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beisgov-my.sharepoint.com/personal/rachel_gibson2_energysecurity_gov_uk/Documents/Documents/Publishing/jo fisher/"/>
    </mc:Choice>
  </mc:AlternateContent>
  <xr:revisionPtr revIDLastSave="33" documentId="8_{EA694F9A-217A-4F67-A31D-255A8C8EC5A9}" xr6:coauthVersionLast="47" xr6:coauthVersionMax="47" xr10:uidLastSave="{6FC74685-20D4-4E6C-9238-433E0691FDF9}"/>
  <bookViews>
    <workbookView xWindow="-108" yWindow="-108" windowWidth="23256" windowHeight="12720" xr2:uid="{AA843353-265B-4369-8201-03B060FB2F0B}"/>
  </bookViews>
  <sheets>
    <sheet name="OVERVIEW" sheetId="5" r:id="rId1"/>
    <sheet name="1. ProKilowatt_Switzerland" sheetId="57" r:id="rId2"/>
    <sheet name="2. UFI_Austria" sheetId="58" r:id="rId3"/>
    <sheet name="3. IACs_US" sheetId="59" r:id="rId4"/>
    <sheet name="4. IEEN_Germany" sheetId="60" r:id="rId5"/>
    <sheet name="5. SME_Audits_Germany" sheetId="61" r:id="rId6"/>
    <sheet name="6. VA_Denmark" sheetId="62" r:id="rId7"/>
    <sheet name="7. VA_Belgium(Wallonia)" sheetId="63" r:id="rId8"/>
    <sheet name="8. VA_Belgium(Flanders)" sheetId="64" r:id="rId9"/>
    <sheet name="9. WhC_Italy" sheetId="65" r:id="rId10"/>
    <sheet name="11. Audit_Italy" sheetId="68" r:id="rId11"/>
    <sheet name="10. EEObligation_Netherlands" sheetId="66" r:id="rId12"/>
    <sheet name="12. Audit_Korea" sheetId="69" r:id="rId13"/>
    <sheet name="13. TMS_Korea" sheetId="70" r:id="rId14"/>
    <sheet name="14. ECL_Japan" sheetId="71" r:id="rId15"/>
    <sheet name="ALL_POLICIES" sheetId="53" r:id="rId16"/>
    <sheet name="Quantitative Outcomes" sheetId="56" r:id="rId17"/>
    <sheet name="Scoring criteria" sheetId="11" r:id="rId18"/>
  </sheets>
  <definedNames>
    <definedName name="_xlnm._FilterDatabase" localSheetId="1" hidden="1">'1. ProKilowatt_Switzerland'!$B$4:$AZ$5</definedName>
    <definedName name="_xlnm._FilterDatabase" localSheetId="11" hidden="1">'10. EEObligation_Netherlands'!$B$4:$AZ$5</definedName>
    <definedName name="_xlnm._FilterDatabase" localSheetId="10" hidden="1">'11. Audit_Italy'!$B$4:$AZ$5</definedName>
    <definedName name="_xlnm._FilterDatabase" localSheetId="12" hidden="1">'12. Audit_Korea'!$B$4:$AZ$5</definedName>
    <definedName name="_xlnm._FilterDatabase" localSheetId="13" hidden="1">'13. TMS_Korea'!$B$4:$AZ$5</definedName>
    <definedName name="_xlnm._FilterDatabase" localSheetId="14" hidden="1">'14. ECL_Japan'!$B$4:$AZ$5</definedName>
    <definedName name="_xlnm._FilterDatabase" localSheetId="2" hidden="1">'2. UFI_Austria'!$B$4:$AZ$5</definedName>
    <definedName name="_xlnm._FilterDatabase" localSheetId="3" hidden="1">'3. IACs_US'!$B$4:$AZ$5</definedName>
    <definedName name="_xlnm._FilterDatabase" localSheetId="4" hidden="1">'4. IEEN_Germany'!$B$4:$AZ$5</definedName>
    <definedName name="_xlnm._FilterDatabase" localSheetId="5" hidden="1">'5. SME_Audits_Germany'!$B$4:$AZ$5</definedName>
    <definedName name="_xlnm._FilterDatabase" localSheetId="6" hidden="1">'6. VA_Denmark'!$B$4:$AZ$5</definedName>
    <definedName name="_xlnm._FilterDatabase" localSheetId="7" hidden="1">'7. VA_Belgium(Wallonia)'!$B$4:$AZ$5</definedName>
    <definedName name="_xlnm._FilterDatabase" localSheetId="8" hidden="1">'8. VA_Belgium(Flanders)'!$B$4:$AZ$5</definedName>
    <definedName name="_xlnm._FilterDatabase" localSheetId="9" hidden="1">'9. WhC_Italy'!$B$4:$AZ$5</definedName>
    <definedName name="_xlnm._FilterDatabase" localSheetId="15" hidden="1">ALL_POLICIES!$B$6:$BC$120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 i="69" l="1"/>
  <c r="AG5" i="69"/>
  <c r="AH5" i="68"/>
  <c r="AG5" i="68"/>
  <c r="AI5" i="66"/>
  <c r="AH5" i="66"/>
  <c r="AG5" i="66"/>
  <c r="AH5" i="65"/>
  <c r="AG5" i="65"/>
  <c r="AH5" i="63"/>
  <c r="AG5" i="63"/>
  <c r="AK5" i="61"/>
  <c r="AH5" i="61"/>
  <c r="AG5" i="61"/>
  <c r="AH5" i="60"/>
  <c r="AG5" i="60"/>
  <c r="AK5" i="59"/>
  <c r="AH5" i="59"/>
  <c r="AG5" i="59"/>
  <c r="AH5" i="58"/>
  <c r="AK5" i="57"/>
  <c r="AH5" i="57"/>
  <c r="AG5" i="57"/>
  <c r="AJ5" i="64"/>
  <c r="AH5" i="64"/>
  <c r="K5" i="64"/>
  <c r="AH5" i="62"/>
  <c r="AG5" i="62"/>
  <c r="AJ18" i="53"/>
  <c r="D60" i="56" l="1"/>
  <c r="D198" i="56" l="1"/>
  <c r="D199" i="56"/>
  <c r="D202" i="56"/>
  <c r="AK36" i="53" s="1"/>
  <c r="D197" i="56"/>
  <c r="D201" i="56"/>
  <c r="D172" i="56"/>
  <c r="D174" i="56"/>
  <c r="D79" i="56"/>
  <c r="D80" i="56" s="1"/>
  <c r="D171" i="56"/>
  <c r="D173" i="56" s="1"/>
  <c r="D175" i="56" s="1"/>
  <c r="D81" i="56"/>
  <c r="E157" i="56" l="1"/>
  <c r="D184" i="56"/>
  <c r="D183" i="56"/>
  <c r="D188" i="56"/>
  <c r="D210" i="56"/>
  <c r="D104" i="56"/>
  <c r="D119" i="56"/>
  <c r="D126" i="56" s="1"/>
  <c r="D120" i="56"/>
  <c r="D121" i="56" s="1"/>
  <c r="D249" i="56"/>
  <c r="D200" i="56"/>
  <c r="D212" i="56"/>
  <c r="D181" i="56"/>
  <c r="D55" i="56"/>
  <c r="D56" i="56" s="1"/>
  <c r="D186" i="56" l="1"/>
  <c r="D185" i="56"/>
  <c r="D189" i="56" s="1"/>
  <c r="AK40" i="53" s="1"/>
  <c r="D127" i="56"/>
  <c r="AL36" i="53"/>
  <c r="E153" i="56"/>
  <c r="E155" i="56"/>
  <c r="E156" i="56" s="1"/>
  <c r="E158" i="56" s="1"/>
  <c r="D101" i="56"/>
  <c r="D106" i="56" s="1"/>
  <c r="D107" i="56" s="1"/>
  <c r="D82" i="56"/>
  <c r="D54" i="56"/>
  <c r="D57" i="56" s="1"/>
  <c r="AK34" i="53" l="1"/>
  <c r="D58" i="56"/>
  <c r="AK14" i="53"/>
  <c r="AK28" i="53" l="1"/>
  <c r="X33" i="56"/>
  <c r="X34" i="56" s="1"/>
  <c r="D277" i="56"/>
  <c r="D278" i="56"/>
  <c r="M49" i="56"/>
  <c r="Q60" i="56"/>
  <c r="P60" i="56"/>
  <c r="O60" i="56"/>
  <c r="D211" i="56" l="1"/>
  <c r="D213" i="56" s="1"/>
  <c r="D209" i="56"/>
  <c r="D214" i="56" s="1"/>
  <c r="AK22" i="53" l="1"/>
  <c r="AJ22" i="53"/>
  <c r="D279" i="56" l="1"/>
  <c r="D276" i="56"/>
  <c r="D236" i="56"/>
  <c r="AJ12" i="53"/>
  <c r="E160" i="56"/>
  <c r="E161" i="56" s="1"/>
  <c r="K49" i="56"/>
  <c r="D124" i="56"/>
  <c r="D125" i="56" s="1"/>
  <c r="D102" i="56"/>
  <c r="AJ14" i="53"/>
  <c r="D29" i="56"/>
  <c r="D27" i="56"/>
  <c r="D22" i="56"/>
  <c r="D23" i="56" s="1"/>
  <c r="E244" i="56"/>
  <c r="D247" i="56" s="1"/>
  <c r="D250" i="56" s="1"/>
  <c r="AM40" i="53"/>
  <c r="G153" i="56"/>
  <c r="F153" i="56"/>
  <c r="D117" i="56"/>
  <c r="AK16" i="53"/>
  <c r="D99" i="56"/>
  <c r="D98" i="56"/>
  <c r="V49" i="56"/>
  <c r="U49" i="56"/>
  <c r="T49" i="56"/>
  <c r="S49" i="56"/>
  <c r="R49" i="56"/>
  <c r="Q49" i="56"/>
  <c r="P49" i="56"/>
  <c r="O49" i="56"/>
  <c r="N49" i="56"/>
  <c r="L49" i="56"/>
  <c r="N120" i="53"/>
  <c r="N40" i="53"/>
  <c r="AK101" i="53" l="1"/>
  <c r="W49" i="56"/>
  <c r="D25" i="56" s="1"/>
  <c r="D26" i="56" s="1"/>
  <c r="D280" i="56"/>
  <c r="AJ29" i="53"/>
  <c r="AK12" i="53"/>
  <c r="AJ101" i="53"/>
  <c r="AK18" i="53"/>
  <c r="AJ34" i="53"/>
  <c r="AJ36" i="53"/>
  <c r="D103" i="56"/>
  <c r="D105" i="56"/>
  <c r="AN16" i="53" l="1"/>
  <c r="AJ16" i="53"/>
  <c r="AK29" i="53"/>
  <c r="AJ7" i="53"/>
  <c r="AN34" i="53" l="1"/>
  <c r="AK7" i="53"/>
  <c r="D30" i="56"/>
  <c r="AN7" i="53" l="1"/>
</calcChain>
</file>

<file path=xl/sharedStrings.xml><?xml version="1.0" encoding="utf-8"?>
<sst xmlns="http://schemas.openxmlformats.org/spreadsheetml/2006/main" count="4670" uniqueCount="1469">
  <si>
    <t>International Industrial Energy Efficiency Policy Case Studies Database</t>
  </si>
  <si>
    <t>Commissioned by</t>
  </si>
  <si>
    <t>Department for Energy Security and Net Zero</t>
  </si>
  <si>
    <t>Produced by</t>
  </si>
  <si>
    <t>Baringa Partners LLP</t>
  </si>
  <si>
    <t>Author contact details</t>
  </si>
  <si>
    <t>Noelle.Greenwood@Baringa.com ; Aaron.Goater@Baringa.com</t>
  </si>
  <si>
    <t>Submitted:</t>
  </si>
  <si>
    <t>September 2023</t>
  </si>
  <si>
    <t>Introduction:</t>
  </si>
  <si>
    <t>This spreadsheet and the accompanying short report are the deliverables for the DESNZ commissioned project on 'International Industrial Energy Efficiency Policy Case Studies'.</t>
  </si>
  <si>
    <t xml:space="preserve">The aim of this project was to maximise learning for UK policymakers with insights from international policies. </t>
  </si>
  <si>
    <t>Overview of contents:</t>
  </si>
  <si>
    <t>The spreadsheet contains:</t>
  </si>
  <si>
    <t>&gt; 14 tabs with rich information about 14 international industrial energy efficiency policies. The 14 tabs are grouped into five colour-coded sets, corresponding to the following five types of energy efficiency policy:</t>
  </si>
  <si>
    <t>1) Provide grants and/or loans to SMEs for energy efficiency measures.</t>
  </si>
  <si>
    <t>2) Improve firms’ awareness and knowledge of appropriate energy efficiency technologies and measures.</t>
  </si>
  <si>
    <t>3) Tie tax relief, or subsidy, to specific targets for firms’ reductions in energy use or improvements in energy efficiency.</t>
  </si>
  <si>
    <t>4) Drive greater energy efficiency via regulations that are designed to account for the heterogeneity of firms.</t>
  </si>
  <si>
    <t>5) Increase industrial firms’ monitoring of energy usage and/or energy efficiency.</t>
  </si>
  <si>
    <t>&gt; A policy summary tab covering all the 14 policies in addition to less-rich details on a further 101 international energy efficiency policies.</t>
  </si>
  <si>
    <t>&gt; A tab summarising scoring criteria used to score transferability, lessons for UK policy, robustness of evidence and effectiveness.</t>
  </si>
  <si>
    <t>Policy assessment:</t>
  </si>
  <si>
    <t>Each policy has been assessed and scored under different components to provide useful insights to government. These are defined below:</t>
  </si>
  <si>
    <t>Assessment outcomes</t>
  </si>
  <si>
    <t>Description</t>
  </si>
  <si>
    <t>Transferability</t>
  </si>
  <si>
    <t>This section assesses how transferable key elements of each policy are to a UK context. It outlines broadly what barriers the UK would face to transfer key elements of each policy.</t>
  </si>
  <si>
    <t>Effectiveness</t>
  </si>
  <si>
    <t>This section includes a qualitative and quantitative assessment of each policy. The quantitative assessment includes achieved or expected energy savings within a given period in absolute terms and also as a proportion of policy scope/participants/national industrial energy consumption. The aim of the quantitative assessment is to provide a comparative view of how effective each policy has been in driving energy savings, includes calculations and assumptions outlined in the tab 'Quantitative Outcomes'.</t>
  </si>
  <si>
    <t>Lessons learned</t>
  </si>
  <si>
    <t xml:space="preserve">This section assesses the lessons each policy provides for the UK with respect to areas of interest to UK policymakers and identified gaps or weaknesses in UK policy, informed by existing policy evaluations </t>
  </si>
  <si>
    <t>Robustness of evidence</t>
  </si>
  <si>
    <t>This section assesses the strength of the evidence base for 1) policy transferability and 2) quantitative effectiveness</t>
  </si>
  <si>
    <t>While some content has been collected semi-systematically across policies, many aspects of content have been specifically collected for certain policies to reflect bespoke questions for the respective policy that arose during the project as a result of ongoing policy development.</t>
  </si>
  <si>
    <t>Spreadsheet contents:</t>
  </si>
  <si>
    <t>The following links will direct you to the relevant tab:</t>
  </si>
  <si>
    <t>Tab Colour</t>
  </si>
  <si>
    <t>Policy name and link</t>
  </si>
  <si>
    <t>Country</t>
  </si>
  <si>
    <t>Policy group</t>
  </si>
  <si>
    <t>Individual policies</t>
  </si>
  <si>
    <t>1. ProKilowatt</t>
  </si>
  <si>
    <t>Switzerland</t>
  </si>
  <si>
    <t>Provide grants and/or loans to SMEs for energy efficiency measures.</t>
  </si>
  <si>
    <t>2. Umweltförderung im Inland (UFI)</t>
  </si>
  <si>
    <t>Austria</t>
  </si>
  <si>
    <t>3. Industrial Assessment Centers (IACs)</t>
  </si>
  <si>
    <t>USA</t>
  </si>
  <si>
    <t>Improve firms’ awareness and knowledge of appropriate energy efficiency technologies and measures.</t>
  </si>
  <si>
    <t>4. Energy Efficiency Networks Initiative (IEEN)</t>
  </si>
  <si>
    <t>Germany</t>
  </si>
  <si>
    <t>5. Subsidised energy audits (Energieberatung im Mittelstand)</t>
  </si>
  <si>
    <t>6. Voluntary Agreement Scheme for Large Industries</t>
  </si>
  <si>
    <t>Denmark</t>
  </si>
  <si>
    <t>Tie tax relief, or subsidy, to specific targets for firms’ reductions in energy use or improvements in energy efficiency.</t>
  </si>
  <si>
    <t>7. Wallonia Industry Agreements</t>
  </si>
  <si>
    <t>Belgium</t>
  </si>
  <si>
    <t>8. Benchmarking Covenant (Flanders)</t>
  </si>
  <si>
    <t xml:space="preserve">9. White Certificates </t>
  </si>
  <si>
    <t>Italy</t>
  </si>
  <si>
    <t>Drive greater energy efficiency via regulations that are designed to account for the heterogeneity of firms.</t>
  </si>
  <si>
    <t>10. Energy saving obligation (energiebesparingsplicht)</t>
  </si>
  <si>
    <t>Netherlands</t>
  </si>
  <si>
    <t>11. Mandatory energy audits (Italy)</t>
  </si>
  <si>
    <t>12. Mandatory energy audits (Korea)</t>
  </si>
  <si>
    <t>Korea</t>
  </si>
  <si>
    <t>Increase industrial firms’ monitoring of energy usage and/or energy efficiency.</t>
  </si>
  <si>
    <t>13. Target Management System</t>
  </si>
  <si>
    <t>14. Energy Conservation Law</t>
  </si>
  <si>
    <t>Japan</t>
  </si>
  <si>
    <t>Tab colour</t>
  </si>
  <si>
    <t>Other tabs and links</t>
  </si>
  <si>
    <t>Supporting information</t>
  </si>
  <si>
    <t>All policies collected and assessed in Phase 1 and 2</t>
  </si>
  <si>
    <t>A database containing all 115 industrial energy efficiency policies collected and analysed across both phases of the project.</t>
  </si>
  <si>
    <t>Scoring criteria</t>
  </si>
  <si>
    <t>Criteria used to assess policy transferability to the UK, overall lessons provided by the policy to the UK and robustness of evidence.</t>
  </si>
  <si>
    <t>Quantitative Outcomes</t>
  </si>
  <si>
    <t>Supporting calculations of quantitative policy outcomes, including the share of energy savings as a proportion of the energy use of policy participants, policy scope and/or national industry.</t>
  </si>
  <si>
    <t>Question Tracker</t>
  </si>
  <si>
    <t>This sheet contains a log of questions asked by DESNZ in relation to case studies, status on how each question has been addressed, and links to relevant cells where users can find the answer to each question where information was available.</t>
  </si>
  <si>
    <t>Project background:</t>
  </si>
  <si>
    <t>In January 2023 DESNZ commissioned Baringa Partners LLP to investigate industrial energy efficiency policy in OECD countries, with a specific focus on five broad groups of energy efficiency policies:</t>
  </si>
  <si>
    <t>The project was split into two phases:</t>
  </si>
  <si>
    <t>1) An initial rapid evidence assessment that identified 115 policies of potential interest and narrowed this down to 14 policies to be investigated in depth.</t>
  </si>
  <si>
    <t>2) A second phase to investigate the policies in detail.</t>
  </si>
  <si>
    <t>The project specifically focused on collecting information on:</t>
  </si>
  <si>
    <t xml:space="preserve">a) policy design and implementation </t>
  </si>
  <si>
    <t xml:space="preserve">b) the lessons that can be learnt from international policies </t>
  </si>
  <si>
    <t xml:space="preserve">c) potential transferability of policies to the UK </t>
  </si>
  <si>
    <t xml:space="preserve">d) effectiveness of the policies, </t>
  </si>
  <si>
    <t>with an additional focus on answering policy-specific questions relevant to supporting ongoing UK policy development.</t>
  </si>
  <si>
    <t>ProKilowatt, Switzerland</t>
  </si>
  <si>
    <t>POLICY DESIGN</t>
  </si>
  <si>
    <t>POLICY EFFECTIVENESS</t>
  </si>
  <si>
    <t>TRANSFERABILITY TO THE UK</t>
  </si>
  <si>
    <t>LESSONS FOR UK POLICY</t>
  </si>
  <si>
    <t>BEIS Policy Buckets</t>
  </si>
  <si>
    <t>Policy name</t>
  </si>
  <si>
    <t>Policy type</t>
  </si>
  <si>
    <t>Start</t>
  </si>
  <si>
    <t>End</t>
  </si>
  <si>
    <t>Status</t>
  </si>
  <si>
    <t>Sector</t>
  </si>
  <si>
    <t>Jurisdiction</t>
  </si>
  <si>
    <t>Number of firms</t>
  </si>
  <si>
    <t>Size of firms</t>
  </si>
  <si>
    <t>Energy efficiency/
CO2</t>
  </si>
  <si>
    <t>Approved auditors or technical support</t>
  </si>
  <si>
    <t>Technology list</t>
  </si>
  <si>
    <t>Criteria for EE measures</t>
  </si>
  <si>
    <t>Policy context: related policies or programmes and objective of policy</t>
  </si>
  <si>
    <t>Policy mechanism and high-level requirements</t>
  </si>
  <si>
    <t>Eligible partipants</t>
  </si>
  <si>
    <t>Eligible measures</t>
  </si>
  <si>
    <t xml:space="preserve">Application steps (where relevant)
</t>
  </si>
  <si>
    <t>Delivering institution(s) and description of role(s)</t>
  </si>
  <si>
    <t>Monitoring, verfication and evaluation by authority</t>
  </si>
  <si>
    <t>Reporting and data collection by end-users (including required metrics where available)</t>
  </si>
  <si>
    <t>Estimated burden on businesses to engage with policy (qualitative)</t>
  </si>
  <si>
    <t>Estimated burden on businesses to engage with policy (quantitative)</t>
  </si>
  <si>
    <t>Enforcement and compliance mechanisms</t>
  </si>
  <si>
    <t>Information on energy audits and/or site visits (where relevant)</t>
  </si>
  <si>
    <t xml:space="preserve"> SCORE: Robustness of Evidence</t>
  </si>
  <si>
    <t>Energy savings as reported</t>
  </si>
  <si>
    <t>Total cost as reported</t>
  </si>
  <si>
    <t>Evaluation period</t>
  </si>
  <si>
    <t>Total energy savings (TWh)</t>
  </si>
  <si>
    <t>Energy savings as % of national industrial energy use</t>
  </si>
  <si>
    <t>Energy savings as % of industrial energy use in policy scope</t>
  </si>
  <si>
    <t>Energy savings as % of industrial energy use in policy participants</t>
  </si>
  <si>
    <t>Cost effectiveness (million GBP/TWh)</t>
  </si>
  <si>
    <t>Additionality of savings</t>
  </si>
  <si>
    <t>Drivers of energy savings (company size, sector, measures)</t>
  </si>
  <si>
    <t>Other measures of effectiveness</t>
  </si>
  <si>
    <t>SUMMARY: Robustness of Evidence (% annual energy savings)</t>
  </si>
  <si>
    <t>SCORE: Robustness of evidence (% annual energy savings)</t>
  </si>
  <si>
    <t>SUMMARY: Robustness of Evidence (cost-effectiveness)</t>
  </si>
  <si>
    <t>SCORE: Robustness of evidence (cost-effectiveness</t>
  </si>
  <si>
    <t>Existing UK policy to benefit most from learnings</t>
  </si>
  <si>
    <t>SUMMARY: Transferability</t>
  </si>
  <si>
    <t>SCORE: Transferability</t>
  </si>
  <si>
    <t>SUMMARY: Robustness of Evidence (transferability)</t>
  </si>
  <si>
    <t>SCORE: Robustness of evidence (transferability)</t>
  </si>
  <si>
    <t>SUMMARY: Lessons for UK policy</t>
  </si>
  <si>
    <t>SCORE: Quality of lessons for UK policy</t>
  </si>
  <si>
    <t>Source(s)</t>
  </si>
  <si>
    <t>B1: Provide grants and/or loans to SMEs for energy efficiency measures</t>
  </si>
  <si>
    <t>ProKilowatt</t>
  </si>
  <si>
    <t>Incentive</t>
  </si>
  <si>
    <t>N/A</t>
  </si>
  <si>
    <t>Active</t>
  </si>
  <si>
    <t>Cross-sector</t>
  </si>
  <si>
    <t>National</t>
  </si>
  <si>
    <t>All</t>
  </si>
  <si>
    <t>Electricity savings only</t>
  </si>
  <si>
    <t>None</t>
  </si>
  <si>
    <t>ProKilowatt_Bedingungen_2023_Projekte-1.pdf (prokw.ch)</t>
  </si>
  <si>
    <t>Yes</t>
  </si>
  <si>
    <r>
      <rPr>
        <b/>
        <sz val="11"/>
        <rFont val="Arial"/>
        <family val="2"/>
      </rPr>
      <t xml:space="preserve">Policy objective: </t>
    </r>
    <r>
      <rPr>
        <sz val="11"/>
        <rFont val="Arial"/>
        <family val="2"/>
      </rPr>
      <t xml:space="preserve">ProKilowatt aims to support electricity efficiency at the lowest possible cost.
</t>
    </r>
    <r>
      <rPr>
        <b/>
        <sz val="11"/>
        <rFont val="Arial"/>
        <family val="2"/>
      </rPr>
      <t xml:space="preserve">
National objectives:</t>
    </r>
    <r>
      <rPr>
        <sz val="11"/>
        <rFont val="Arial"/>
        <family val="2"/>
      </rPr>
      <t xml:space="preserve"> The energy transition is being implemented through Switzerland's Energy Strategy 2050, which aims to make Switzerland climate neutral by 2050. (SFOE, 2023)
</t>
    </r>
    <r>
      <rPr>
        <b/>
        <sz val="11"/>
        <rFont val="Arial"/>
        <family val="2"/>
      </rPr>
      <t xml:space="preserve">Swiss industrial energy consumption: </t>
    </r>
    <r>
      <rPr>
        <sz val="11"/>
        <rFont val="Arial"/>
        <family val="2"/>
      </rPr>
      <t>the majority of energy consumed in Switzerland is petroleum and motor fuels (43%), followed by electricity (26%) and gas (15%). Most of this energy is used by private households and transport (each accounting for one third), while manufacturing and services each account for just under one fifth. (SFOE, 2023)</t>
    </r>
  </si>
  <si>
    <r>
      <rPr>
        <b/>
        <sz val="11"/>
        <color rgb="FF000000"/>
        <rFont val="Arial"/>
      </rPr>
      <t xml:space="preserve">Description: </t>
    </r>
    <r>
      <rPr>
        <sz val="11"/>
        <color rgb="FF000000"/>
        <rFont val="Arial"/>
      </rPr>
      <t xml:space="preserve">ProKilowatt is a subsidy providing up to 30% of investment costs for technologies not yet implemented. Funding is awarded through a 'sealed one-bid discriminatory price auction' (i.e. participants cannot see each others' bids and subsidy is offered at the price requested) (SFOE, 2023). Because projects and programme operators (explained below) cannot see what other actors are bidding, they must aim for the lowest possible subsidy share and optimise their cost-effectiveness
</t>
    </r>
    <r>
      <rPr>
        <b/>
        <sz val="11"/>
        <color rgb="FF000000"/>
        <rFont val="Arial"/>
      </rPr>
      <t>Funding cost-effective measures</t>
    </r>
    <r>
      <rPr>
        <sz val="11"/>
        <color rgb="FF000000"/>
        <rFont val="Arial"/>
      </rPr>
      <t xml:space="preserve">: Funding is awarded to projects and programs with the </t>
    </r>
    <r>
      <rPr>
        <b/>
        <sz val="11"/>
        <color rgb="FF000000"/>
        <rFont val="Arial"/>
      </rPr>
      <t>lowest subsidy contribution per kWh energy savings</t>
    </r>
    <r>
      <rPr>
        <sz val="11"/>
        <color rgb="FF000000"/>
        <rFont val="Arial"/>
      </rPr>
      <t xml:space="preserve"> in cents/kWh (SFOE, 2023). Therefore, project applications must include project costs, requested subsidies and expected energy savings to be reviewed by the Swiss Federal Office of Energy (SFOE). In each competition, projects with the lowest subsidy contribution per kWh saved are awarded funding based on the available public budget. For each competition, the allocated budget must be 20% lower than the total requested budget. The method for evaluating overall cost effectiveness involves estimating lifetime electricity savings, which is the difference in energy consumption between a reference scenario without subsidies and a subsidy scenario, and total subsidy costs. The government measures the ratio of the funding applied for in a project or program and the estimated electricity savings over the entire lifetime (SFOE, 2019). 
</t>
    </r>
    <r>
      <rPr>
        <b/>
        <sz val="11"/>
        <color rgb="FF000000"/>
        <rFont val="Arial"/>
      </rPr>
      <t xml:space="preserve">Types of projects funded: </t>
    </r>
    <r>
      <rPr>
        <sz val="11"/>
        <color rgb="FF000000"/>
        <rFont val="Arial"/>
      </rPr>
      <t xml:space="preserve">ProKilowatt supports both individual projects and aggregated projects (referred to as 'programmes'). 
</t>
    </r>
    <r>
      <rPr>
        <b/>
        <sz val="11"/>
        <color rgb="FF000000"/>
        <rFont val="Arial"/>
      </rPr>
      <t>Projects</t>
    </r>
    <r>
      <rPr>
        <sz val="11"/>
        <color rgb="FF000000"/>
        <rFont val="Arial"/>
      </rPr>
      <t xml:space="preserve"> represent one or a few measures for a single company with total investment costs between CHF 70,000 and CHF 6.6 million. Applications for projects can be submitted at any given time. Companies must implement the measures themselves.
</t>
    </r>
    <r>
      <rPr>
        <b/>
        <sz val="11"/>
        <color rgb="FF000000"/>
        <rFont val="Arial"/>
      </rPr>
      <t>Programmes</t>
    </r>
    <r>
      <rPr>
        <sz val="11"/>
        <color rgb="FF000000"/>
        <rFont val="Arial"/>
      </rPr>
      <t xml:space="preserve"> are aggregated bids supporting measures across several businesses or organisations (with investment costs of less than 300,000 CHF per measure) and are run by intermediaries (such as energy consultants, industry associations, electricity supply companies) who also support implementation among end-users. There is no competitive process between the measures in programmes (usually a first-come-first served process), but programmes are submitted in one given year are competitively selected. One example of a program is EFFICIENCY+ run by Energie Agentur, a company of over 100 consultants specialising in energy and resource efficiency. Their program is promoted on the company website, which contains information on the application, implementation and monitoring steps that the company supports end users with, and eligible EE measures (Energie Agentur, 2023).
</t>
    </r>
    <r>
      <rPr>
        <b/>
        <sz val="11"/>
        <color rgb="FF000000"/>
        <rFont val="Arial"/>
      </rPr>
      <t>Funding/competition windows:</t>
    </r>
    <r>
      <rPr>
        <sz val="11"/>
        <color rgb="FF000000"/>
        <rFont val="Arial"/>
      </rPr>
      <t xml:space="preserve"> The scheme used to run 2-3 calls for projects each year until 2022. Today, companies can apply for funding 24/7 into weekly competitions. To manage the variability in frequency of funding requests and maintain competition, each week's competition contains the previous 15 'failed' submissions or those which were nto awarded funding (Stakeholder Interview, 2023)
</t>
    </r>
    <r>
      <rPr>
        <b/>
        <sz val="11"/>
        <color rgb="FF000000"/>
        <rFont val="Arial"/>
      </rPr>
      <t xml:space="preserve">Supporting SMEs: </t>
    </r>
    <r>
      <rPr>
        <sz val="11"/>
        <color rgb="FF000000"/>
        <rFont val="Arial"/>
      </rPr>
      <t xml:space="preserve">SMEs are eligible for project and programme funding. The subsidy has been promoted to SMEs primarily through industrial associations (notably Energieagentur der Wirtschaft and Agentur Clean Tech Schweiz)
</t>
    </r>
    <r>
      <rPr>
        <b/>
        <sz val="11"/>
        <color rgb="FF000000"/>
        <rFont val="Arial"/>
      </rPr>
      <t xml:space="preserve">
Funding for the subsidy comes from tax on grid electricity. </t>
    </r>
    <r>
      <rPr>
        <sz val="11"/>
        <color rgb="FF000000"/>
        <rFont val="Arial"/>
      </rPr>
      <t xml:space="preserve">ProKilowatt benefits from constant funding through the electricity network surcharge which accumulates up to 70 million Swiss francs per year (63 million GBP per year). This levy is no more than 0.1 CH cents/kWh sold.
</t>
    </r>
  </si>
  <si>
    <r>
      <rPr>
        <b/>
        <sz val="11"/>
        <color rgb="FF000000"/>
        <rFont val="Arial"/>
      </rPr>
      <t xml:space="preserve">Eligible participants: </t>
    </r>
    <r>
      <rPr>
        <sz val="11"/>
        <color rgb="FF000000"/>
        <rFont val="Arial"/>
      </rPr>
      <t xml:space="preserve">businesses of all sizes and public institutions are eligible to apply for indidivual projects and aggregated bids (programmes). 
</t>
    </r>
    <r>
      <rPr>
        <b/>
        <sz val="11"/>
        <color rgb="FF000000"/>
        <rFont val="Arial"/>
      </rPr>
      <t>Projects</t>
    </r>
    <r>
      <rPr>
        <sz val="11"/>
        <color rgb="FF000000"/>
        <rFont val="Arial"/>
      </rPr>
      <t xml:space="preserve">: individual projects can be submitted by companies, municipalities, small and medium-sized companies, electricity supply companies. These must be a minimum of CHF 20,000 (18,000 GBP) and a maximum of CHF 2 million (1.8 million GBP)
</t>
    </r>
    <r>
      <rPr>
        <b/>
        <sz val="11"/>
        <color rgb="FF000000"/>
        <rFont val="Arial"/>
      </rPr>
      <t>Programmes</t>
    </r>
    <r>
      <rPr>
        <sz val="11"/>
        <color rgb="FF000000"/>
        <rFont val="Arial"/>
      </rPr>
      <t xml:space="preserve">: aggregated bids can be submitted by consultants, industry associations, electricity supply companies and must have a maximum of 300,000 CHF (270,000 GBP). Programmes are also allowed to run their own auctions (there is only one example of this from 2015/16 by the utility Groupe E Greenwatt, which auctioned projects at a min/max cost/KWh electricity. This worked well together with the requirements for audits under the Large Consumer Obligation as the audit catalysed clients' interest in EE measures).
</t>
    </r>
    <r>
      <rPr>
        <b/>
        <sz val="11"/>
        <color rgb="FF000000"/>
        <rFont val="Arial"/>
      </rPr>
      <t>Projects with high investment costs</t>
    </r>
    <r>
      <rPr>
        <sz val="11"/>
        <color rgb="FF000000"/>
        <rFont val="Arial"/>
      </rPr>
      <t xml:space="preserve">: These must be a minimum of CHF 2 million and maximum of CHF 6 million. 
</t>
    </r>
  </si>
  <si>
    <r>
      <rPr>
        <b/>
        <sz val="11"/>
        <rFont val="Arial"/>
        <family val="2"/>
      </rPr>
      <t xml:space="preserve">Overall eligibility criteria: </t>
    </r>
    <r>
      <rPr>
        <sz val="11"/>
        <rFont val="Arial"/>
        <family val="2"/>
      </rPr>
      <t xml:space="preserve">Measures must reduce power consumption of appliances, systems, vehicles or buildings; be located in Switzerland; have not yet been implemented; have a &lt;4 year payback period; and be additional. The implementation of the project (e.g. placing an order, ordering materials) may only begin after ProKilowatt has decided to award the contract.
</t>
    </r>
    <r>
      <rPr>
        <b/>
        <sz val="11"/>
        <rFont val="Arial"/>
        <family val="2"/>
      </rPr>
      <t>Minimum performance criteria:</t>
    </r>
    <r>
      <rPr>
        <sz val="11"/>
        <rFont val="Arial"/>
        <family val="2"/>
      </rPr>
      <t xml:space="preserve"> These are provided for each technology and is highly detailed to ensure implemented technologies are state of the art (e.g. according to EU regulations such as EU Ecodesign Regulations) They include energy consumption categories, guidance for measuring energy savings, maximum loss allowances. 
</t>
    </r>
    <r>
      <rPr>
        <b/>
        <sz val="11"/>
        <rFont val="Arial"/>
        <family val="2"/>
      </rPr>
      <t>Types of measures funded:</t>
    </r>
    <r>
      <rPr>
        <sz val="11"/>
        <rFont val="Arial"/>
        <family val="2"/>
      </rPr>
      <t xml:space="preserve"> The scheme supports energy saving measures across the following areas 1) lighting 2) cooling 3) engines 4) pumps 5) ventilation 6) industrial processes 7) community energy efficiency. The programmes are designed for standard measures whose savings can be easily calculated (e.g. replacement of circulating pumps). Projects often include one or more more complex efficiency measures (e.g. energy optimisation of a complete refrigeration plant).</t>
    </r>
  </si>
  <si>
    <r>
      <rPr>
        <b/>
        <sz val="11"/>
        <rFont val="Arial"/>
        <family val="2"/>
      </rPr>
      <t>Steps taken to access support for projects (individual projects):</t>
    </r>
    <r>
      <rPr>
        <sz val="11"/>
        <rFont val="Arial"/>
        <family val="2"/>
      </rPr>
      <t xml:space="preserve">
 1.  When a new project is submitted, every project gets two case manager: one in the the external office and one in the Swiss Federal Office of Energy (SFOE) ("4-eyes-principle).
 2. The two case manager then verify independently whether they have adequate information to determine how realistic the energy savings are, and collates questions. The two case manager then have an exchange about the questions they have found. One week after the submission, the External Office send the questions to the project owner which has in maximum 1 month time limit for the answers (SFOE cannot have direct contact with the company).
 3. If the company responds after feedback with the right information, they are submitted to competition
 4. The subsidy is paid after the project is implemented and the final report is submitted (Stakeholder Interview, 2023)
</t>
    </r>
    <r>
      <rPr>
        <b/>
        <sz val="11"/>
        <rFont val="Arial"/>
        <family val="2"/>
      </rPr>
      <t>Steps taken to access support for programmes (aggregated bids)</t>
    </r>
    <r>
      <rPr>
        <sz val="11"/>
        <rFont val="Arial"/>
        <family val="2"/>
      </rPr>
      <t>: Each intermediary runs its own entry process (e.g. through their own websites) where end-users submit applications with estimated energy savings and requested funding.</t>
    </r>
  </si>
  <si>
    <r>
      <rPr>
        <b/>
        <sz val="11"/>
        <rFont val="Arial"/>
        <family val="2"/>
      </rPr>
      <t>The Swiss Federal Office of Energy (SFOE):</t>
    </r>
    <r>
      <rPr>
        <sz val="11"/>
        <rFont val="Arial"/>
        <family val="2"/>
      </rPr>
      <t xml:space="preserve"> coordinates the program, applications and conducts in depth audits on programs and projects
</t>
    </r>
    <r>
      <rPr>
        <b/>
        <sz val="11"/>
        <rFont val="Arial"/>
        <family val="2"/>
      </rPr>
      <t>Independent delivery partner (4 FTE)</t>
    </r>
    <r>
      <rPr>
        <sz val="11"/>
        <rFont val="Arial"/>
        <family val="2"/>
      </rPr>
      <t xml:space="preserve">: receives all funding applications, reviews applications, engages with applicants, operates funding competitions.
</t>
    </r>
    <r>
      <rPr>
        <b/>
        <sz val="11"/>
        <rFont val="Arial"/>
        <family val="2"/>
      </rPr>
      <t xml:space="preserve">Programme intermediaries: </t>
    </r>
    <r>
      <rPr>
        <sz val="11"/>
        <rFont val="Arial"/>
        <family val="2"/>
      </rPr>
      <t xml:space="preserve">All programs are coordinated by intermediaries who support end-users with the measurement of energy savings, verification, and implementation of measures. These include consultancies, utlities, engineering firms, industry associations, regional authorities.
</t>
    </r>
  </si>
  <si>
    <r>
      <rPr>
        <b/>
        <sz val="11"/>
        <rFont val="Arial"/>
        <family val="2"/>
      </rPr>
      <t>Verification of energy savings:</t>
    </r>
    <r>
      <rPr>
        <sz val="11"/>
        <rFont val="Arial"/>
        <family val="2"/>
      </rPr>
      <t xml:space="preserve"> For projects, this is carried out jointly by the external delivery partner and SFOE (with companies anonymised by the delivery parter). For programmes, the programme intermediary must carry out verification.
</t>
    </r>
    <r>
      <rPr>
        <b/>
        <sz val="11"/>
        <rFont val="Arial"/>
        <family val="2"/>
      </rPr>
      <t xml:space="preserve">Ex-ante project evaluation: </t>
    </r>
    <r>
      <rPr>
        <sz val="11"/>
        <rFont val="Arial"/>
        <family val="2"/>
      </rPr>
      <t>Project evaluation involves providing feedback on project applications to increase eligibility of subsidy, however, projects within programmes (aggregated bids) are not reviewed in as much detail by SFOE/delivery partner (Stakeholder Interview, 2023)</t>
    </r>
  </si>
  <si>
    <r>
      <rPr>
        <b/>
        <sz val="11"/>
        <rFont val="Arial"/>
        <family val="2"/>
      </rPr>
      <t>Online web portal:</t>
    </r>
    <r>
      <rPr>
        <sz val="11"/>
        <rFont val="Arial"/>
        <family val="2"/>
      </rPr>
      <t xml:space="preserve"> Applications for projects must be submitted via an online portal built specifically for this scheme. 
</t>
    </r>
    <r>
      <rPr>
        <b/>
        <sz val="11"/>
        <rFont val="Arial"/>
        <family val="2"/>
      </rPr>
      <t>Required information/metrics:</t>
    </r>
    <r>
      <rPr>
        <sz val="11"/>
        <rFont val="Arial"/>
        <family val="2"/>
      </rPr>
      <t xml:space="preserve"> Applications must include detailed project descriptions including project plan, costs, requested subsidy amount, expected energy savings, energy savings methodology, proof of additionality, demonstration that project has not been implemented, financial risk (project feasibility e.g. permits)
</t>
    </r>
    <r>
      <rPr>
        <b/>
        <sz val="11"/>
        <rFont val="Arial"/>
        <family val="2"/>
      </rPr>
      <t>Ex-post reporting is not required under the scheme.</t>
    </r>
  </si>
  <si>
    <r>
      <rPr>
        <b/>
        <sz val="11"/>
        <rFont val="Arial"/>
        <family val="2"/>
      </rPr>
      <t>Improved accessibility:</t>
    </r>
    <r>
      <rPr>
        <sz val="11"/>
        <rFont val="Arial"/>
        <family val="2"/>
      </rPr>
      <t xml:space="preserve"> The Swiss Federal Office of Energy (SFOE) has continuously updated funding conditions to make these more simple for end-users e.g. web portal for submitting projects, workshops to explain the scheme.
</t>
    </r>
    <r>
      <rPr>
        <b/>
        <sz val="11"/>
        <rFont val="Arial"/>
        <family val="2"/>
      </rPr>
      <t xml:space="preserve">Updated funding conditions: </t>
    </r>
    <r>
      <rPr>
        <sz val="11"/>
        <rFont val="Arial"/>
        <family val="2"/>
      </rPr>
      <t xml:space="preserve">Funding rounds per year increased from 2-3 per year to 24/7 to maintain investment incentives and reduce entry costs.
</t>
    </r>
    <r>
      <rPr>
        <b/>
        <sz val="11"/>
        <rFont val="Arial"/>
        <family val="2"/>
      </rPr>
      <t xml:space="preserve">Lower burden under programmes/aggregated bids: </t>
    </r>
    <r>
      <rPr>
        <sz val="11"/>
        <rFont val="Arial"/>
        <family val="2"/>
      </rPr>
      <t>Programmes helped to overcome entry costs as intermediaries support the process (one program supported in 2015/2016 had internal auctions for its measures) 
 - In the first form of the policy, applicants had to prove additionality by determining cost and energy savings of the reference technology, which is a high burden. This was a significant barrier for SMEs to apply, so this requirement was removed. SFOE developed a method to enable calculation of eligible costs and savings: age of equipment doesn't have to be proved anymore, this had to be done "in the area of the reference technology", and  planned energy savings were calculated using the difference between old and new plant energy consumption (with a single reduction factor of 25% meaning 75% of the acheived savings acheived by new plant are accounted for)</t>
    </r>
  </si>
  <si>
    <t>Not available</t>
  </si>
  <si>
    <r>
      <rPr>
        <b/>
        <sz val="11"/>
        <rFont val="Arial"/>
        <family val="2"/>
      </rPr>
      <t>Audits and site visits:</t>
    </r>
    <r>
      <rPr>
        <sz val="11"/>
        <rFont val="Arial"/>
        <family val="2"/>
      </rPr>
      <t xml:space="preserve"> The main enforcement mechanism for this policy is audits. To ensure subsidies were allocated correctly for EE measures and therefore a constant funding ratio, completeness and correctness of invoices were checked. Site visits by SFOE are undertaken to check if the measure is successfully implemented, but for larger projects only. </t>
    </r>
  </si>
  <si>
    <r>
      <rPr>
        <b/>
        <sz val="11"/>
        <rFont val="Arial"/>
        <family val="2"/>
      </rPr>
      <t xml:space="preserve">Audits: </t>
    </r>
    <r>
      <rPr>
        <sz val="11"/>
        <rFont val="Arial"/>
        <family val="2"/>
      </rPr>
      <t>4 projects get site visits per year, 2 programmes (aggregated bids) are audited per year.</t>
    </r>
  </si>
  <si>
    <t xml:space="preserve">Between 2010-21, total realised electricity savings from projects and programs totalled 5434 GWh (SFOE, 2022). The difference between energy consumption in the reference and funding scenario is used to calculate energy savings completed by projects/programmes. </t>
  </si>
  <si>
    <t>2010-2021</t>
  </si>
  <si>
    <r>
      <rPr>
        <b/>
        <sz val="11"/>
        <rFont val="Arial"/>
        <family val="2"/>
      </rPr>
      <t>Deadweight has been calculated for this scheme:</t>
    </r>
    <r>
      <rPr>
        <sz val="11"/>
        <rFont val="Arial"/>
        <family val="2"/>
      </rPr>
      <t xml:space="preserve"> Although policy only aims to support additional measures, Swiss Federal Audit Office found deadweight effects of 25-30% for projects (meaning energy savings were 26% lower (SFAO, 2019)) and 23% for programmes from 2010- 16. 
</t>
    </r>
    <r>
      <rPr>
        <b/>
        <sz val="11"/>
        <rFont val="Arial"/>
        <family val="2"/>
      </rPr>
      <t>Calculation of deadweight:</t>
    </r>
    <r>
      <rPr>
        <sz val="11"/>
        <rFont val="Arial"/>
        <family val="2"/>
      </rPr>
      <t xml:space="preserve"> The difference between energy consumption in the reference and funding scenario is used to calculate energy savings completed by projects/programmes. Deadweight effects result when the reference scenario does not account for exogenous or BAU improvements in energy efficiency. As a result, the scheme accounts for this by applying a standard reduction factor of 25% to savings). </t>
    </r>
  </si>
  <si>
    <r>
      <rPr>
        <b/>
        <sz val="11"/>
        <rFont val="Arial"/>
        <family val="2"/>
      </rPr>
      <t xml:space="preserve">Industry: </t>
    </r>
    <r>
      <rPr>
        <sz val="11"/>
        <rFont val="Arial"/>
        <family val="2"/>
      </rPr>
      <t xml:space="preserve">In 2017, Industry accounted for 24% of awarded subsidy and energy savings (SFOE, 2017). </t>
    </r>
    <r>
      <rPr>
        <b/>
        <sz val="11"/>
        <rFont val="Arial"/>
        <family val="2"/>
      </rPr>
      <t xml:space="preserve">
Processes: </t>
    </r>
    <r>
      <rPr>
        <sz val="11"/>
        <rFont val="Arial"/>
        <family val="2"/>
      </rPr>
      <t xml:space="preserve">Over 80% of total savings are from Lighting, Refrigeration systems, buildings, mechanical processes, household and commercial appliances
</t>
    </r>
    <r>
      <rPr>
        <b/>
        <sz val="11"/>
        <rFont val="Arial"/>
        <family val="2"/>
      </rPr>
      <t>Projects vs programmes:</t>
    </r>
    <r>
      <rPr>
        <sz val="11"/>
        <rFont val="Arial"/>
        <family val="2"/>
      </rPr>
      <t xml:space="preserve"> Energy savings were greater for programmes than projects. One possible reason for this is that programmes can include administrative costs in bids to support end-users (notably SMEs) to support implementation of EE measures</t>
    </r>
  </si>
  <si>
    <r>
      <rPr>
        <b/>
        <sz val="11"/>
        <rFont val="Arial"/>
        <family val="2"/>
      </rPr>
      <t xml:space="preserve">Cost-effectiveness criteria for funding: </t>
    </r>
    <r>
      <rPr>
        <sz val="11"/>
        <rFont val="Arial"/>
        <family val="2"/>
      </rPr>
      <t xml:space="preserve">The effectiveness of the scheme's main funding criteria has been evaluated continuously. The overall cost-effectiveness of the scheme (measured in Rp/kWh) is monitored annually for projects and programmes. One finding is that implementing a maximim subsidy rate of 30% for all bids did not incentivise subsidy requests at the maximum level, as the selection of the most cost-efficient projects remained the most important funding condition. The 'price' of energy savings offered by applicants does not equal the actual cost of the scheme, as applicants are free to choose the level of funding requested and are incentivised to reduce requested funding to improve their position in the funding competition.
</t>
    </r>
    <r>
      <rPr>
        <b/>
        <sz val="11"/>
        <rFont val="Arial"/>
        <family val="2"/>
      </rPr>
      <t xml:space="preserve">Relative effectiveness of projects/programmes: </t>
    </r>
    <r>
      <rPr>
        <sz val="11"/>
        <rFont val="Arial"/>
        <family val="2"/>
      </rPr>
      <t xml:space="preserve">The majority of funding is awarded to programmes - aggregated bids were found to be effective as intermediaries supported overall subsidy process and identification, technical and economic evaluation of measures (SFOE, 2017). However, the benefit of project-based funding is that projects receive more visibility from SFOE who provides detailed feedback on funding applications, which improves companys' chances of re-entry into competitions (Stakeholder Interview, 2023). There is also more funding available via projects, as programs have a maximum funding limit to be divided between program participants (and are therefore more suitable for standard measures). 
</t>
    </r>
    <r>
      <rPr>
        <b/>
        <sz val="11"/>
        <rFont val="Arial"/>
        <family val="2"/>
      </rPr>
      <t>Promotion of subsidy scheme through aggregated bids:</t>
    </r>
    <r>
      <rPr>
        <sz val="11"/>
        <rFont val="Arial"/>
        <family val="2"/>
      </rPr>
      <t xml:space="preserve"> ProKilowatt has successfully targeted companies through aggregated bids, which are promoted by intermediaries who have existing relationships with companies. Often, companies who join aggregated bids also apply for funding through the project route, where more funding is available for each project (Stakeholder Interview, 2023)
</t>
    </r>
    <r>
      <rPr>
        <b/>
        <sz val="11"/>
        <rFont val="Arial"/>
        <family val="2"/>
      </rPr>
      <t>Timing of subsidy payment:</t>
    </r>
    <r>
      <rPr>
        <sz val="11"/>
        <rFont val="Arial"/>
        <family val="2"/>
      </rPr>
      <t xml:space="preserve"> To ensure that energy savings being verified, subsidy is best paid after implementation. Companies often ask for SFOE to write an assurance report (Stakeholder Interview, 2023).</t>
    </r>
  </si>
  <si>
    <t>Energy savings are evidenced across ex-post policy evaluations by the Swiss Federal Audit Office and Swiss Federal Office of Energy. However, these focus on outcomes and policy design between 2010-16. Evidence of energy savings among SMEs and industry sectors is unavailable.</t>
  </si>
  <si>
    <t>There is evidence to show public and private cost at scale of policy</t>
  </si>
  <si>
    <t>IETF</t>
  </si>
  <si>
    <r>
      <rPr>
        <b/>
        <sz val="11"/>
        <rFont val="Arial"/>
        <family val="2"/>
      </rPr>
      <t>Transferring ProKilowatt would involve development of new funding conditions for UK industrial energy efficiency subsidies.</t>
    </r>
    <r>
      <rPr>
        <sz val="11"/>
        <rFont val="Arial"/>
        <family val="2"/>
      </rPr>
      <t xml:space="preserve"> ProKilowatt provides competitive funding through auctions requiring firms to minimise their subsidy contribution per kWh saved to increase changes of winning funding. The greatest barrier this approach may face is that it conflicts with aims to support broad investments in energy efficiency as evidenced by the IETF which aims to remain technology neutral. In contrast, ProKilowatt's approach may incentivise investment in standard measures as funding projects which have the lowest subsidy contribution per kilowatt saved incentivises applicants to target lower cost measures. 
</t>
    </r>
    <r>
      <rPr>
        <b/>
        <sz val="11"/>
        <rFont val="Arial"/>
        <family val="2"/>
      </rPr>
      <t xml:space="preserve">The UK has some experience with aggregated bids in IETF. </t>
    </r>
    <r>
      <rPr>
        <sz val="11"/>
        <rFont val="Arial"/>
        <family val="2"/>
      </rPr>
      <t>To mirror the approach taken in ProKilowatt, UK subsidy schemes would need to support greater volumes of sites/projects per application.</t>
    </r>
    <r>
      <rPr>
        <b/>
        <sz val="11"/>
        <rFont val="Arial"/>
        <family val="2"/>
      </rPr>
      <t xml:space="preserve"> </t>
    </r>
    <r>
      <rPr>
        <sz val="11"/>
        <rFont val="Arial"/>
        <family val="2"/>
      </rPr>
      <t xml:space="preserve">The UK has some experience in this, as IETF currently supports aggregated bids, with up to 5 sites per project application at a minimum of GBP 200,000. To coordinate aggregated bids as in Switzerland, the UK has a strong market of energy consultants, industrial associations, engineering companies and energy suppliers to be leveraged as intermediaries for aggregated bids. However, new guidelines and responsibilities for intermediaries would need to be established, such as for the calculation and verification of energy savings and coordination of implementation across end-users.
</t>
    </r>
    <r>
      <rPr>
        <b/>
        <sz val="11"/>
        <rFont val="Arial"/>
        <family val="2"/>
      </rPr>
      <t xml:space="preserve">Transferring rolling windows would depend on securing long-term funding. </t>
    </r>
    <r>
      <rPr>
        <sz val="11"/>
        <rFont val="Arial"/>
        <family val="2"/>
      </rPr>
      <t>ProKilowatt operates rolling windows allowing companies to apply for funding 24/7, and weekly funding competitions. Transferring this approach would require full-time resources to process a high frequenvy of applications and competitions for individual projects. In the Swiss case, a team of 8 full-time staff has been sufficient to operate this process: applications can be received and approved within c. 7 weeks. However, the greatest dependency for this approach is a constant and secure supply of funding, as seen by ProKilowatt which benefits from funding through a electricity network surcharge.</t>
    </r>
  </si>
  <si>
    <t>Substantial information is available about the about the steps that would be required to implement lessons and potential barriers, but  assessment of the barriers to implementation in the UK is not available.</t>
  </si>
  <si>
    <r>
      <rPr>
        <b/>
        <sz val="11"/>
        <rFont val="Arial"/>
        <family val="2"/>
      </rPr>
      <t xml:space="preserve">Subsidies/grants can be made more accessible to end-users through rolling windows. </t>
    </r>
    <r>
      <rPr>
        <sz val="11"/>
        <rFont val="Arial"/>
        <family val="2"/>
      </rPr>
      <t xml:space="preserve">Similarly to the IETF, feedback on the Swiss scheme showed companies benefitted from more frequent funding windows as these work better for industrial investment schedules. As of 2023, this scheme has responded with implementing 24/7 rolling windows for individual project applications (while aggregated bids and large projects above CHF 2 million remain accessible through yearly application windows). Transferring this approach to the UK would increase accessibility to subsidies such as IETF, as firms could delay investments less. For a scheme that received 69 applications per year between 2010-21, ProKilowatt demonstrates that a team of 8 FTE is sufficient to run a high-frequency cycle. One important consideration for the feasibility of this approach is availability of funding, as ProKilowatt benefits from constant funding through the electricity network surcharge which accumulates up to 70 million Swiss francs per year (63 million GBP per year).
</t>
    </r>
    <r>
      <rPr>
        <b/>
        <sz val="11"/>
        <rFont val="Arial"/>
        <family val="2"/>
      </rPr>
      <t xml:space="preserve">
The uptake of subsidies may not be materially affected by payment of subsidies after project implementation.</t>
    </r>
    <r>
      <rPr>
        <sz val="11"/>
        <rFont val="Arial"/>
        <family val="2"/>
      </rPr>
      <t xml:space="preserve"> The case of ProKilowatt shows that there is still demand for subsidies despite payments being made after implementation of new projects. This puts greater importance on the verification of energy savings, but also better ensures accuracy in firms' reporting of energy savings. However, the Swiss scheme has not tested the effect of subsidy payment at the point of approval on demand for subsidies.
</t>
    </r>
    <r>
      <rPr>
        <b/>
        <sz val="11"/>
        <rFont val="Arial"/>
        <family val="2"/>
      </rPr>
      <t xml:space="preserve">A mixture of funding to individual projects and groups of projects can promote further energy efficiency investments. </t>
    </r>
    <r>
      <rPr>
        <sz val="11"/>
        <rFont val="Arial"/>
        <family val="2"/>
      </rPr>
      <t xml:space="preserve">Group funding applications are a minor feature of IETF despite 40% of consultation respondents supporting bundled projects. Aggregated projects in ProKilowatt allows intermediaries (utilities, energy consultants, etc) to apply for subsidies on behalf of a group of companies, which is generally more suitable for standard cross-cutting measures (given the maximum total funding for all projects submitted in a program of 300,000 CHF / 250,000 GBP). However, project-based funding targets larger energy efficiency projects (minimum of 70,000 CHF / 69,000 GB). ProKilowatt has seen fairly equal applications for projects/programs, and the many companies learn about the scheme through aggregated bids. This has supported uptake of subsidies for individual projects, as companies applying to aggregated bids have subsequently submitted individual project applications (Stakeholder Interview, 2023). 
</t>
    </r>
    <r>
      <rPr>
        <b/>
        <sz val="11"/>
        <rFont val="Arial"/>
        <family val="2"/>
      </rPr>
      <t xml:space="preserve">Making cost-effectiveness the sole criterion for project selection can support investment in low-cost established energy efficiency measures for SMEs. </t>
    </r>
    <r>
      <rPr>
        <sz val="11"/>
        <rFont val="Arial"/>
        <family val="2"/>
      </rPr>
      <t>The most cost effective projects and programs are awarded funding. The design of ProKilowatt as a discriminatory auction (where end-users cannot see each others' bids) which only awards funding to projects with the least cost per kWh saved, proved effective: despite a maximum subsidy rate of 30%, firms are successfully incentivised to propose more cost-effective projects, with an average acheived subsidy rate of 22% (Radgen, 2016).</t>
    </r>
  </si>
  <si>
    <t>Swiss Federal Office of Energy (2023) Energy - Facts and Figures. https://www.eda.admin.ch/aboutswitzerland/en/home/wirtschaft/energie/energie---fakten-und-zahlen.html
Swiss Federal Office of Energy (2023) Competitive calls for tenders – ProKilowatt. https://www.bfe.admin.ch/bfe/en/home/promotion/energy-efficiency/competitive-calls-for-tenders-prokilowatt.html/
Swiss Federal Office of Energy (2019) EVALUATION. Competitive tenders for electricity efficiency measures - Swiss Federal Office of Energy. https://www.efk.admin.ch/en/publications/security-and-environment/energy-and-communication/competitive-tenders-for-electricity-efficiency-measures-swiss-federal-office-of-energy.html
Swiss Federal Office of Energy (2017) PROKILOWATT: SWISS TENDERS FOR ENERGY EFFICIENCY. https://iea.blob.core.windows.net/assets/imports/events/251/S4IvanProkilowatt_IEAWorkshop_SFOE_ivankoenig_FINAL_sent.pdf
Radgen et al. (2018) Simplifying funding conditions for competitive tenders: more energy savings with less paperwork. https://www.eceee.org/library/conference_proceedings/eceee_Industrial_Summer_Study/2018/1-policies-and-programmes-to-drive-transformation/simplifying-funding-conditions-for-competitive-tenders-more-energy-savings-with-less-paperwork/
Radgen et al. (2022) Competitive tenders for energy efficiency – lessons learnt in Switzerland. https://www.eceee.org/library/conference_proceedings/eceee_Industrial_Summer_Study/2016/1-policies-and-programmes/competitive-tenders-for-energy-efficiency-lessons-learnt-in-switzerland/
Konig (2017) PROKILOWATT: SWISS TENDERS FOR ENERGY EFFICIENCY. https://iea.blob.core.windows.net/assets/imports/events/251/S4IvanProkilowatt_IEAWorkshop_SFOE_ivankoenig_FINAL_sent.pdf
Energie Agentur (2023) EFFICIENCY+ Programme to promote additional electricity measures. https://enaw.ch/angebot/effizienzplus/</t>
  </si>
  <si>
    <t>Umweltförderung im Inland (UFI), Austria</t>
  </si>
  <si>
    <t>Umweltförderung im Inland (UFI)</t>
  </si>
  <si>
    <t>Both</t>
  </si>
  <si>
    <t>Not applicable</t>
  </si>
  <si>
    <r>
      <rPr>
        <b/>
        <sz val="11"/>
        <rFont val="Arial"/>
        <family val="2"/>
      </rPr>
      <t xml:space="preserve">Policy objective: </t>
    </r>
    <r>
      <rPr>
        <sz val="11"/>
        <rFont val="Arial"/>
        <family val="2"/>
      </rPr>
      <t xml:space="preserve">To support investments in climate and environmental protection, including renewable heat, energy efficiency and climate-friendly mobility.
</t>
    </r>
    <r>
      <rPr>
        <b/>
        <sz val="11"/>
        <rFont val="Arial"/>
        <family val="2"/>
      </rPr>
      <t>National objectives:</t>
    </r>
    <r>
      <rPr>
        <sz val="11"/>
        <rFont val="Arial"/>
        <family val="2"/>
      </rPr>
      <t xml:space="preserve"> Under Austria's Mission2030 there are three core targets: Reduce GHG emissions (non-ETS) by 36% by 2030 compared to 2005; increase the share of renewable energy in gross final energy consumption of energy to 46-50%, and source 100% of electricity  consumption from renewables (nationally/balanced) by 2030; Improve primary energy intensity by 25-30% compared to 2015 (Ministry of Sustainability and Tourism, 2020).
</t>
    </r>
    <r>
      <rPr>
        <b/>
        <sz val="11"/>
        <rFont val="Arial"/>
        <family val="2"/>
      </rPr>
      <t xml:space="preserve">Political context: </t>
    </r>
    <r>
      <rPr>
        <sz val="11"/>
        <rFont val="Arial"/>
        <family val="2"/>
      </rPr>
      <t xml:space="preserve">Environmental subsidies in Austria have received increased funding following the election of the Green Party for the period 2021-30.
</t>
    </r>
    <r>
      <rPr>
        <b/>
        <sz val="11"/>
        <rFont val="Arial"/>
        <family val="2"/>
      </rPr>
      <t>Austrian industrial energy consumption:</t>
    </r>
    <r>
      <rPr>
        <sz val="11"/>
        <rFont val="Arial"/>
        <family val="2"/>
      </rPr>
      <t xml:space="preserve"> Industry sector is small and dominated by a few big players e.g. tiles/ceramics. 
</t>
    </r>
    <r>
      <rPr>
        <b/>
        <sz val="11"/>
        <rFont val="Arial"/>
        <family val="2"/>
      </rPr>
      <t>Streamlined environmental subsidies:</t>
    </r>
    <r>
      <rPr>
        <sz val="11"/>
        <rFont val="Arial"/>
        <family val="2"/>
      </rPr>
      <t xml:space="preserve"> The Austrian energy efficiency policy landscape is dominated by incentives instead of regulations. Therefore, a large focus of government is providing financing to the right measures and participants (Stakeholder Interview, 2023). UFI is the largest environmental subsidy scheme in Austria in terms of funding. Other environmental subsidies from 2017-19 period include the 'Get out of Oil and Gas' scheme (SanOff), Regional Advisory Programs, Remediation of Contaminated Sites and International Climate Funding (BWMK, 2022). </t>
    </r>
  </si>
  <si>
    <r>
      <rPr>
        <b/>
        <sz val="11"/>
        <color rgb="FF000000"/>
        <rFont val="Arial"/>
      </rPr>
      <t>Description:</t>
    </r>
    <r>
      <rPr>
        <sz val="11"/>
        <color rgb="FF000000"/>
        <rFont val="Arial"/>
      </rPr>
      <t xml:space="preserve"> The Domestic Environmental Support scheme (Umweltförderung im Inland, UFI) is the central support instrument under Austrian environmental policy supporting energy efficiency, energy savings and renewable energy. It partially supports private companies and public institutions with subsidies for environmental deployment and demonstration. Measures supported include use of waste heat, renewable energy, energy efficiency, mobility measures, climate relevant gases, air quality improvements, noise protection, hazardous waste, research. The scheme is coordinated by the Ministry of Climate Action, Environment, Energy, Mobility, Innovation and Technology (BWMK). Applications are coordinated by the delivery partner, Kommunalkredit Public Consulting (KPC), who coordinates the central website through which companies can access the subsidy.
</t>
    </r>
    <r>
      <rPr>
        <b/>
        <sz val="11"/>
        <color rgb="FF000000"/>
        <rFont val="Arial"/>
      </rPr>
      <t xml:space="preserve">Types of funding: </t>
    </r>
    <r>
      <rPr>
        <sz val="11"/>
        <color rgb="FF000000"/>
        <rFont val="Arial"/>
      </rPr>
      <t xml:space="preserve">UFI offers funding through competitive tenders and one-time, non-repayable investment cost grants. The competitive bidding option has only recently launched (evaluation pending), with funding decisions are made based on CO2 saved/EUR funding. ETS firms are eligible for competitive bidding. All other firms are able to apply for grants, which are accessible as 'subcategory' grants for specific measures. 
</t>
    </r>
    <r>
      <rPr>
        <b/>
        <sz val="11"/>
        <color rgb="FF000000"/>
        <rFont val="Arial"/>
      </rPr>
      <t>Supporting SMEs:</t>
    </r>
    <r>
      <rPr>
        <sz val="11"/>
        <color rgb="FF000000"/>
        <rFont val="Arial"/>
      </rPr>
      <t xml:space="preserve"> Under the current 'Energy saving' grant of UFI, SMEs benefit from higher subsidy rates for energy efficiency investments: 25% for small companies, 20% for medium sized companies and 15% for large companies.
</t>
    </r>
    <r>
      <rPr>
        <b/>
        <sz val="11"/>
        <color rgb="FF000000"/>
        <rFont val="Arial"/>
      </rPr>
      <t xml:space="preserve">Supporting legislation: </t>
    </r>
    <r>
      <rPr>
        <sz val="11"/>
        <color rgb="FF000000"/>
        <rFont val="Arial"/>
      </rPr>
      <t xml:space="preserve">The national legal framework of the UFI was amended in 2022 into the Service Promotion Guidelines 2022 and investment support guidelines 2022. The goals of environmental protection are defined in the Environmental Promotion Act (UFG), while the environmental Subsidy Act regulates the organization and principles as well as the form of financing.
</t>
    </r>
  </si>
  <si>
    <r>
      <rPr>
        <b/>
        <sz val="11"/>
        <rFont val="Arial"/>
        <family val="2"/>
      </rPr>
      <t>Businesses:</t>
    </r>
    <r>
      <rPr>
        <sz val="11"/>
        <rFont val="Arial"/>
        <family val="2"/>
      </rPr>
      <t xml:space="preserve"> businesses of all sizes are eligible to apply. Under the scheme, SMEs are defined by company size: Small companies have &lt;50 employees, &lt;10m EUR balance sheet; Medium-sized &lt;250 employees, &lt;43m balance sheet). Companies are not considered to be SMEs if &gt;25% of its capital are owned by one or more public bodies
</t>
    </r>
    <r>
      <rPr>
        <b/>
        <sz val="11"/>
        <rFont val="Arial"/>
        <family val="2"/>
      </rPr>
      <t>EU ETS companies:</t>
    </r>
    <r>
      <rPr>
        <sz val="11"/>
        <rFont val="Arial"/>
        <family val="2"/>
      </rPr>
      <t xml:space="preserve"> Companies under the scope of the EU ETS are only allowed to apply for the competitive funding mechanism.
</t>
    </r>
    <r>
      <rPr>
        <b/>
        <sz val="11"/>
        <rFont val="Arial"/>
        <family val="2"/>
      </rPr>
      <t xml:space="preserve">Regional institutions: </t>
    </r>
    <r>
      <rPr>
        <sz val="11"/>
        <rFont val="Arial"/>
        <family val="2"/>
      </rPr>
      <t>Funding is distributed directly to businesses as well as to regional institutions. Funding guidelines are published separately for each federal state, but eligibility and conditions do not differ.</t>
    </r>
  </si>
  <si>
    <r>
      <rPr>
        <b/>
        <sz val="11"/>
        <color rgb="FF000000"/>
        <rFont val="Arial"/>
      </rPr>
      <t>Energy efficiency measures supported:</t>
    </r>
    <r>
      <rPr>
        <sz val="11"/>
        <color rgb="FF000000"/>
        <rFont val="Arial"/>
      </rPr>
      <t xml:space="preserve"> Measures supported under the 'Energy Saving Program' include natural gas CHP, connection to central heat networks, heat pumps, energy saving projects in companies, LED systems, energy efficient drives, thermal insulation of buildings, new buildings airconditioning and cooling. Projects which have/have not started are both eligible for the subsidy. Energy efficiency measures must have at least a 3-year payback time and reduce energy consumption of the measure by at least 10% or maximum cost of CO2 abatement in EUR/tCO2 (Stakeholder Interview, 2023). Minimum investment levels for the Energy Saving program are 10,000 EUR (8600 GBP), and projects must save a minimum of 4tCO2 per year.
</t>
    </r>
    <r>
      <rPr>
        <b/>
        <sz val="11"/>
        <color rgb="FF000000"/>
        <rFont val="Arial"/>
      </rPr>
      <t xml:space="preserve">Technology performance criteria: </t>
    </r>
    <r>
      <rPr>
        <sz val="11"/>
        <color rgb="FF000000"/>
        <rFont val="Arial"/>
      </rPr>
      <t xml:space="preserve">Quantitative and qualitative specifications are provided for some eligible technologies. Subsidy calculations differ across different grants.
</t>
    </r>
    <r>
      <rPr>
        <b/>
        <sz val="11"/>
        <color rgb="FF000000"/>
        <rFont val="Arial"/>
      </rPr>
      <t xml:space="preserve">Overall eligibility criteria: </t>
    </r>
    <r>
      <rPr>
        <sz val="11"/>
        <color rgb="FF000000"/>
        <rFont val="Arial"/>
      </rPr>
      <t xml:space="preserve">Overall, the scheme supports environmentally-relevant additional investments. These represent the extra costs for implementing a higher standard that results in additional benefits for the environment or energy efficiency.  Investments must be 1) additional/outside of existing legal requirements 2) have a positive environmental effect 3) &gt;3 year payback period (and companies must state that the amount of subsidy needed will allow implementation of the action. 
</t>
    </r>
    <r>
      <rPr>
        <b/>
        <sz val="11"/>
        <color rgb="FF000000"/>
        <rFont val="Arial"/>
      </rPr>
      <t>Overall measures supported:</t>
    </r>
    <r>
      <rPr>
        <sz val="11"/>
        <color rgb="FF000000"/>
        <rFont val="Arial"/>
      </rPr>
      <t xml:space="preserve"> Use of waste heat, renewable energy, energy efficiency, mobility measures, climate relevant gases, air quality improvements, noise protection, hazardous waste, research </t>
    </r>
  </si>
  <si>
    <t>1. Application: The grant application is submitted to the settlement agency Kommunalkredit Public Consulting GmbH (KPC). Applications must include previous energy consumption, relevant measure and estimated future energy consumption (Stakeholder Interview, 2023)
2. Evaluation: The KPC assesses the application and forwards it for further evaluation to the Commission on matters of environmental assistance in Austria (§ 28 UFG).
3. Decision making: On the basis of the Commission’s recommendations, the Austrian Federal Ministry for Sustainability and Tourism (BMNT) decides on each application.
4. Conclusion of a contract: Following the Minister’s decision, the KPC signs a contract with the applicant and is responsible for its execution.</t>
  </si>
  <si>
    <r>
      <rPr>
        <b/>
        <sz val="11"/>
        <rFont val="Arial"/>
        <family val="2"/>
      </rPr>
      <t>The Federal Ministry for Climate Protection, Environment, Energy, Mobility, Innovation and Technology (BMK)</t>
    </r>
    <r>
      <rPr>
        <sz val="11"/>
        <rFont val="Arial"/>
        <family val="2"/>
      </rPr>
      <t xml:space="preserve"> develops guidelines in coordination with other federal ministries on criteria for grants.
</t>
    </r>
    <r>
      <rPr>
        <b/>
        <sz val="11"/>
        <rFont val="Arial"/>
        <family val="2"/>
      </rPr>
      <t>Kommunalkredit Public Consulting (KPC):</t>
    </r>
    <r>
      <rPr>
        <sz val="11"/>
        <rFont val="Arial"/>
        <family val="2"/>
      </rPr>
      <t xml:space="preserve"> KPC is the scheme's delivery partner who promotes and manages subsidies and applications, submits these to the commission, handles contracts and payments. </t>
    </r>
  </si>
  <si>
    <r>
      <rPr>
        <b/>
        <sz val="11"/>
        <rFont val="Arial"/>
        <family val="2"/>
      </rPr>
      <t>Monitoring and verification:</t>
    </r>
    <r>
      <rPr>
        <sz val="11"/>
        <rFont val="Arial"/>
        <family val="2"/>
      </rPr>
      <t xml:space="preserve"> Monitoring of the scheme depends on firms' applications which contain baseline energy consumption, details of the measure and estimated future energy consumption. Energy savings from realised projects are then calculated by administration units.</t>
    </r>
    <r>
      <rPr>
        <b/>
        <sz val="11"/>
        <rFont val="Arial"/>
        <family val="2"/>
      </rPr>
      <t xml:space="preserve"> </t>
    </r>
    <r>
      <rPr>
        <sz val="11"/>
        <rFont val="Arial"/>
        <family val="2"/>
      </rPr>
      <t xml:space="preserve">Verification is not carried out for SMEs, but only for large businesses. However, for all businesses, verification involves determining whether the project was realised (Stakeholder Interview, 2023)
</t>
    </r>
    <r>
      <rPr>
        <b/>
        <sz val="11"/>
        <rFont val="Arial"/>
        <family val="2"/>
      </rPr>
      <t>Central data collection by authorities</t>
    </r>
    <r>
      <rPr>
        <sz val="11"/>
        <rFont val="Arial"/>
        <family val="2"/>
      </rPr>
      <t xml:space="preserve">: Data collected from companies is owned by administrative units, rather than the ministry (for data protection issues) to be used in overall monitoring and research
</t>
    </r>
    <r>
      <rPr>
        <b/>
        <sz val="11"/>
        <rFont val="Arial"/>
        <family val="2"/>
      </rPr>
      <t xml:space="preserve">Evaluation: </t>
    </r>
    <r>
      <rPr>
        <sz val="11"/>
        <rFont val="Arial"/>
        <family val="2"/>
      </rPr>
      <t>The program is evaluated every 3 years by external evaluators, with requirement for evaluation set by law. This is used for national reporting to goverment and ministry to identify opportunities for future requirements</t>
    </r>
  </si>
  <si>
    <r>
      <rPr>
        <b/>
        <sz val="11"/>
        <rFont val="Arial"/>
        <family val="2"/>
      </rPr>
      <t>Ex-ante energy savings:</t>
    </r>
    <r>
      <rPr>
        <sz val="11"/>
        <rFont val="Arial"/>
        <family val="2"/>
      </rPr>
      <t xml:space="preserve"> The only required reporting for the scheme is project applications, there is no ex-post reporting required from firms (Stakeholder Interview, 2023)
</t>
    </r>
  </si>
  <si>
    <t>In the 2017-2019 reporting period, 48,634 funded projects received funding totaling EUR 422.7 million. Around 1.1 million tCO2/a and energy consumption reduced by around 1.67 million MWh/a (BWMK, 2023)</t>
  </si>
  <si>
    <t>2017-19</t>
  </si>
  <si>
    <t xml:space="preserve"> - Additionality is determined using reference models which compare BAU with achieved energy savings. This approach is most applicable for larger energy efficiency projects (Stakeholder Interview, 2023)</t>
  </si>
  <si>
    <t xml:space="preserve"> - The largest share of funding and energy savings are attributed to operational energy saving measures (KKC, 2022) </t>
  </si>
  <si>
    <r>
      <rPr>
        <b/>
        <sz val="11"/>
        <rFont val="Arial"/>
        <family val="2"/>
      </rPr>
      <t>Uptake of subsidies for energy efficiency:</t>
    </r>
    <r>
      <rPr>
        <sz val="11"/>
        <rFont val="Arial"/>
        <family val="2"/>
      </rPr>
      <t xml:space="preserve"> Between 2017-19, 16,505 funding applications across renewable energy, energy efficiency, green mobility, climate-relevant gases, resource efficiency, air quality improvement, hazardous waste, noise protection, R&amp;D, and 39% of the present value of subsidies was allocated to energy efficiency. Between 2017-19, 68% of total energy savings realised through the scheme are for energy efficiency. 39% of the reduction in CO2 emissions under the scheme can be attributed to energy efficiency (vs 45% through renewable energy) (KKC, 2022).
</t>
    </r>
    <r>
      <rPr>
        <b/>
        <sz val="11"/>
        <rFont val="Arial"/>
        <family val="2"/>
      </rPr>
      <t>Other environmental impacts:</t>
    </r>
    <r>
      <rPr>
        <sz val="11"/>
        <rFont val="Arial"/>
        <family val="2"/>
      </rPr>
      <t xml:space="preserve"> 1.1 million tCO2/a, additional RE capacity of 1.78 MWh, over 4.4 million m2 contaminated area and more than 41 million m3 of contaminated subsoil (KKC, 2022).
</t>
    </r>
    <r>
      <rPr>
        <b/>
        <sz val="11"/>
        <rFont val="Arial"/>
        <family val="2"/>
      </rPr>
      <t xml:space="preserve">SME uptake: </t>
    </r>
    <r>
      <rPr>
        <sz val="11"/>
        <rFont val="Arial"/>
        <family val="2"/>
      </rPr>
      <t xml:space="preserve">So far, the scheme has supported 48,634 funded projects receiving EUR 422.7 million, triggering environmentally relevant investments of EUR 2,791.8m (KKC, 2022). The majority of projects supported are within SMEs, but SME projects represent a minority in the cost of the scheme due to the smaller nature of projects (Stakeholder Interview, 2023).
</t>
    </r>
    <r>
      <rPr>
        <b/>
        <sz val="11"/>
        <rFont val="Arial"/>
        <family val="2"/>
      </rPr>
      <t>General uptake:</t>
    </r>
    <r>
      <rPr>
        <sz val="11"/>
        <rFont val="Arial"/>
        <family val="2"/>
      </rPr>
      <t xml:space="preserve"> Funding applications doubled between 2014-15 and 2017-19, and eligible investments increased by 5% and investment costs by 24%. However the main reason for this is the addition of funding for EVs and E-charging infrastructure into eligible investments (BWMK, 2022).
</t>
    </r>
    <r>
      <rPr>
        <b/>
        <sz val="11"/>
        <rFont val="Arial"/>
        <family val="2"/>
      </rPr>
      <t xml:space="preserve">Effectiveness of competitive tenders: </t>
    </r>
    <r>
      <rPr>
        <sz val="11"/>
        <rFont val="Arial"/>
        <family val="2"/>
      </rPr>
      <t>Evaluation of the newly designed scheme (which also includes competitive auctions as well as grant funding) is in progress, so we are yet to learn the effectiveness of the new competitive funding mechanism. However, it is understood that industrial SMEs perceive the non-competitive part of the scheme positively, as they have more certainty that they will receive the subsidy. So far, SMEs have provided feedback that they are afraid to apply for funding via the competitive auction (Stakeholder Interview, 2023).</t>
    </r>
  </si>
  <si>
    <t>Literature provides evidence to show impact on energy use at scale of policy and analysis uses data from a representative sample who were exposed to intervention</t>
  </si>
  <si>
    <t>Clear Evidence: 1) provides evidence to show impact on energy use/emissions at scale of policy; 2) uses data from a representative sample who were exposed to intervention between 2017-19</t>
  </si>
  <si>
    <r>
      <rPr>
        <b/>
        <sz val="11"/>
        <rFont val="Arial"/>
        <family val="2"/>
      </rPr>
      <t xml:space="preserve">Streamlining environmental investments under one main subsidy program would require restructuring the UK landscape of incentives. </t>
    </r>
    <r>
      <rPr>
        <sz val="11"/>
        <rFont val="Arial"/>
        <family val="2"/>
      </rPr>
      <t xml:space="preserve">Austria supports many types of non-domestic environmental investment, including energy efficiency, under one subsidy program. This has been delivered through program-based funding for different areas which have their own eligibility criteria. End-users can access funding through the delivery partner's website.  Transferring this approach would require restructuring existing subsidies contributing to environmental benefits under one program, or creating a new program which supports several areas. This may require legislative changes as existing non-domestic incentives use different legal bases (e.g. The Boiler Upgrade Scheme (England and Wales) Regulations 2022 for the Boiler Upgrade Scheme, Natural Environment and Rural Communities Act 2006 for IETF). The transferability of this approach may be limited as UK funding is only provided in 5-year periods, whereas a large scheme such as UFI would require longer funding periods (towards 10 years) to cover early stage to deployment. Another consideration is that Austria's industrial sector is smaller than the UK's (36% of UK industrial consumption) and may require less varied support. Finally, transferability may depend on appointing a delivery partner to coordinate a high volume of applications: UFI is managed by Kommunal Kredit Public Consulting in order to handle the high volume of applications (16,000+ funded projects between 2017-19) (BWMK, 2020). 
</t>
    </r>
    <r>
      <rPr>
        <b/>
        <sz val="11"/>
        <rFont val="Arial"/>
        <family val="2"/>
      </rPr>
      <t>Transferring this scheme to the UK might require a new funding component only eligible to SMEs.</t>
    </r>
    <r>
      <rPr>
        <sz val="11"/>
        <color rgb="FFFF0000"/>
        <rFont val="Arial"/>
        <family val="2"/>
      </rPr>
      <t xml:space="preserve"> </t>
    </r>
    <r>
      <rPr>
        <sz val="11"/>
        <rFont val="Arial"/>
        <family val="2"/>
      </rPr>
      <t xml:space="preserve">UFI supports all company sizes and supports smaller investments (GBP 8600 for energy saving investments) suitable for SMEs. In contrast, IETF primarily aims to support high energy intensives. Transferring the Austrian approach may be feasible as a new funding component which primarily supports SMEs. </t>
    </r>
  </si>
  <si>
    <t>Limited information gathered about the steps that would be required to implement lessons and potential barriers.</t>
  </si>
  <si>
    <r>
      <rPr>
        <b/>
        <sz val="11"/>
        <rFont val="Arial"/>
        <family val="2"/>
      </rPr>
      <t xml:space="preserve">It is possible to streamline energy efficiency incentives under a small number of policies. </t>
    </r>
    <r>
      <rPr>
        <sz val="11"/>
        <rFont val="Arial"/>
        <family val="2"/>
      </rPr>
      <t xml:space="preserve">Austria's energy efficiency policy landscape is highly unique in its lack of regulations and small number of incentives to support energy efficiency, namely UFI. Although Austria's industrial sector is smaller than the UK's (Austrian industrial national consumption in 2020 was 36% of UK's industrial consumption), the scheme demonstrates the potential for one single program to support all types of environmental investments and all company sizes. It is able to do this by providing program-based funding for different EE measures within the policy, each with its own eligibility requirements. However, given the size of the scheme (16,500 projects and 1.5 billion EUR funding (Stakeholder Interview, 2023), delivering a national subsidy scheme at the UK scale would need substantial delivery resources. In the Austrian case, applications are managed by a delivery partner and signed off by the ministry. </t>
    </r>
  </si>
  <si>
    <t>Ministry of Sustainability and Tourism (2020) Integrated National Energy and Climate Plan for Austria. https://energy.ec.europa.eu/system/files/2020-03/at_final_necp_main_en_0.pdf
Kommunalkredit Public Consulting (2023) Kommunal Kredit Public Consulting https://www.umweltfoerderung.at/foerderinstrumente/betriebliche-umweltfoerderung-im-inland
Kommunalkredit Public Consulting (2023) Funding Guidelines for Energy Saving Program in UFI - https://www.umweltfoerderung.at/fileadmin/user_upload/umweltfoerderung/betriebe/Energiesparen_in_Betrieben/UFI_Standardfall_Infoblatt_ENERGSPA.pdf
BWMK (2020) Evaluation of UFI 2017-19. https://www.umweltfoerderung.at/fileadmin/user_upload/public_consulting/Evaluierung_Umweltfoerderungen_2017-2019.pdf
BWMK (2022) Annual Report on Subsidies. https://www.umweltfoerderung.at/fileadmin/user_upload/public_consulting/Umweltinvestitionen_des_Bundes_Klima_und_Umweltschutzmassnahmen_2022.pdf
https://energy.ec.europa.eu/system/files/2019-05/at_annual_report_2019_en_0.pdf
Thenius (2018) “Federal programme “Aid for environmental protection measures” Umweltförderung im Inland (UFI) (Austria). Case study prepared by the Austrian Energy Agency for the EPATEE project, funded by the European Union’s Horizon 2020 programme
http://www.res-legal.eu/search-by-country/austria/single/s/res-hc/t/promotion/aid/subsidy-environmental-assistance-in-austria-ufi/lastp/94/</t>
  </si>
  <si>
    <t>Industrial Assessment Centers, United States</t>
  </si>
  <si>
    <t>Eligible participants</t>
  </si>
  <si>
    <t>B2: Improve firms’ awareness and knowledge of appropriate energy efficiency technologies and measures</t>
  </si>
  <si>
    <t>Industrial Assessment Centers (IACs)</t>
  </si>
  <si>
    <t>United States</t>
  </si>
  <si>
    <t>Industry</t>
  </si>
  <si>
    <t>SME</t>
  </si>
  <si>
    <t>Approved auditors only</t>
  </si>
  <si>
    <r>
      <rPr>
        <b/>
        <sz val="11"/>
        <rFont val="Arial"/>
        <family val="2"/>
      </rPr>
      <t>Policy objective:</t>
    </r>
    <r>
      <rPr>
        <sz val="11"/>
        <rFont val="Arial"/>
        <family val="2"/>
      </rPr>
      <t xml:space="preserve"> The goal of the IAC program is to increase the energy efficiency, productivity, sustainability, and competitiveness of U.S. manufacturers; Provide engineering students and students in related disciplines with applied experiences not available in the classroom; and to develop the pipeline of energy engineers in the workforce; and Keep engineering faculty in contact with technology and challenges in industry.</t>
    </r>
  </si>
  <si>
    <r>
      <rPr>
        <b/>
        <sz val="11"/>
        <rFont val="Arial"/>
        <family val="2"/>
      </rPr>
      <t>Description:</t>
    </r>
    <r>
      <rPr>
        <sz val="11"/>
        <rFont val="Arial"/>
        <family val="2"/>
      </rPr>
      <t xml:space="preserve"> The Industrial Assessment Centre (IAC) program provides free energy audits of SME facilities conducted by engineering faculties with upper class and graduate students. The scheme is enabled through competitive 5-year grants from the US Department of Energy, which are awarded to 39 universities to establish an IAC. The scheme was created by the Department of Commerce in 1976 in response to the oil embargo and rising energy costs, was moved to the Department of Energy and has been expanded over time to cover the breadth of energy efficiency and energy management. The scheme is currently being expanded, after Biden announced additional $550million over the next 5 years to expand the number of universities to establish IACs (Department of Energy, 2023b). Since 1976, the IAC program has conducted nearly 20,000 assessments for manufacturers (Department of Energy, 2023a).
</t>
    </r>
    <r>
      <rPr>
        <b/>
        <sz val="11"/>
        <rFont val="Arial"/>
        <family val="2"/>
      </rPr>
      <t xml:space="preserve">Operation of Industrial Assessment Centres: </t>
    </r>
    <r>
      <rPr>
        <sz val="11"/>
        <rFont val="Arial"/>
        <family val="2"/>
      </rPr>
      <t xml:space="preserve">Each IAC consists of one (or more) professors and several engineering students. Each year, about 500 engineering students at IACs receive hands-on assessment training at industrial facilities and gain substantiative experience performing evaluations of industrial processes and energy systems. Energy audits delivered under the IAC program are relatively consistent, but approaches to train students vary, including formalised training (e.g. workshops), academic courses, peer-to-peer knowledge transfer, and 'on the day' training. There are different operational models: some centres rely heavily on students enrolled in an academic course and are supervised by graduate students, others rely on students with IAC experience to teach new hires. Between 2014-20, 55% of IAC students were undergraduate level, 45% were graduate level including master's and PhD (SRI International, 2022). 
</t>
    </r>
    <r>
      <rPr>
        <b/>
        <sz val="11"/>
        <rFont val="Arial"/>
        <family val="2"/>
      </rPr>
      <t>Type of energy audit:</t>
    </r>
    <r>
      <rPr>
        <sz val="11"/>
        <rFont val="Arial"/>
        <family val="2"/>
      </rPr>
      <t xml:space="preserve"> The IAC program has a standard 'Assessment Protocol' acting as a standard followed across all energy audits. A typical assessment consists of pre-assessment analysis, a one-day site visit, delivery of a comprehensive report to businesses, and post-assessment follow-ups (IAC University, 2023). 
</t>
    </r>
    <r>
      <rPr>
        <b/>
        <sz val="11"/>
        <rFont val="Arial"/>
        <family val="2"/>
      </rPr>
      <t xml:space="preserve">
Promotion to SMEs:</t>
    </r>
    <r>
      <rPr>
        <sz val="11"/>
        <rFont val="Arial"/>
        <family val="2"/>
      </rPr>
      <t xml:space="preserve"> Energy audits are promoted to SMEs through Word of mouth, social media, cold calling, work directly in Utilities to identify clients and refer, referrals from national programs, departments of commerce referrals, industry association referrals, Better Plants referrals (Stakeholder Interview, 2023).
</t>
    </r>
    <r>
      <rPr>
        <b/>
        <sz val="11"/>
        <rFont val="Arial"/>
        <family val="2"/>
      </rPr>
      <t xml:space="preserve">IAC Database: </t>
    </r>
    <r>
      <rPr>
        <sz val="11"/>
        <rFont val="Arial"/>
        <family val="2"/>
      </rPr>
      <t>One of the key outcomes of the IAC program is the IAC database, which contains publicly available and anonymised information on all energy audits completed under the program, including the type of facility assessed (size, sector, energy usage) and resulting recommendations (type, cost and energy savings) (IAC University, 2023). The database is publicly available.</t>
    </r>
    <r>
      <rPr>
        <b/>
        <sz val="11"/>
        <rFont val="Arial"/>
        <family val="2"/>
      </rPr>
      <t xml:space="preserve">
Decarbonisation:</t>
    </r>
    <r>
      <rPr>
        <sz val="11"/>
        <rFont val="Arial"/>
        <family val="2"/>
      </rPr>
      <t xml:space="preserve"> The IAC program is also expanding its scope to conduct CO2 reduction studies - CO2 reduction is already calculated within energy audits, but the program is currently developing a decarbonisation tool (Stakeholder Interview, 2023)
</t>
    </r>
    <r>
      <rPr>
        <b/>
        <sz val="11"/>
        <rFont val="Arial"/>
        <family val="2"/>
      </rPr>
      <t xml:space="preserve">Other tools and resources: </t>
    </r>
    <r>
      <rPr>
        <sz val="11"/>
        <rFont val="Arial"/>
        <family val="2"/>
      </rPr>
      <t>The IAC University website contains tools and resources available to students, including guidance on making energy efficiency recommendations, essentials of industrial processes, and other training manuals. Apart from individual hands-on support by universities, tools and calculators are available to SMEs. The US MEASUR website provides free open source tools to all firms, not just IAC participants (Stakeholder Interview, 2023).</t>
    </r>
  </si>
  <si>
    <r>
      <rPr>
        <b/>
        <sz val="11"/>
        <color rgb="FF000000"/>
        <rFont val="Arial"/>
      </rPr>
      <t xml:space="preserve">To receive energy audits, companies must be in the manufacturing sector, with the following criteria: 
</t>
    </r>
    <r>
      <rPr>
        <sz val="11"/>
        <color rgb="FF000000"/>
        <rFont val="Arial"/>
      </rPr>
      <t xml:space="preserve">
Within Standard Industrial Codes (SIC) 20-39
Gross annual sales below $250 million
Fewer than 500 employees at the plant site
Annual energy bills more than $100,000 and less than $3.5 million
No professional in-house staff to perform the assessment
Because they are one-day assessments, IACs typically limit their site visits to locations that can be reached via a two-hour drive (~150 miles) of a participating university (see locations) (US Department of Energy, 2023c); however, exceptions can be made on a case-by-case basis. 
</t>
    </r>
    <r>
      <rPr>
        <b/>
        <sz val="11"/>
        <color rgb="FF000000"/>
        <rFont val="Arial"/>
      </rPr>
      <t>Universities:</t>
    </r>
    <r>
      <rPr>
        <sz val="11"/>
        <color rgb="FF000000"/>
        <rFont val="Arial"/>
      </rPr>
      <t xml:space="preserve"> Higher education institutions with an ABET-accredited engineering program are eligible for 5-year grants under the IAC program.</t>
    </r>
  </si>
  <si>
    <r>
      <rPr>
        <b/>
        <sz val="11"/>
        <rFont val="Arial"/>
        <family val="2"/>
      </rPr>
      <t>Universities</t>
    </r>
    <r>
      <rPr>
        <sz val="11"/>
        <rFont val="Arial"/>
        <family val="2"/>
      </rPr>
      <t xml:space="preserve">: Universities apply to host an IAC and receive DOE funding to provide assessments in 5-year funding windows.
</t>
    </r>
    <r>
      <rPr>
        <b/>
        <sz val="11"/>
        <rFont val="Arial"/>
        <family val="2"/>
      </rPr>
      <t>US Department of Energy:</t>
    </r>
    <r>
      <rPr>
        <sz val="11"/>
        <rFont val="Arial"/>
        <family val="2"/>
      </rPr>
      <t xml:space="preserve"> The DoE Manufacturing and Supply Chains Office provides funding and coordinates the scheme nationally.
</t>
    </r>
    <r>
      <rPr>
        <b/>
        <sz val="11"/>
        <rFont val="Arial"/>
        <family val="2"/>
      </rPr>
      <t xml:space="preserve">The Center for Advanced Energy Systems (CAES) at Rutgers University: </t>
    </r>
    <r>
      <rPr>
        <sz val="11"/>
        <rFont val="Arial"/>
        <family val="2"/>
      </rPr>
      <t>This institution oversees the entire IAC program, monitors performance of each IAC and manages the IAC database independently from government.</t>
    </r>
  </si>
  <si>
    <r>
      <rPr>
        <b/>
        <sz val="11"/>
        <rFont val="Arial"/>
        <family val="2"/>
      </rPr>
      <t>Monitoring:</t>
    </r>
    <r>
      <rPr>
        <sz val="11"/>
        <rFont val="Arial"/>
        <family val="2"/>
      </rPr>
      <t xml:space="preserve"> The scheme is monitored independently from government by Rutgers (most recently in 2022). Impacts are measured for SME participants (energy efficiency outcomes) and students (employment and social outcomes). The</t>
    </r>
    <r>
      <rPr>
        <b/>
        <sz val="11"/>
        <rFont val="Arial"/>
        <family val="2"/>
      </rPr>
      <t xml:space="preserve"> IAC database</t>
    </r>
    <r>
      <rPr>
        <sz val="11"/>
        <rFont val="Arial"/>
        <family val="2"/>
      </rPr>
      <t xml:space="preserve">, additional surveys and interviews are used to monitor the program.
</t>
    </r>
    <r>
      <rPr>
        <b/>
        <sz val="11"/>
        <rFont val="Arial"/>
        <family val="2"/>
      </rPr>
      <t>Verification of energy savings:</t>
    </r>
    <r>
      <rPr>
        <sz val="11"/>
        <rFont val="Arial"/>
        <family val="2"/>
      </rPr>
      <t xml:space="preserve"> IAC teams (students) conduct post-assessment verification over the phone to determine recommendations which have been implemented. Implemented measures (used to calculate gross energy savings) are defined as those in place at the time of follow-up call or with definite plans to implement in 12 months. Approx. 60% of IAC recommendations were implemented or had a concrete plan to be implemented within a year (SRI, 2022) 
 </t>
    </r>
  </si>
  <si>
    <r>
      <rPr>
        <b/>
        <sz val="11"/>
        <rFont val="Arial"/>
        <family val="2"/>
      </rPr>
      <t>IAC Database:</t>
    </r>
    <r>
      <rPr>
        <sz val="11"/>
        <rFont val="Arial"/>
        <family val="2"/>
      </rPr>
      <t xml:space="preserve"> SMEs are not required to report ex-post impacts of energy audits.Instead, IAC students hold the responsibility of uploading anonymised facility information and audit outcomes to the IAC database. The reporting process is therefore based on </t>
    </r>
    <r>
      <rPr>
        <b/>
        <sz val="11"/>
        <rFont val="Arial"/>
        <family val="2"/>
      </rPr>
      <t>some information provided by firms</t>
    </r>
    <r>
      <rPr>
        <sz val="11"/>
        <rFont val="Arial"/>
        <family val="2"/>
      </rPr>
      <t xml:space="preserve"> before the assessment (including size of plant, layout, NAICS/SIC, process description, production levels, units and dollars, operating hours, 1-year utility bills and list of major energy consuming equipment) and </t>
    </r>
    <r>
      <rPr>
        <b/>
        <sz val="11"/>
        <rFont val="Arial"/>
        <family val="2"/>
      </rPr>
      <t>audit outcomes reported by students</t>
    </r>
    <r>
      <rPr>
        <sz val="11"/>
        <rFont val="Arial"/>
        <family val="2"/>
      </rPr>
      <t xml:space="preserve"> including (recommendations, potential energy savings, implemented measures).</t>
    </r>
  </si>
  <si>
    <r>
      <rPr>
        <b/>
        <sz val="11"/>
        <rFont val="Arial"/>
        <family val="2"/>
      </rPr>
      <t>IAC program 'Assessment Protocol':</t>
    </r>
    <r>
      <rPr>
        <sz val="11"/>
        <rFont val="Arial"/>
        <family val="2"/>
      </rPr>
      <t xml:space="preserve"> Energy audits follow the same methodology with slight variations:
1) Pre-assessment: Remote survey of plant 
2) Site visit: One or two-day site visit to take engineering measurements
3) Assessment: a detailed process analysis to generate specific recommendations with estimates of costs, performance, and payback times
4) Post assessment: within 60 days, a confidential report detailing the analysis, findings, and recommendations is sent. In 6-9 months, the IAC team calls the plant manager to verify what recommendations have been implemented</t>
    </r>
  </si>
  <si>
    <t>94.5 million MMBtu (27,695,000 MWh) gross energy savings across the United States during FY2014–FY2020, based on data from the IAC database (SRI International, 2022: 25)</t>
  </si>
  <si>
    <r>
      <rPr>
        <b/>
        <sz val="11"/>
        <rFont val="Arial"/>
        <family val="2"/>
      </rPr>
      <t xml:space="preserve">Cost of program: 
</t>
    </r>
    <r>
      <rPr>
        <sz val="11"/>
        <rFont val="Arial"/>
        <family val="2"/>
      </rPr>
      <t xml:space="preserve">Total program budget (2020 US$): 59.7m (GBP 46 million) (2014-20); 28.3m (GBP 21.8 million) (2009-13). 
Total private investment mobilised (2020 US$): 303.4m (2014-20); 174.2m (2009-13) (SRI International, 2022: 25). 
</t>
    </r>
    <r>
      <rPr>
        <b/>
        <sz val="11"/>
        <rFont val="Arial"/>
        <family val="2"/>
      </rPr>
      <t>Expanded funding:</t>
    </r>
    <r>
      <rPr>
        <sz val="11"/>
        <rFont val="Arial"/>
        <family val="2"/>
      </rPr>
      <t xml:space="preserve"> The US DoE has committed $550 million to expand the IAC program and create regional centres of excellence. Centres of excellence will serve as regional hubs that collaborate and coordinate with government on training clean energy workers (Department of Energy, 2023). 
</t>
    </r>
  </si>
  <si>
    <t>2014-20</t>
  </si>
  <si>
    <r>
      <rPr>
        <b/>
        <sz val="11"/>
        <rFont val="Arial"/>
        <family val="2"/>
      </rPr>
      <t>Measuring additionality:</t>
    </r>
    <r>
      <rPr>
        <sz val="11"/>
        <rFont val="Arial"/>
        <family val="2"/>
      </rPr>
      <t xml:space="preserve"> Gross energy savings recorded in the IAC database do not identify additionality, but the SRI monitoring report conducted web-based surveys of IAC client firms to determine net energy savings. The survey asked: Is it likely that your facility would have sought an energy assessment in [assessment year] if the IAC program had not been available to you?) 
SRI (2022) found 75% surveyed firms would not have sought audit if the IAC was unavailable. The main reasons for this were the lack of suitable service providers (35%), time not available (19%), and budget not available (17%) (p.31)
Using the above information, the evaluation calculates a net -to-gross ratio based on survey outcomes to determine additionality at a high level, but this is to be used with caution due to small respondence to the survey. </t>
    </r>
  </si>
  <si>
    <r>
      <rPr>
        <b/>
        <sz val="11"/>
        <rFont val="Arial"/>
        <family val="2"/>
      </rPr>
      <t>Savings by sub-sectors:</t>
    </r>
    <r>
      <rPr>
        <sz val="11"/>
        <rFont val="Arial"/>
        <family val="2"/>
      </rPr>
      <t xml:space="preserve"> The industry sectors that accounted for the greatest total implemented energy savings over 2014-2020 were Motor Vehicle Parts and Accessories (1,004,313 MMBtu / 29400 MWh), Plastics Products (974,966 MMBtu / 286000 MWh), Water Supply (245,976 MMBtu / 72,100 MWh), Sawmills and Planing Mills, General (230,140 MMBtu / 67,500 MWh) (SRI 2022:10).
</t>
    </r>
    <r>
      <rPr>
        <b/>
        <sz val="11"/>
        <rFont val="Arial"/>
        <family val="2"/>
      </rPr>
      <t>Number of audits by sub-sector:</t>
    </r>
    <r>
      <rPr>
        <sz val="11"/>
        <rFont val="Arial"/>
        <family val="2"/>
      </rPr>
      <t xml:space="preserve"> The industries that account for the greatest number of assessments: Food products (469), Fabricated Metal products (369), rubber and plastics (312), industrial machinery and equipment (274), transportation equipment (231) (SRI, 2022).
</t>
    </r>
    <r>
      <rPr>
        <b/>
        <sz val="11"/>
        <rFont val="Arial"/>
        <family val="2"/>
      </rPr>
      <t>Categories of implemented measures:</t>
    </r>
    <r>
      <rPr>
        <sz val="11"/>
        <rFont val="Arial"/>
        <family val="2"/>
      </rPr>
      <t xml:space="preserve"> that generated the highest gross savings were Combustion Systems, Thermal Systems, Electrical Power, Motor Sustems, Industrial Design, Operations, Building and Grounds (SRI, 2020: 12). Alternative energy usage category has the lowest implementation rate (18%), but also the highest amount of energy saved per implementation (9,667 MMBtu/ implementation). Although difficult/expensive to implement, this measure may significantly reduce energy consumption, highlighting need for additional incentives to encourage manufacturers to extend acceptable payback period. The recommendations with the highest implementation rates were Building and Grounds (51%), Motor Systems (47%), Operations (38%) and Total Energy Management (35%) (SRI, 2022:12).
</t>
    </r>
  </si>
  <si>
    <r>
      <rPr>
        <b/>
        <sz val="11"/>
        <rFont val="Arial"/>
        <family val="2"/>
      </rPr>
      <t>Developing the workforce:</t>
    </r>
    <r>
      <rPr>
        <sz val="11"/>
        <rFont val="Arial"/>
        <family val="2"/>
      </rPr>
      <t xml:space="preserve"> 53% of alumni surveyed had a first job related to EE IAC studies graduate with specific, applicable EE skills (payback calculation, drafting recommendations to clients, applied experience of industrial systems and equipment). The jobs listed on 46% of IAC alumni profiles were in an energy or “green” field, compared to only 18% of comparable peers. Students participate for career development and real-world experience, jobs found on the profiles of their academic peers. However, 76% of IAC alumni were men, highlighting the need to increase participation among women in engineering degrees (SRI, 2022).
</t>
    </r>
    <r>
      <rPr>
        <b/>
        <sz val="11"/>
        <rFont val="Arial"/>
        <family val="2"/>
      </rPr>
      <t>Targeting SMEs</t>
    </r>
    <r>
      <rPr>
        <sz val="11"/>
        <rFont val="Arial"/>
        <family val="2"/>
      </rPr>
      <t xml:space="preserve">: Small industrial clients are a limited market for Energy Service Companies (ESCOs), so IAC progam provides services to small industrial clients who would not otherwise seek such services. Approximately 70% of firms surveyed indicated that they would not have sought an energy assessment that year if the IAC program had not been available to them (SRI, 2020). Moreover, SMEs tend to trust assessments by university students over private companies, where the latter are perceived as more likely to sell them products (Stakeholder Interview, 2023). SMEs are also motivated by cost-savings: IACs typically identify more than $130,000 in potential annual savings opportunities for every manufacturer assessed, nearly $50,000 of which is implemented during the first year following the assessment. This is the main incentive for SMEs to participate in the scheme. However, finding new clients continues to be a challenge, such as the difficulty of identifying the right person of contact at a facility to contact with the offer (SRI, 2022). 
</t>
    </r>
    <r>
      <rPr>
        <b/>
        <sz val="11"/>
        <rFont val="Arial"/>
        <family val="2"/>
      </rPr>
      <t>IAC Database:</t>
    </r>
    <r>
      <rPr>
        <sz val="11"/>
        <rFont val="Arial"/>
        <family val="2"/>
      </rPr>
      <t xml:space="preserve"> The IAC database has successfully made useful information on SME energy efficiency available to governments and other stakeholders (Stakeholder Interview, 2023). One weakness of the IAC database is that gross energy savings are verified based on firms' stated information over the phone, so do not account for changes in firms' decisions to implement measures. It has been suggested that IACs should pilot increased post-assessment touchpoints (SRI, 2022). 
</t>
    </r>
    <r>
      <rPr>
        <b/>
        <sz val="11"/>
        <rFont val="Arial"/>
        <family val="2"/>
      </rPr>
      <t>Effiectiveness of audits</t>
    </r>
    <r>
      <rPr>
        <sz val="11"/>
        <rFont val="Arial"/>
        <family val="2"/>
      </rPr>
      <t>: This is assessed quantitatively (through estimated net energy savings - see 'Energy savings as reported') and qualitatively through interviews with SMEs/client and IAC program directors. The way recommendations are presented affects implementation rates e.g some centres have Utility partners present and outline rebate/incentive programs available to firms, some emphasising payback period and how they will save on their utility bills.  (SRI International, 2022).</t>
    </r>
  </si>
  <si>
    <t>Evidence is sourced from independent monitoring and evaluation of the program by SRI International (2022). Data availability varied widely for participant groups, but relied on: IAC database, SRI survey of IAC clients, employee profile data, IAC student exit survey, resumes. 
The IAC database is the main source for SRI's estimates of energy savings, as it contains all measures implemented among participants. However, 3 issues with the data include 1) change of implementation plans after 6-9 month follow-up interview 2) duration/persistence of implementation is not measured 3) do not indicate portion of energy savings attributable to the IAC program.
Calculated energy savings in KWh have been converted from MMBtu (SRI, 2015) net savings (i.e. accounting for IAC additionality).</t>
  </si>
  <si>
    <t>This policy provides £/t as result of intervention, which is based on data from a representative sample which was exposed to intervention. Impact assessment also against baseline assumptions to demonstrate clear additionality;</t>
  </si>
  <si>
    <r>
      <rPr>
        <b/>
        <sz val="11"/>
        <rFont val="Arial"/>
        <family val="2"/>
      </rPr>
      <t xml:space="preserve">The UK has a substantial pool of universities and existing funding channels to implement a similar scheme. </t>
    </r>
    <r>
      <rPr>
        <sz val="11"/>
        <rFont val="Arial"/>
        <family val="2"/>
      </rPr>
      <t xml:space="preserve">Government could use existing funding channels to engage universities to deliver a similar scheme and review their capacity and willingness to participate. The greatest barrier in this area may be funding. In the US, government has found that subsidising university students, rather than private auditors, to complete SME energy audits has minimised the cost of the program (Stakeholder Interview, 2023). Government could also pilot a similar scheme across a subset of universities.
</t>
    </r>
    <r>
      <rPr>
        <b/>
        <sz val="11"/>
        <rFont val="Arial"/>
        <family val="2"/>
      </rPr>
      <t xml:space="preserve">Low knowledge and awareness of available support among SMEs could limit transferability. </t>
    </r>
    <r>
      <rPr>
        <sz val="11"/>
        <rFont val="Arial"/>
        <family val="2"/>
      </rPr>
      <t xml:space="preserve">The UK may face low uptake due to SMEs' low awareness of/interest in energy efficiency subsidies. This could be mitigated through developing promotional strategies, such as direct engagement through electric utilities and universities as seen in the US.
</t>
    </r>
    <r>
      <rPr>
        <b/>
        <sz val="11"/>
        <rFont val="Arial"/>
        <family val="2"/>
      </rPr>
      <t>Strong training and monitoring would be required to ensure students deliver high quality energy audits.</t>
    </r>
    <r>
      <rPr>
        <sz val="11"/>
        <rFont val="Arial"/>
        <family val="2"/>
      </rPr>
      <t xml:space="preserve"> The US Department of Energy provides substantial technical material to guide students to complete audits, and establishes a mandate for IAC program directors (usually senior professors) to train students (SRI International, 2022). This is a transferable approach, as the UK  government has substantial experience in providing guidance for conducting audits. For example, guidance on PAS 51215 could be shared with universities to ensure minimum standards for audits.
</t>
    </r>
    <r>
      <rPr>
        <b/>
        <sz val="11"/>
        <rFont val="Arial"/>
        <family val="2"/>
      </rPr>
      <t>Transferring a publicly accessible audit database may face resistance from firms against public disclosure of company information.</t>
    </r>
    <r>
      <rPr>
        <sz val="11"/>
        <rFont val="Arial"/>
        <family val="2"/>
      </rPr>
      <t xml:space="preserve"> The UK government does not lack the skills necessary to build an audit database. The greatest barrier to this policy element is could be negative perceptions towards publicly disclosing energy efficiency data collected from companies. As implemented in the United States, all comany information should be anonymised (companies in the US IAC program are identified by SIC code) to make the database available to government and public users.</t>
    </r>
  </si>
  <si>
    <t>Substantial information is available about the  steps that would be required to implement lessons and potential barriers, but  assessment of the barriers to implementation in the UK is not available.</t>
  </si>
  <si>
    <r>
      <rPr>
        <b/>
        <sz val="11"/>
        <rFont val="Arial"/>
        <family val="2"/>
      </rPr>
      <t xml:space="preserve">Energy audits delivered by university students generate social benefits and workforce development opportunities. </t>
    </r>
    <r>
      <rPr>
        <sz val="11"/>
        <rFont val="Arial"/>
        <family val="2"/>
      </rPr>
      <t xml:space="preserve">The IAC program has supported socio-economic policy objectives by training the workforce in the field of industrial energy efficiency and decarbonisation. The scheme has successfully increased the employability of students for energy-related roles through providing hands-on experience in assessing and advising SMEs. Participating students acquired 72% more valuable skills (both general skills and EE skills such as energy audits, data analysis, EE, optimisation, boilers, industrial engineering) than members of their academic cohort who did not participate, and 138% more than non-IAC professionals in energy-related jobs (SRI International, 2022). This has been supported by adequate training for conducting energy audits. </t>
    </r>
    <r>
      <rPr>
        <b/>
        <sz val="11"/>
        <rFont val="Arial"/>
        <family val="2"/>
      </rPr>
      <t xml:space="preserve">
Graduate engineering students are a cost-effective source of high quality SME energy audits.</t>
    </r>
    <r>
      <rPr>
        <sz val="11"/>
        <rFont val="Arial"/>
        <family val="2"/>
      </rPr>
      <t xml:space="preserve"> The US Industrial Assessment Centre (IAC) program demonstrates an innovative way to implement SME audits scheme cost-effectively through university students - specifically engineering students who already have relevant knowledge and skills - instead of private auditors. Another benefit of this approach is the opportunity to provide a constant supply of energy audit skills as new students join each year (Stakeholder Interview, 2023).
</t>
    </r>
    <r>
      <rPr>
        <b/>
        <sz val="11"/>
        <rFont val="Arial"/>
        <family val="2"/>
      </rPr>
      <t xml:space="preserve">Government could collect robust data on energy efficiency measures by building an audit database and setting clear accountabilities for reporting, monitoring and verification. </t>
    </r>
    <r>
      <rPr>
        <sz val="11"/>
        <rFont val="Arial"/>
        <family val="2"/>
      </rPr>
      <t xml:space="preserve">The US Government built the IAC database to collect data on SME energy audit outcomes, including recommended/implemented measures, energy costs/CO2 savings. Auditors bear the responsibility for uploading and verifying this data (post-audit assessment), which can help to reduce burden on SMEs and improve the accuracy of data on energy savings. Rutgers (an independent research institute) owns the database to ensure the government and public can access this data without identifying companies. This has allowed stakeholders to access useful insights on energy efficiency implementation among industrial SMEs (Stakeholder Interview, 2023). </t>
    </r>
  </si>
  <si>
    <t xml:space="preserve">Department of Energy (2023) Industrial Assessment Centers (IACs) | Department of Energy
Department of Energy (2023) Bipartisan Infrastructure Law: Centers of Excellence - Expanding the Industrial Assessment Center Program. https://www.energy.gov/mesc/bipartisan-infrastructure-law-centers-excellence-expanding-industrial-assessment-center#:~:text=The%20Bipartisan%20Infrastructure%20Law%20is,of%20creating%20pathways%20to%20high%2D
Department of Energy (2023c) Locations of Industrial Assessment Centers. https://www.energy.gov/mesc/locations-industrial-assessment-centers
IAC University (2023) IAC Assessment Protocol. https://iac.university/assessmentProtocol
SRI International (2022) Industrial Assessment Centers Impact 2022. https://iac.university/technical-documents
</t>
  </si>
  <si>
    <t>Energy Efficiency Networks Initiative, Germany</t>
  </si>
  <si>
    <t>Energy Efficiency Networks Initiative (IEEN)</t>
  </si>
  <si>
    <t>Information</t>
  </si>
  <si>
    <t>Ended</t>
  </si>
  <si>
    <t>Energy efficiency</t>
  </si>
  <si>
    <r>
      <rPr>
        <b/>
        <sz val="11"/>
        <rFont val="Arial"/>
        <family val="2"/>
      </rPr>
      <t>Policy objective:</t>
    </r>
    <r>
      <rPr>
        <sz val="11"/>
        <rFont val="Arial"/>
        <family val="2"/>
      </rPr>
      <t xml:space="preserve"> To set up and implement nationwide enery efficiency networks on a voluntary basis, where companies can define and implement energy efficiency targets for their network in a direct exchange of experience supervised and moderated by energy consultants. (Ministry for Economic Affairs and Energy, 2014)
</t>
    </r>
    <r>
      <rPr>
        <b/>
        <sz val="11"/>
        <rFont val="Arial"/>
        <family val="2"/>
      </rPr>
      <t xml:space="preserve">National objectives: </t>
    </r>
    <r>
      <rPr>
        <sz val="11"/>
        <rFont val="Arial"/>
        <family val="2"/>
      </rPr>
      <t xml:space="preserve">The Energy Efficiency Networks Initiative (EEN) was first implemented in 2014 under the National Action Plan for Energy Efficiency (NAPE), which aimed to create 500 EENs between 2014-2020 which would contribute 21% of th NAPE immediate action savings target (350PJ/year primary Energy in cumulated annual savings). The NAPE is the main energy efficiency policy package of the German energy transition (Energiewende) (Ministry for Economic Affairs and Energy, 2014).
</t>
    </r>
    <r>
      <rPr>
        <b/>
        <sz val="11"/>
        <rFont val="Arial"/>
        <family val="2"/>
      </rPr>
      <t>Policy context:</t>
    </r>
    <r>
      <rPr>
        <sz val="11"/>
        <rFont val="Arial"/>
        <family val="2"/>
      </rPr>
      <t xml:space="preserve"> The Energy Efficiency Networks Initiative launched after a pilot which ran between 2002-14 consisting of 30 networks called Learning Energy Efficiency Networks. This was based on the Swiss model of energy efficiency networks, which have been running since 1987.</t>
    </r>
  </si>
  <si>
    <r>
      <rPr>
        <b/>
        <sz val="11"/>
        <rFont val="Arial"/>
        <family val="2"/>
      </rPr>
      <t>Description:</t>
    </r>
    <r>
      <rPr>
        <sz val="11"/>
        <rFont val="Arial"/>
        <family val="2"/>
      </rPr>
      <t xml:space="preserve"> The Energy Efficiency Networks Initiative (IEEN) is based on a voluntary agreement between the German government and industry associations, who agree to support the creation of 500 energy efficiency networks between 2014-2020. Since 2021, the initiative has continued and expanded to become the Energy Efficiency and Climate Protection Networks Initiative (IEEKN), with a target of 300-350 new networks to be initiated by 2025 (with targeted savings of 9-11 TWh final energy and 5-6 million tonnes CO2e) (Energy Efficiency and Climate Protection Networks Initiative, 2023). The remaining networks set up under the previous scheme (IEEN which only requires energy efficiency targets) are expected to run by end of 2024. 
</t>
    </r>
    <r>
      <rPr>
        <b/>
        <sz val="11"/>
        <rFont val="Arial"/>
        <family val="2"/>
      </rPr>
      <t>Minimum requirements for energy efficiency networks (EENS):</t>
    </r>
    <r>
      <rPr>
        <sz val="11"/>
        <rFont val="Arial"/>
        <family val="2"/>
      </rPr>
      <t xml:space="preserve">
1. Must consist of at least 5 companies
2. Must run for a minimum term of 2 years
3. Must set a common energy efficiency target (and CO2 target under the new framework of the Energy Efficiency and Climate Networks Initiative)
4. Firms must undertake an energy audit at the start of network participation
5. Firms must partipate in exchange and meetings
4. Must participate in reporting and monitoring
</t>
    </r>
    <r>
      <rPr>
        <b/>
        <sz val="11"/>
        <rFont val="Arial"/>
        <family val="2"/>
      </rPr>
      <t xml:space="preserve">Types of networks: </t>
    </r>
    <r>
      <rPr>
        <sz val="11"/>
        <rFont val="Arial"/>
        <family val="2"/>
      </rPr>
      <t xml:space="preserve">There are a range of network types, including cross-industry networks (58%), industry networks (23%), regional networks (14%), corporate networks (5%) (Fraunhofer &amp; adelphi, 2022).
</t>
    </r>
    <r>
      <rPr>
        <b/>
        <sz val="11"/>
        <rFont val="Arial"/>
        <family val="2"/>
      </rPr>
      <t xml:space="preserve">Approaches to knowledge sharing: </t>
    </r>
    <r>
      <rPr>
        <sz val="11"/>
        <rFont val="Arial"/>
        <family val="2"/>
      </rPr>
      <t xml:space="preserve">The networks operate through open and moderated exchange. Common means of joint exchange include workshops, training, presentations, and site visits. Experts are often invited to network meetings to facilitate learning (Durand et al., 2018). Common topics of exchange include Energy Management Systems (EMS), regulatory frameworks, cross-sectional technologies, funding programs, measurement concepts and energy supply.  Companies with little prior knowledge that have been less active in the field of energy efficiency benefit in particular. Nevertheless, the added value of the networks should not be underestimated for larger companies who e.g. already implemented ISO50001. Even best-in-class companies can sometimes be trapped in fixed patterns of thinking (Stakeholder Interview, 2023). 
</t>
    </r>
    <r>
      <rPr>
        <b/>
        <sz val="11"/>
        <rFont val="Arial"/>
        <family val="2"/>
      </rPr>
      <t xml:space="preserve">Approaches to promoting the scheme: </t>
    </r>
    <r>
      <rPr>
        <sz val="11"/>
        <rFont val="Arial"/>
        <family val="2"/>
      </rPr>
      <t xml:space="preserve">Industry associations (and energy consultants working with them) promoted the scheme to firms in order to gain their participation in networks. 
</t>
    </r>
    <r>
      <rPr>
        <b/>
        <sz val="11"/>
        <rFont val="Arial"/>
        <family val="2"/>
      </rPr>
      <t>Financial incentives for participation</t>
    </r>
    <r>
      <rPr>
        <sz val="11"/>
        <rFont val="Arial"/>
        <family val="2"/>
      </rPr>
      <t xml:space="preserve">: Until 2023, the scheme had no financial incentive for participation. Firms were incentivised to join through strong direct engagement and promotion by industry associations information sharing and also free to access German subsidies to support EE activities. Since May 2023, the German funding programme "Energy and Resource Efficiency in the Economy" awards a 10% bonus for participants of IEEN for the implementation of so called "transformation concepts", i.e. the funding rate increases by 10 percentage points for IEEN companies (Stakeholder Interview, 2023). Beyond this, the type of support offered to participating companies differs by sector/sector assocation (e.g. discounted energy consulting and inclusion of subsidised network moderation through association membership).
</t>
    </r>
    <r>
      <rPr>
        <b/>
        <sz val="11"/>
        <rFont val="Arial"/>
        <family val="2"/>
      </rPr>
      <t xml:space="preserve">Decarbonisation: </t>
    </r>
    <r>
      <rPr>
        <sz val="11"/>
        <rFont val="Arial"/>
        <family val="2"/>
      </rPr>
      <t>The IEEN expired in 2020 and gave way to the Initiative for Energy Efficiency and Climate Protection (IEEKN), which includes all networks registered on Jan 2021. This scheme differs from the previous format as firms can set CO2 targets as well as energy efficiency targets.</t>
    </r>
  </si>
  <si>
    <r>
      <rPr>
        <b/>
        <sz val="11"/>
        <rFont val="Arial"/>
        <family val="2"/>
      </rPr>
      <t>Companies:</t>
    </r>
    <r>
      <rPr>
        <sz val="11"/>
        <rFont val="Arial"/>
        <family val="2"/>
      </rPr>
      <t xml:space="preserve"> Companies of all sizes from all sectors are able to take part in the Energy Efficiency Networks Initiative. 
</t>
    </r>
    <r>
      <rPr>
        <b/>
        <sz val="11"/>
        <rFont val="Arial"/>
        <family val="2"/>
      </rPr>
      <t>Recommended energy cost criteria:</t>
    </r>
    <r>
      <rPr>
        <sz val="11"/>
        <rFont val="Arial"/>
        <family val="2"/>
      </rPr>
      <t xml:space="preserve"> Due to the costs of participation, each participating company should have annual energy costs of at least € 500,000 in order to guarantee that cooperation in the network will be profitable</t>
    </r>
  </si>
  <si>
    <r>
      <rPr>
        <b/>
        <sz val="11"/>
        <rFont val="Arial"/>
        <family val="2"/>
      </rPr>
      <t>The Energy Efficiency Networks Initiative Head Office:</t>
    </r>
    <r>
      <rPr>
        <sz val="11"/>
        <rFont val="Arial"/>
        <family val="2"/>
      </rPr>
      <t xml:space="preserve"> This is comprised of members of the Germany Energy Agency (DENA) and its role is to manage registration, provide advisory services to support development of energy efficiency networks.
</t>
    </r>
    <r>
      <rPr>
        <b/>
        <sz val="11"/>
        <rFont val="Arial"/>
        <family val="2"/>
      </rPr>
      <t xml:space="preserve">Industry associations and other third party network coordinators: </t>
    </r>
    <r>
      <rPr>
        <sz val="11"/>
        <rFont val="Arial"/>
        <family val="2"/>
      </rPr>
      <t xml:space="preserve">Promotion, coordination of networks, engagement with participating companies. Industry associations are often supported by energy consultants who coordinate networks and provide support to set targets and moderate exchange between companies. Other organisations who coordinate networks include energy consultants and energy suppliers. 24% of network operators are energy supply companies, 21% are industry associations, 16% are energy consultants, 14% are chambers and the rest are organizations of different kind (Durand et al., 2018). 
</t>
    </r>
    <r>
      <rPr>
        <b/>
        <sz val="11"/>
        <rFont val="Arial"/>
        <family val="2"/>
      </rPr>
      <t>Fraunhofer &amp; adelphi:</t>
    </r>
    <r>
      <rPr>
        <sz val="11"/>
        <rFont val="Arial"/>
        <family val="2"/>
      </rPr>
      <t xml:space="preserve"> Monitoring and evaluation is carried out by Fraunhofer and adelphi on behalf of the Federal Ministry for Economic Affairs and Energy (BMWi).</t>
    </r>
  </si>
  <si>
    <r>
      <rPr>
        <b/>
        <sz val="11"/>
        <rFont val="Arial"/>
        <family val="2"/>
      </rPr>
      <t>Monitoring:</t>
    </r>
    <r>
      <rPr>
        <sz val="11"/>
        <rFont val="Arial"/>
        <family val="2"/>
      </rPr>
      <t xml:space="preserve"> Monitoring and evaluation is carried out by Fraunhofer and adelphi on behalf of the Federal Ministry for Economic Affairs and Energy (BMWi). Standardised excel reporting templates are shared with firms via the policy website, to be used by firms for reporting. This contains obligatory and optional reporting of metrics (Stakeholder Interview, 2023)</t>
    </r>
    <r>
      <rPr>
        <b/>
        <sz val="11"/>
        <rFont val="Arial"/>
        <family val="2"/>
      </rPr>
      <t xml:space="preserve">
Verification of energy savings: </t>
    </r>
    <r>
      <rPr>
        <sz val="11"/>
        <rFont val="Arial"/>
        <family val="2"/>
      </rPr>
      <t>The monitoring institute developed the data collection methodology for the scheme. Firms' reported data is verified twice: once by network coordinators (e.g. industry associations) and again by Fraunhofer &amp; adelphi (Stakeholder Interview, 2023).</t>
    </r>
  </si>
  <si>
    <r>
      <rPr>
        <b/>
        <sz val="11"/>
        <rFont val="Arial"/>
        <family val="2"/>
      </rPr>
      <t xml:space="preserve">Reporting: </t>
    </r>
    <r>
      <rPr>
        <sz val="11"/>
        <rFont val="Arial"/>
        <family val="2"/>
      </rPr>
      <t>Participating firms report progress annually using standardised reporting templates available on the IEEN website. These templates contain obligatory and voluntary metrics to report, with companies rarely reporting voluntary metrics (Stakeholder Interview, 2023)</t>
    </r>
  </si>
  <si>
    <r>
      <rPr>
        <b/>
        <sz val="11"/>
        <rFont val="Arial"/>
        <family val="2"/>
      </rPr>
      <t xml:space="preserve">Burden on businesses: </t>
    </r>
    <r>
      <rPr>
        <sz val="11"/>
        <rFont val="Arial"/>
        <family val="2"/>
      </rPr>
      <t xml:space="preserve">Businesses themselves have to pay a fee and allocate staff to the project. </t>
    </r>
  </si>
  <si>
    <r>
      <rPr>
        <b/>
        <sz val="11"/>
        <rFont val="Arial"/>
        <family val="2"/>
      </rPr>
      <t>Burden for participating companies</t>
    </r>
    <r>
      <rPr>
        <sz val="11"/>
        <rFont val="Arial"/>
        <family val="2"/>
      </rPr>
      <t xml:space="preserve">: Approx. € 35,000 to € 40,000 for a four year network operating period for energy review, 16 network meetings and three monitoring assessments (Durand et al., 2018). Another estimate for network participation costs varied between 1000 and 5000 EUR per company per year (Evaluation Into Practice to Achieve Targets for Energy Efficiency, 2018)
</t>
    </r>
    <r>
      <rPr>
        <b/>
        <sz val="11"/>
        <rFont val="Arial"/>
        <family val="2"/>
      </rPr>
      <t>Burden for industry associations and other network coordinators:</t>
    </r>
    <r>
      <rPr>
        <sz val="11"/>
        <rFont val="Arial"/>
        <family val="2"/>
      </rPr>
      <t xml:space="preserve"> 20 working hours were given to prepare for network meetings. The burden on network coordinators (not end-users) is high (3-4 days per company to join network), driven by perceived barriers among businesses to join new networks  (Evaluation Into Practice to Achieve Targets for Energy Efficiency, 2018).
</t>
    </r>
  </si>
  <si>
    <r>
      <rPr>
        <b/>
        <sz val="11"/>
        <rFont val="Arial"/>
        <family val="2"/>
      </rPr>
      <t>Random checks:</t>
    </r>
    <r>
      <rPr>
        <sz val="11"/>
        <rFont val="Arial"/>
        <family val="2"/>
      </rPr>
      <t xml:space="preserve"> Random checks are are carried out by Fraunhofer &amp; adelphi to ensure implementation of reported measures. In the 2022 monitoring report, the random sample of checked companies (10% of companies) showed that of 446 measured implemented, 430 were fully implemented and 1 partially implemented. This was used to generate a correction factor (0.959) applied at the company and network level (Fraunhofer ISI &amp; adelphi, 2022).</t>
    </r>
  </si>
  <si>
    <r>
      <t xml:space="preserve">The 1,881 companies participating in the 182 evaluated networks (2018-21) have implemented a total of 7,910 measures to increase energy efficiency reported. Energy savings were quantifiable for 7,223 of them, for the rest are mainly organizational measures, such as the switching off devices at night or lowering the heating temperature.
These 7,223 quantifiable energy saving measures result in a total of annual savings of 5,592 GWh final energy, 7,005 GWh primary energy (only the non-renewable part is taken into account) and 2,017 kt CO2 (Fraunhofer ISI &amp; adelphi, 2022: IV). A sample correction factor of 0.959 (previous year: 0.977), by which the overall results of the initiative listed in the paragraph above are corrected. The corrected annual savings are thus 5,363 GWh of final energy, 6,718 GWh of primary energy and 1.93 kt of CO2 (Fraunhofer ISI &amp; adelphi, 2022: IV). 
</t>
    </r>
    <r>
      <rPr>
        <b/>
        <sz val="11"/>
        <rFont val="Arial"/>
        <family val="2"/>
      </rPr>
      <t>Energy savings by networks:</t>
    </r>
    <r>
      <rPr>
        <sz val="11"/>
        <rFont val="Arial"/>
        <family val="2"/>
      </rPr>
      <t xml:space="preserve"> 29.5 GWh/year final energy savings and 10.8 KtCO2e (taking into account correction factor of 0.959
</t>
    </r>
    <r>
      <rPr>
        <b/>
        <sz val="11"/>
        <rFont val="Arial"/>
        <family val="2"/>
      </rPr>
      <t>Energy savings by businesses:</t>
    </r>
    <r>
      <rPr>
        <sz val="11"/>
        <rFont val="Arial"/>
        <family val="2"/>
      </rPr>
      <t xml:space="preserve"> 2734 MWh/year final energy savings and 986tCO2e/year (taking into account correction factor of 0.959
</t>
    </r>
    <r>
      <rPr>
        <b/>
        <sz val="11"/>
        <rFont val="Arial"/>
        <family val="2"/>
      </rPr>
      <t>Energy savings by measures:</t>
    </r>
    <r>
      <rPr>
        <sz val="11"/>
        <rFont val="Arial"/>
        <family val="2"/>
      </rPr>
      <t xml:space="preserve"> One implemented measure acheived on average 775MWh/year final energy savings and 279 tCO2/year (Fraunhofer ISI &amp; adelphi, 2022). </t>
    </r>
  </si>
  <si>
    <t>2018-21</t>
  </si>
  <si>
    <r>
      <rPr>
        <b/>
        <sz val="11"/>
        <rFont val="Arial"/>
        <family val="2"/>
      </rPr>
      <t xml:space="preserve">Energy savings by measure: </t>
    </r>
    <r>
      <rPr>
        <sz val="11"/>
        <rFont val="Arial"/>
        <family val="2"/>
      </rPr>
      <t xml:space="preserve">In terms of measures implemented, process technology (1254 GWh/year) and process heat (1244 GWh/year) made the greatest contribution, followed by other measures (692 GWh/year), heat recovery (582 GWh/year), industry-specific processes (348 GWh/year), cogeneration (304 GWh/year), lighting (278 GWh/year) and thermal heat (252 GWh/year). 50% of all measures were replacements of technologies, 35% optimising existing systems, 9% were new systems/devices.  The distribution is weighted towards measures with smaller savings - a high number of measures acheive lower savings. Measures in the area of process heat made the greatest contribution to savings (938GWh/year) followed by process technology (924 GWh/year), industry specific processes (330 GWh/year) (Fraunhofer ISI &amp; adelphi, 2022).  
An average of 39.7 measures were implemented per network. 50% of the networks have implemented fewer than 31 measures, 50% have implemented &gt;31 measures. The highest number of measures per network is 214. The middle 50% of networks have between 15 and 50 measures (Fraunhofer ISI &amp; adelphi, 2022) 
</t>
    </r>
    <r>
      <rPr>
        <b/>
        <sz val="11"/>
        <rFont val="Arial"/>
        <family val="2"/>
      </rPr>
      <t>Energy savings by company size</t>
    </r>
    <r>
      <rPr>
        <sz val="11"/>
        <rFont val="Arial"/>
        <family val="2"/>
      </rPr>
      <t xml:space="preserve">: the average final energy savings of large companies is 6,606 MWh/year, the final energy savings of medium-sized companies are 1,081 MWh/year and the final energy savings of small companies are 251 MWh/year (Fraunhofer ISI &amp; adelphi, 2022) 
</t>
    </r>
    <r>
      <rPr>
        <b/>
        <sz val="11"/>
        <rFont val="Arial"/>
        <family val="2"/>
      </rPr>
      <t xml:space="preserve">Distribution of energy savings: </t>
    </r>
    <r>
      <rPr>
        <sz val="11"/>
        <rFont val="Arial"/>
        <family val="2"/>
      </rPr>
      <t>The majority of networks achieve lower energy savings (2.5GWh/year).</t>
    </r>
  </si>
  <si>
    <r>
      <rPr>
        <b/>
        <sz val="11"/>
        <rFont val="Arial"/>
        <family val="2"/>
      </rPr>
      <t>Uptake by industry and business size:</t>
    </r>
    <r>
      <rPr>
        <sz val="11"/>
        <rFont val="Arial"/>
        <family val="2"/>
      </rPr>
      <t xml:space="preserve"> The IEEN has successfully targeted industry, with 68% of participants from Industry sectors (Fraunhofer, 2022). In the latest scheme: large companies accounted for 53%, medium sized 29%, and small businesses accounted for 18% (Fraunhofer ISI &amp; adelphi, 2022).  
</t>
    </r>
    <r>
      <rPr>
        <b/>
        <sz val="11"/>
        <rFont val="Arial"/>
        <family val="2"/>
      </rPr>
      <t xml:space="preserve">Effectiveness of voluntary knowledge sharing: </t>
    </r>
    <r>
      <rPr>
        <sz val="11"/>
        <rFont val="Arial"/>
        <family val="2"/>
      </rPr>
      <t xml:space="preserve">IEEN offers flexibility in how firms conduct exchange, which has effectively incentivised participation and implementation of EE measures. According to one participant, "Through the open and unbureaucratic exchange with the other [network] members, we can better assess how practicable and effective new efficiency approaches are" (EEN, 2023 website). In terms of how companies are incentivised to join networks with potential competitors, "competition is neither a major obstacle nor a major advantage for the IEEN companies. It is possible that competitors are also part of the same network. Companies decide for themselves what information they share with the other participants. An exchange about energy efficiency does not necessarily mean revealing internal process-specific details" (Stakeholder Interview, 2023).
</t>
    </r>
    <r>
      <rPr>
        <b/>
        <sz val="11"/>
        <rFont val="Arial"/>
        <family val="2"/>
      </rPr>
      <t>Effectiveness of targets:</t>
    </r>
    <r>
      <rPr>
        <sz val="11"/>
        <rFont val="Arial"/>
        <family val="2"/>
      </rPr>
      <t xml:space="preserve"> Weighted average target acheivement of 86% (vs average network target of 31.5 GWh/year for the 182 evaluated networks), down from 91% in the last monitoring report, likely due to pandemic effects (Fraunhofer ISI &amp; adelphi, 2022).
</t>
    </r>
    <r>
      <rPr>
        <b/>
        <sz val="11"/>
        <rFont val="Arial"/>
        <family val="2"/>
      </rPr>
      <t xml:space="preserve">Incentivising energy management systems: </t>
    </r>
    <r>
      <rPr>
        <sz val="11"/>
        <rFont val="Arial"/>
        <family val="2"/>
      </rPr>
      <t xml:space="preserve">38% of companies measure energy savings within the scope of an energy management system according to ISO50001 and 28% to DIN EN 16247-1, but it is unclear whether these were already in place (Fraunhofer ISI &amp; adelphi, 2022).
</t>
    </r>
    <r>
      <rPr>
        <b/>
        <sz val="11"/>
        <rFont val="Arial"/>
        <family val="2"/>
      </rPr>
      <t>Cost-effectiveness of participation:</t>
    </r>
    <r>
      <rPr>
        <sz val="11"/>
        <rFont val="Arial"/>
        <family val="2"/>
      </rPr>
      <t xml:space="preserve"> 83% of companies rated the cost-benefit ratio as 'quite good' or 'very good', 11% assessed it as 'rather low' and 1% as 'very low'. 73% of companies are exceptionally or very satisfied with their network and 94% of companies would recommend network participation to other companies (Evaluation Into Practice to Achieve Targets for Energy Efficiency, 2018).
</t>
    </r>
    <r>
      <rPr>
        <b/>
        <sz val="11"/>
        <rFont val="Arial"/>
        <family val="2"/>
      </rPr>
      <t>Effectiveness of promoting other energy efficiency subsidies:</t>
    </r>
    <r>
      <rPr>
        <sz val="11"/>
        <rFont val="Arial"/>
        <family val="2"/>
      </rPr>
      <t xml:space="preserve">  &gt;50% of companies in EENs applied/are planning to apply to financial support schemes (2017).
</t>
    </r>
  </si>
  <si>
    <t xml:space="preserve">Evidence is based on the 2021 monitoring report for the IEEN (Fraunhofer ISI &amp; adelphi (2022). Data collection is based on monitoring of 1881 companies in 182 networks, who implemented 7910 measures, 7223 of them were quantifiable. </t>
  </si>
  <si>
    <t>There is insufficient evidence on the private and public cost of the scheme.</t>
  </si>
  <si>
    <r>
      <rPr>
        <b/>
        <sz val="11"/>
        <rFont val="Arial"/>
        <family val="2"/>
      </rPr>
      <t>Transferring IEEN could leverage the existing legislative framework of umbrella agreements and UK industry associations.</t>
    </r>
    <r>
      <rPr>
        <sz val="11"/>
        <rFont val="Arial"/>
        <family val="2"/>
      </rPr>
      <t xml:space="preserve"> The German IEEN depends on involvement from sector assocations and other third parties to coordinate networks. Transferring this framework to the UK could involve establishing a new mandate for sector associations to create energy efficiency networks. In the IEEN, before any financial incentive for participation were introduced, businesses were incentivised to participate through strong engagement and promotion by industry associations (approx. 4 working days per company). Once they agreed to join networks, the minimum requirements for network operation (including targets, audits and minimum meetings), and support provided by energy consultants to implement the scheme, effectively drove action from firms.
</t>
    </r>
    <r>
      <rPr>
        <b/>
        <sz val="11"/>
        <rFont val="Arial"/>
        <family val="2"/>
      </rPr>
      <t>The IEEN approach to data collection and 'double' verification is relatively transferable.</t>
    </r>
    <r>
      <rPr>
        <sz val="11"/>
        <rFont val="Arial"/>
        <family val="2"/>
      </rPr>
      <t xml:space="preserve"> Reported data is verified twice, once by the network coordinator and a second time by Franhofer ISI during the monitoring process. The UK government has significant experience with providing MS Excel reporting templates for firms (e.g. under CCAs), to support firms' reporting and government data collection. Transferring the scheme's approach to verification may involve placing additional responsibilities on sector associations to verify data, before this is collected by government or independent monitoring institutions. Given data protection concerns among firms could be a significant barrier to implementation, it would be important to communicate that firms have full control over the information they share with other firms to gain maximum participation.
</t>
    </r>
  </si>
  <si>
    <r>
      <rPr>
        <b/>
        <sz val="11"/>
        <rFont val="Arial"/>
        <family val="2"/>
      </rPr>
      <t xml:space="preserve">Companies can be incentivised to share knowledge on energy efficiency through voluntary schemes without financial incentives. </t>
    </r>
    <r>
      <rPr>
        <sz val="11"/>
        <rFont val="Arial"/>
        <family val="2"/>
      </rPr>
      <t xml:space="preserve">The Energy Efficiency Networks Initiative (IEEN) demonstrates that despite the lack of financial rewards, companies can be incentivised to participate in networks to reduce energy costs and gain knowledge of energy efficiency measures within small groups. On the question of whether/how firms are motivated to share knowledge with competitors, it is important to note that firms control what information they share with other firms. Although IEEN has now introduced financial incentives for participation, the scheme gained participation without them, with 182 networks of 1881 companies participating between 2018-21 (Fraunhofer ISI &amp; adelphi, 2022).
</t>
    </r>
    <r>
      <rPr>
        <b/>
        <sz val="11"/>
        <rFont val="Arial"/>
        <family val="2"/>
      </rPr>
      <t xml:space="preserve">Initiating networks requires strong promotion of the scheme's benefits to participants and coordinators. </t>
    </r>
    <r>
      <rPr>
        <sz val="11"/>
        <rFont val="Arial"/>
        <family val="2"/>
      </rPr>
      <t xml:space="preserve">Another driver of participation is strong promotion of the program benefits by network coordinators (usually energy consultants or staff of industrial associations), although this is the most resource-intensive process with an average of 4 working days per company to secure participation (Durand et al., 2018). This is a key learning if the UK looks to initiate networks across the UK.
</t>
    </r>
    <r>
      <rPr>
        <b/>
        <sz val="11"/>
        <rFont val="Arial"/>
        <family val="2"/>
      </rPr>
      <t>A national target and voluntary agreemenst can be used as policy tools to initiate networks at a large scale.</t>
    </r>
    <r>
      <rPr>
        <sz val="11"/>
        <rFont val="Arial"/>
        <family val="2"/>
      </rPr>
      <t xml:space="preserve"> The combination of a national target and voluntary agreements could establish new accountabilities for industrial associations/energy consultants/other coordinators to run networks, and for government to promote and monitor the scheme. Furthermore, voluntary agreements could enable government to establish minimum requirements for each network, including minimum network size, frequency of exchange and requirements to participate in reporting and monitoring.
</t>
    </r>
    <r>
      <rPr>
        <b/>
        <sz val="11"/>
        <rFont val="Arial"/>
        <family val="2"/>
      </rPr>
      <t xml:space="preserve">Governments can collect accurate data through multiple steps for verifying self-reported information. </t>
    </r>
    <r>
      <rPr>
        <sz val="11"/>
        <rFont val="Arial"/>
        <family val="2"/>
      </rPr>
      <t xml:space="preserve"> The IEEN reporting and monitoring framework offers lessons to the UK government which has experienced difficulties collecting data on implemented energy efficiency measures. In the case of IEEN, reporting burden has been minimised through sharing excel reporting templates (with obligatory and optional metrics), provision of ongoing support (through workshops and guidance), and a two-step verification process between network coordinators and the independent monitoring partner (Stakeholder Interview, 2023).</t>
    </r>
  </si>
  <si>
    <t>Energy Efficiency and Climate Protection Networks Initiative (2023) About the Energy Efficiency and Climate Protection Networks Initiative. https://www.effizienznetzwerke.org/initiative/idee-der-initiative-energieeffizienz-netzwerke/
Fraunhofer ISI &amp; adelphi (20222) Monitoring the Energy Efficiency Networks Initiative. https://www.effizienznetzwerke.org/app/uploads/2022/04/Monitoring-IEEN-5.-Jahresbericht_web.pdf
Ministry of Economic Affairs and Energy (2014) Making more out of energy: National Action Plan on Energy Efficiency. https://www.bmwk.de/Redaktion/EN/Publikationen/nape-national-action-plan-on-energy-efficiency.pdf?__blob=publicationFile&amp;v=1
Evaluation Into Practice to Achieve Targets for Energy Efficiency (2018) https://epatee.eu/system/tdf/epatee_case_study_germany_energy_efficiency_networks_initiative_ok_0.pdf?file=1&amp;type=node&amp;id=74
Durand, A., Jochem, E., Chassein, E., Roser, A., Joest, S., Quezada, A. (2018) Energy efficiency networks: lessons learned from Germany. https://www.eceee.org/library/conference_proceedings/eceee_Industrial_Summer_Study/2018/1-policies-and-programmes-to-drive-transformation/energy-efficiency-networks-lessons-learned-from-germany/</t>
  </si>
  <si>
    <t>Subsidised energy audits, Germany</t>
  </si>
  <si>
    <t>Subsidised energy audits (Energieberatung im Mittelstand)</t>
  </si>
  <si>
    <t>https://elan1.bafa.bund.de/bafa-portal/audit-suche/</t>
  </si>
  <si>
    <r>
      <rPr>
        <b/>
        <sz val="11"/>
        <rFont val="Arial"/>
        <family val="2"/>
      </rPr>
      <t xml:space="preserve">Policy objective: </t>
    </r>
    <r>
      <rPr>
        <sz val="11"/>
        <rFont val="Arial"/>
        <family val="2"/>
      </rPr>
      <t xml:space="preserve">To fund the creation of energy-efficient new construction and renovation concepts, energy audits and contracting orientation consulting for non-residential buildings of municipalities, commercial companies, freelancers and non-profit organizations (Ministry of Economic Affairs and Export Control, 2023). </t>
    </r>
    <r>
      <rPr>
        <b/>
        <sz val="11"/>
        <rFont val="Arial"/>
        <family val="2"/>
      </rPr>
      <t xml:space="preserve">
EU policy context:</t>
    </r>
    <r>
      <rPr>
        <sz val="11"/>
        <rFont val="Arial"/>
        <family val="2"/>
      </rPr>
      <t xml:space="preserve"> This policy is grounded in Article 8 of Directive 2012/27/EU of the European Parliament and of the Council of 25 October 2012 on energy efficiency, and Article 8 paragraphs 1 and 2 EED, in which EU Member States are to promote the availability of high-quality energy audits and develop programs with which SMEs in particular are encouraged to undergo energy audits (PWC, 2018). </t>
    </r>
  </si>
  <si>
    <r>
      <rPr>
        <b/>
        <sz val="11"/>
        <rFont val="Arial"/>
        <family val="2"/>
      </rPr>
      <t>Description:</t>
    </r>
    <r>
      <rPr>
        <sz val="11"/>
        <rFont val="Arial"/>
        <family val="2"/>
      </rPr>
      <t xml:space="preserve"> The Energy Consulting for SMEs (Energieberatung im Mittelstand) scheme provides SMEs with a grant from the Federal Ministry for Economic Affairs and Export Control (BAFA) that covers up to 80% of their energy audit costs. This policy subsidises light touch audits (approx. 2 days) at 80% of the total cost and comprehensive audits (approx. 10 days) at 60% of the cost. Eligibility for light touch and comprehensive audits depends on annual energy costs. The original policy ended in 2020, and has been updated with a new funding program 'Federal funding for energy consulting for non-residential buildings, plants and systems' which provides subsidised energy audits and energy consulting for industrial refurbishments and renovations.
</t>
    </r>
    <r>
      <rPr>
        <b/>
        <sz val="11"/>
        <rFont val="Arial"/>
        <family val="2"/>
      </rPr>
      <t xml:space="preserve">Requirements for energy audits: </t>
    </r>
    <r>
      <rPr>
        <sz val="11"/>
        <rFont val="Arial"/>
        <family val="2"/>
      </rPr>
      <t xml:space="preserve">All energy audits must follow the DIN EN 16247-1 standard. This standard prescribes the content and procedure of an energy audit. 
</t>
    </r>
    <r>
      <rPr>
        <b/>
        <sz val="11"/>
        <rFont val="Arial"/>
        <family val="2"/>
      </rPr>
      <t xml:space="preserve">Requirements for energy auditors: </t>
    </r>
    <r>
      <rPr>
        <sz val="11"/>
        <rFont val="Arial"/>
        <family val="2"/>
      </rPr>
      <t xml:space="preserve">All energy audits must be completed by government-approved energy auditors. The government provides 'requirements for the qualification of energy consultants' which includes 'basic qualifications' and 'technical qualifications': basic qualification pertains to education and work experience, whereas technical qualifications assure proficiency in delivering audits according to DIN EN 16247-1. Auditor approval in Germany is undertaken through two main routes: firstly, the Energy Efficiency Expert List is published by the German Energy Agency, which also has the responsibility of approving consultants and monitoring the quality of their work (since July 2023) (German Energy Agency, 2023); to create another route to becoming an approved expert to deliver subsidised energy consultancy for industrial refurbishments/renovations, the German government launched the Energy Consulting Qualification Examination in 2020, which allowed educational institutions to sign up to delivering training and examinations for energy consulting. This second route is coordinated by the government.
</t>
    </r>
    <r>
      <rPr>
        <b/>
        <sz val="11"/>
        <rFont val="Arial"/>
        <family val="2"/>
      </rPr>
      <t>Additional financial incentive:</t>
    </r>
    <r>
      <rPr>
        <sz val="11"/>
        <rFont val="Arial"/>
        <family val="2"/>
      </rPr>
      <t xml:space="preserve"> Apart from the subsidy itself, SMEs entitled to make claims for shared contributions under the Renewable Energy Sources Act (EEC) (Section 63 et seq EEC 2014) or for tax capping (Section 55 Energy Tax Act (EnergieStG), i.e. Section 10 Electricity Tax Act) once they have conducted this audit or if ISO50001 certified. 
</t>
    </r>
    <r>
      <rPr>
        <b/>
        <sz val="11"/>
        <rFont val="Arial"/>
        <family val="2"/>
      </rPr>
      <t xml:space="preserve">Additional details: </t>
    </r>
    <r>
      <rPr>
        <sz val="11"/>
        <rFont val="Arial"/>
        <family val="2"/>
      </rPr>
      <t>The website for this policy also promotes the Energy Efficiency and Climate Networks Initiative (Ministry for Economic Affairs and Export Control, 2023).</t>
    </r>
  </si>
  <si>
    <r>
      <rPr>
        <b/>
        <sz val="11"/>
        <color rgb="FF000000"/>
        <rFont val="Arial"/>
      </rPr>
      <t>Company size</t>
    </r>
    <r>
      <rPr>
        <sz val="11"/>
        <color rgb="FF000000"/>
        <rFont val="Arial"/>
      </rPr>
      <t xml:space="preserve">: All companies with &lt;250 employees in manufacturing and non-manufacturing sectors with annual turnover of &lt; EUR 50 million.
</t>
    </r>
    <r>
      <rPr>
        <b/>
        <sz val="11"/>
        <color rgb="FF000000"/>
        <rFont val="Arial"/>
      </rPr>
      <t xml:space="preserve">Companies with &gt;10,000 EUR/year energy costs: </t>
    </r>
    <r>
      <rPr>
        <sz val="11"/>
        <color rgb="FF000000"/>
        <rFont val="Arial"/>
      </rPr>
      <t xml:space="preserve">Audits with a max. cost of EUR 6,000 are subsidised at 80%  for companies with annual energy costs &gt;10,000 EUR/year.
</t>
    </r>
    <r>
      <rPr>
        <b/>
        <sz val="11"/>
        <color rgb="FF000000"/>
        <rFont val="Arial"/>
      </rPr>
      <t xml:space="preserve">
Companies with &lt;10,000 EUR/year energy audits: </t>
    </r>
    <r>
      <rPr>
        <sz val="11"/>
        <color rgb="FF000000"/>
        <rFont val="Arial"/>
      </rPr>
      <t xml:space="preserve">Audits with a max. cost of EUR 1,200 are subsidised at 80% for companies with annual energy costs &lt;10,000 EUR/year.
(Ministry for Economic Affairs and Export Control, 2023) </t>
    </r>
  </si>
  <si>
    <r>
      <rPr>
        <b/>
        <sz val="11"/>
        <rFont val="Arial"/>
        <family val="2"/>
      </rPr>
      <t xml:space="preserve">Energy audits based on DIN EN 16247-1: </t>
    </r>
    <r>
      <rPr>
        <sz val="11"/>
        <rFont val="Arial"/>
        <family val="2"/>
      </rPr>
      <t>All energy audits must follow the DIN EN 16247-1 standard. This standard prescribes the content and procedure of an energy audit.</t>
    </r>
  </si>
  <si>
    <t>1. Applicants must apply online. The electronic application form includes general information about the company, the contact person in the company, the energy consultant and the consulting costs, as well as the company’s initial energy consumption.
 2. After receipt of the grant decision, the applicant has twelve months to carry out the consultation (approval period). 
3. Subsequently, but at the latest within three months after the end of the authorisation period, the proof of use must be drawn up and submitted to the BAFA.
4. The payment will be made immediately after all documents have been submitted in full and checked by Ministry for Economic Affairs and Export Control.</t>
  </si>
  <si>
    <r>
      <rPr>
        <b/>
        <sz val="11"/>
        <rFont val="Arial"/>
        <family val="2"/>
      </rPr>
      <t xml:space="preserve">Federal Office for Economic Affairs and Export Control (BAFA): </t>
    </r>
    <r>
      <rPr>
        <sz val="11"/>
        <rFont val="Arial"/>
        <family val="2"/>
      </rPr>
      <t xml:space="preserve">Coordinates the scheme, publishes standards and guidance for completion of energy audits.
</t>
    </r>
    <r>
      <rPr>
        <b/>
        <sz val="11"/>
        <rFont val="Arial"/>
        <family val="2"/>
      </rPr>
      <t xml:space="preserve">German Energy Agency (dena) </t>
    </r>
    <r>
      <rPr>
        <sz val="11"/>
        <rFont val="Arial"/>
        <family val="2"/>
      </rPr>
      <t xml:space="preserve">compiles and maintains the 'Energy Efficiency Experts' list, including the certification of experts.
</t>
    </r>
    <r>
      <rPr>
        <b/>
        <sz val="11"/>
        <rFont val="Arial"/>
        <family val="2"/>
      </rPr>
      <t xml:space="preserve">10 educational institutions </t>
    </r>
    <r>
      <rPr>
        <sz val="11"/>
        <rFont val="Arial"/>
        <family val="2"/>
      </rPr>
      <t>provide training and examination of professionals to become certified energy consultants who can deliver advice that is subsidised by the government.</t>
    </r>
  </si>
  <si>
    <r>
      <rPr>
        <b/>
        <sz val="11"/>
        <rFont val="Arial"/>
        <family val="2"/>
      </rPr>
      <t xml:space="preserve">Monitoring: </t>
    </r>
    <r>
      <rPr>
        <sz val="11"/>
        <rFont val="Arial"/>
        <family val="2"/>
      </rPr>
      <t>Monitoring</t>
    </r>
    <r>
      <rPr>
        <b/>
        <sz val="11"/>
        <rFont val="Arial"/>
        <family val="2"/>
      </rPr>
      <t xml:space="preserve"> </t>
    </r>
    <r>
      <rPr>
        <sz val="11"/>
        <rFont val="Arial"/>
        <family val="2"/>
      </rPr>
      <t xml:space="preserve">of the scheme is conducted by Ministry for Economic Affairs and Export Control (BAFA).
</t>
    </r>
    <r>
      <rPr>
        <b/>
        <sz val="11"/>
        <rFont val="Arial"/>
        <family val="2"/>
      </rPr>
      <t xml:space="preserve">
Evaluation: </t>
    </r>
    <r>
      <rPr>
        <sz val="11"/>
        <rFont val="Arial"/>
        <family val="2"/>
      </rPr>
      <t>The scheme was independently evaluated by Fraunhofer ISI in 2015 using KfW's database (baseline energy consumption) and survey data from a control group, followed by another evaluation by PWC in 2018.</t>
    </r>
  </si>
  <si>
    <r>
      <rPr>
        <b/>
        <sz val="11"/>
        <rFont val="Arial"/>
        <family val="2"/>
      </rPr>
      <t>Reporting by end-users:</t>
    </r>
    <r>
      <rPr>
        <sz val="11"/>
        <rFont val="Arial"/>
        <family val="2"/>
      </rPr>
      <t xml:space="preserve"> Reporting 'proof of use' of the subsidy must take place 11 months after approval of subsidy. This includes the below:
Proposed measures developed as part of the audit, investment cost and energy savings estimates, 
Written declaration by the beneficiary, 
A copy of the invoice issued by the energy consultant or his employer in the name of the advised company, 
An energy consulting report that meets the requirements of the regulation, 
Proof of payment documenting the non-cash full payment of the consulting costs</t>
    </r>
  </si>
  <si>
    <t>Energy audits must be in accordance with DIN EN 16247-1, which is a basic level of an energy management system and maps the legal requirements for an energy and climate system analysis (energy analysis of buildings, production processes, identification of energy efficiency measures). Under this standard, the areas of focus within the audit can vary greatly - depending on the businesses' activities and specialist knowledge of the energy consultant (PWC, 2018)</t>
  </si>
  <si>
    <t>Energy savings of the subsidy program from 2015-2017: 3.013.871.385 kWh (PWC, 2018:14).</t>
  </si>
  <si>
    <t>The total budget available between 2015-2017 EUR 44 million (PWC, 2018: 17).</t>
  </si>
  <si>
    <t>2015-2017</t>
  </si>
  <si>
    <r>
      <rPr>
        <b/>
        <sz val="11"/>
        <rFont val="Arial"/>
        <family val="2"/>
      </rPr>
      <t>Reported measures:</t>
    </r>
    <r>
      <rPr>
        <sz val="11"/>
        <rFont val="Arial"/>
        <family val="2"/>
      </rPr>
      <t xml:space="preserve"> Lighting, operational measures, heating and insulation were the most commonly reported measures implemeted. Within the funded group, 63% implemented lighting measures, 43% optimisation of heating, 33% more efficient heating and 28% insulation. For the comparison group, only 28% lighting, 11% optimisation of heating, 9% heating efficiency and 8% insultation (Fraunhofer ISI, 2015: 97)
</t>
    </r>
    <r>
      <rPr>
        <b/>
        <sz val="11"/>
        <rFont val="Arial"/>
        <family val="2"/>
      </rPr>
      <t xml:space="preserve">Uptake by business size: </t>
    </r>
    <r>
      <rPr>
        <sz val="11"/>
        <rFont val="Arial"/>
        <family val="2"/>
      </rPr>
      <t>75% of all companies assessed had &lt;50 employees. The larger the company, the more frequently they sought advice. Detailed audits were more popular among higher energy consumers. Larger companies have carried out more measures than smaller ones</t>
    </r>
  </si>
  <si>
    <r>
      <rPr>
        <b/>
        <sz val="11"/>
        <rFont val="Arial"/>
        <family val="2"/>
      </rPr>
      <t>Effectiveness of audits in implementation of energy efficiency measures:</t>
    </r>
    <r>
      <rPr>
        <sz val="11"/>
        <rFont val="Arial"/>
        <family val="2"/>
      </rPr>
      <t xml:space="preserve"> Companies that had energy advice stated that they have implemented more energy savings measures than those without (average of 4 measures vs 2.5 measures). Those with subsidised energy audits implemented an average of 4.5 measures. The programe ensured that 44% of companies would continue to conduct energy audits (Schleich &amp; Fleiter, 2017)
</t>
    </r>
    <r>
      <rPr>
        <b/>
        <sz val="11"/>
        <rFont val="Arial"/>
        <family val="2"/>
      </rPr>
      <t>Uptake</t>
    </r>
    <r>
      <rPr>
        <sz val="11"/>
        <rFont val="Arial"/>
        <family val="2"/>
      </rPr>
      <t xml:space="preserve">: Between 2015-17, 7050 funding applications were made under the scheme vs 3.6 million SMEs listed in Germany that are eligible to apply for the program (PWC, 2018:41) 
</t>
    </r>
    <r>
      <rPr>
        <b/>
        <sz val="11"/>
        <rFont val="Arial"/>
        <family val="2"/>
      </rPr>
      <t xml:space="preserve">Awareness of program: </t>
    </r>
    <r>
      <rPr>
        <sz val="11"/>
        <rFont val="Arial"/>
        <family val="2"/>
      </rPr>
      <t xml:space="preserve">37% of control survey group stated they knew the program. The most common reason within the control group for not using the program was lack of awareness. The top reasons for not considering EE measures - other investments were higher priority (70% said this was important), cost (70%), measure perceived as low cost benefit (48%). Regional partners and consultants think that SMEs do not have enough knowledge of the programme and have suggested increasing communications (Fraunhofer ISI, 2016). Energy consultants were the most common source of information about the program (PWC, 2018).
</t>
    </r>
    <r>
      <rPr>
        <b/>
        <sz val="11"/>
        <rFont val="Arial"/>
        <family val="2"/>
      </rPr>
      <t>Uptake by type of audit:</t>
    </r>
    <r>
      <rPr>
        <sz val="11"/>
        <rFont val="Arial"/>
        <family val="2"/>
      </rPr>
      <t xml:space="preserve"> Out of evaluated applications (2010-13), 77% are initial audits and 23% detailed audits</t>
    </r>
  </si>
  <si>
    <t>There have been two evaluations of the Energieberatung im Mittelstand scheme by Fraunhofer ISI and PWC (2018). Energy savings in this spreadsheet are based on the reported net energy savings acheived between 2015-20 by PWC (2018).
Schleich &amp; Fleiter (2017) also evaluated the program with Fraunhofer ISI by comparing energy savings in audited companies with a control group. For the audited group, an online survey of 9200 companies which received funding (response rate of 17%, 1523 companies, with 1471 validated). Out of the 1471 validated group of companies, 66% had initial audits, 20% both audits, 14% detailed audits). For the control group, 2440 survey reponses from companies in the trade, commerce, services and other consumers sectors collected general information on organization size, structure, energy costs, specific information on technologies, energy consumption. the questionnaire focused on lighting, insulation, heat, operations.</t>
  </si>
  <si>
    <t>This policy provides EUR/t as result of intervention (converted to GBP/t), which is based on data from a representative sample who were exposed to intervention. Impact assessment also against baseline assumptions to demonstrate clear additionality;</t>
  </si>
  <si>
    <r>
      <rPr>
        <b/>
        <sz val="11"/>
        <rFont val="Arial"/>
        <family val="2"/>
      </rPr>
      <t>The UK has some experience with subsidising energy audits for SMEs.</t>
    </r>
    <r>
      <rPr>
        <sz val="11"/>
        <rFont val="Arial"/>
        <family val="2"/>
      </rPr>
      <t xml:space="preserve"> The UK has some experience delivering subsidies for SME energy audits through the Business Energy Advice Service. The German case differs as it is delivered at a national level. Delivering subsidies at a national level for energy audits may be relatively feasible as government has subsidised engineering/feasibility studies at the national level under other subsidies. The main barrier to delivering this scale of funding would be making long term funding available.
</t>
    </r>
    <r>
      <rPr>
        <b/>
        <sz val="11"/>
        <rFont val="Arial"/>
        <family val="2"/>
      </rPr>
      <t>A dedicated, continuous delivery resource would be needed to train, approve and monitoring energy auditors as in Germany.</t>
    </r>
    <r>
      <rPr>
        <sz val="11"/>
        <rFont val="Arial"/>
        <family val="2"/>
      </rPr>
      <t xml:space="preserve"> Germany approves energy auditors and consultants through two routes: the national 'Energy Efficiency Expert list' by the German Energy Agency and the Energy Consulting Qualification Examination (see 'Policy Design'). The first approach would require a dedicated team in an institution such as the Environment Agency to continuously process applications and monitor outcomes at the national scale. It would also require resources to deliver a new platform which serves as an online directory for all energy consultants in the UK. A starting point in the UK could be to use existing registries such as the registry of Energy Efficiency Experts by the Energy Institute. , and explore additional legislation to require audits to be completed by certified experts. The second route would take longer to implement as government would need to appoint UK educational institutions and develop standardised training and examination regimes.</t>
    </r>
  </si>
  <si>
    <r>
      <rPr>
        <b/>
        <sz val="11"/>
        <rFont val="Arial"/>
        <family val="2"/>
      </rPr>
      <t xml:space="preserve">The introduction of DIN EN 16247-1 increased the quality of energy audits in Germany. </t>
    </r>
    <r>
      <rPr>
        <sz val="11"/>
        <rFont val="Arial"/>
        <family val="2"/>
      </rPr>
      <t xml:space="preserve">The German market of energy auditors was nascent at the start of the policy and the criteria were not strict enough, which led to poor quality audits and damaged reputation for the scheme as companies were unhappy with the results. The introduction of DIN EN 16247-1 improved the quality of energy audits (Stakeholder Interview, 2023). One remaining issue is that the standard allows for flexibility in the type of recommendations auditors can make, depending on their experience. This carries a risk that energy audits remain largely focused on cross-cutting measures instead of process-specific energy efficiency measures. Another key learning from the German scheme is that auditors also need to be qualified as 'communicators' to engage with SMEs, as they have a mandate to engage with companies to sell audits, provide new energy advice, and promote other subsidies. This has implications on implementation in the UK, which has a market of energy audit providers and standards (PAS 125111), but greater 'specific and sector' skills and monitoring of the work of lead assessors are needed (Department for Energy Security and Net Zero, 2023).
</t>
    </r>
    <r>
      <rPr>
        <b/>
        <sz val="11"/>
        <rFont val="Arial"/>
        <family val="2"/>
      </rPr>
      <t xml:space="preserve">Subsidising in-depth and light touch audits has made energy audits accessible to SMEs. </t>
    </r>
    <r>
      <rPr>
        <sz val="11"/>
        <rFont val="Arial"/>
        <family val="2"/>
      </rPr>
      <t>The German scheme offers a higher subsidy rate for lighter touch audits to minimise the financial barriers SMEs face in investing in energy audits. Transferring this approach could effectively target UK SMEs with low knowledge of the value of energy audits. In the German case, companies who purchase light touch audits often proceed to purchase in-depth audits to receive further recommendations (Stakeholder Interview, 2023).</t>
    </r>
  </si>
  <si>
    <t>Department for Energy Security and Net Zero (2023) Consultation response: Strengthening the Energy Savings Opportunity Scheme (ESOS). https://assets.publishing.service.gov.uk/government/uploads/system/uploads/attachment_data/file/1094702/energy-savings-opportunity-scheme-consultation-govt-response.pdf
Fleiter, T. &amp; Schleich, J. (2017) Effectiveness of energy audits in small business organizations. https://www.isi.fraunhofer.de/content/dam/isi/dokumente/ccx/2018/Effectiveness%20of%20Energy%20Audits.pdf
German Energy Agency (2023) Finding experts for energy efficiency. https://www.dena.de/en/topics-projects/energy-efficiency/buildings/consulting-and-planning/database-of-energy-efficiency-experts/
Ministry of Economic Affairs and Export Control (2023) Energy consulting &amp; energy audit: Non-residental buildings, installations, systems. https://www.bafa.de/DE/Energie/Energieberatung/Nichtwohngebaeude_Anlagen_Systeme/Modul1_Energieaudit/modul1_energieaudit_node.html
PWC (2018) Evaluation of the funding programs “Energy consulting for medium-sized businesses” and “Energy consulting for non-residential buildings of municipalities and non-profit organizations”.  https://eur02.safelinks.protection.outlook.com/?url=https%3A%2F%2Fprotect-eu.mimecast.com%2Fs%2FKyKrCOM0XIvoE0XhvbP_p%3Fdomain%3Dbafa.de&amp;data=05%7C01%7Cnoelle.greenwood%40baringa.com%7C7f7a332db590474cc71a08db54ae49dc%7Cfa442e35a9914a90ad4ecca903e538db%7C0%7C0%7C638196879882034808%7CUnknown%7CTWFpbGZsb3d8eyJWIjoiMC4wLjAwMDAiLCJQIjoiV2luMzIiLCJBTiI6Ik1haWwiLCJXVCI6Mn0%3D%7C3000%7C%7C%7C&amp;sdata=I%2F5C16MIlM7y3cW3Gr3kLcWmrhGRKJ%2Fg0hKPnx974zQ%3D&amp;reserved=0</t>
  </si>
  <si>
    <t>Voluntary Agreement Scheme for Large Industries, Denmark</t>
  </si>
  <si>
    <t xml:space="preserve">B3: Increase energy efficiency by tying tax relief, or subsidy, to specific targets for firms’ reductions in energy use or improvements in energy efficiency. </t>
  </si>
  <si>
    <t>Voluntary Agreement Scheme for Large Industries</t>
  </si>
  <si>
    <t>&gt;250</t>
  </si>
  <si>
    <t>Large</t>
  </si>
  <si>
    <t>ISO50001</t>
  </si>
  <si>
    <r>
      <rPr>
        <b/>
        <sz val="11"/>
        <rFont val="Arial"/>
        <family val="2"/>
      </rPr>
      <t>Policy objective:</t>
    </r>
    <r>
      <rPr>
        <sz val="11"/>
        <rFont val="Arial"/>
        <family val="2"/>
      </rPr>
      <t xml:space="preserve"> The main purpose of the scheme is to reduce the burden of Denmark's PSO (electricity) tax and support competitiveness of industry while promoting energy efficiency. 
</t>
    </r>
    <r>
      <rPr>
        <b/>
        <sz val="11"/>
        <rFont val="Arial"/>
        <family val="2"/>
      </rPr>
      <t>National objectives</t>
    </r>
    <r>
      <rPr>
        <sz val="11"/>
        <rFont val="Arial"/>
        <family val="2"/>
      </rPr>
      <t xml:space="preserve">: 1990 Plan of Action for Sustainable Development – Energy 2000 included target of -20% reduction by 2005 vs 1988 and carbon tax
</t>
    </r>
    <r>
      <rPr>
        <b/>
        <sz val="11"/>
        <rFont val="Arial"/>
        <family val="2"/>
      </rPr>
      <t xml:space="preserve">Additional context: </t>
    </r>
    <r>
      <rPr>
        <sz val="11"/>
        <rFont val="Arial"/>
        <family val="2"/>
      </rPr>
      <t xml:space="preserve">The original voluntary agreement required energy savings across all energy sources as it allowed CO2 tax exemption, however this changed to electricity/PSO tax exemption. </t>
    </r>
  </si>
  <si>
    <r>
      <rPr>
        <b/>
        <sz val="11"/>
        <rFont val="Arial"/>
        <family val="2"/>
      </rPr>
      <t xml:space="preserve">Description: </t>
    </r>
    <r>
      <rPr>
        <sz val="11"/>
        <rFont val="Arial"/>
        <family val="2"/>
      </rPr>
      <t xml:space="preserve">This policy offers conditional tax relief to energy intensive companies of 30-50% of electricity tax (public service obligation or PSO tax) in return for signing a binding 3-year agreement with the Danish Energy Agency. The scheme expired at the end of 2020. 
</t>
    </r>
    <r>
      <rPr>
        <b/>
        <sz val="11"/>
        <rFont val="Arial"/>
        <family val="2"/>
      </rPr>
      <t>Requirements for participants:</t>
    </r>
    <r>
      <rPr>
        <sz val="11"/>
        <rFont val="Arial"/>
        <family val="2"/>
      </rPr>
      <t xml:space="preserve"> There were many requirements firms must fulfil to gain an exemption to the scheme, which are listed below: 
 - Implement and maintain ISO50001-certified energy management system before entering the agreement;
 - Develop an energy efficiency action plan and energy performance indicators;
 - Carry out annual energy audits to identify a 'screening list' of all measures with 8-10yr payback period, with all measures &lt;5 to be included in yearly action plan;
 - Implement energy saving projects with &lt;5year payback within 1 year after they are identified;
 - Carry out 'special investigations' and implement all measures with &lt;5 yr payback period.  Special investigations are a potential energy-saving project which requires a deeper analysis beyond mapping general energy conditions to identify further energy efficiency improvements. Between 2015-20, the special investigation topics were Energy management and operational key figures, Energy supply strategy, Control and automation, Refrigeration, compressed air and HVAC systems, Electric motors and transmissions, Excess heat and heat pumps (Viegaand Maagoe, 2021) 
 - Report annually to the Danish Energy Agency, and yearly energy audits must be approved by qualified energy consultants or certifying bodies. 
</t>
    </r>
    <r>
      <rPr>
        <b/>
        <sz val="11"/>
        <rFont val="Arial"/>
        <family val="2"/>
      </rPr>
      <t xml:space="preserve">Type of financial benefit offered to companies: </t>
    </r>
    <r>
      <rPr>
        <sz val="11"/>
        <rFont val="Arial"/>
        <family val="2"/>
      </rPr>
      <t xml:space="preserve">This policy provides exemption to the public service obligation (PSO), which was an electricity tax used to finance green initiatives. It was set quarterly by the state-owned Energinet.dk. The tax was phased out in 2022 as a result of a 2016 agreement to abolish the tax to support competitiveness. The PSO tax varies, but was 0.03 Euro/kWh on average in 2016, while the discount was 0.013 Euro/kWh (Ellegaard Vejen, 2017).
</t>
    </r>
    <r>
      <rPr>
        <b/>
        <sz val="11"/>
        <rFont val="Arial"/>
        <family val="2"/>
      </rPr>
      <t>Type of energy use covered by scheme:</t>
    </r>
    <r>
      <rPr>
        <sz val="11"/>
        <rFont val="Arial"/>
        <family val="2"/>
      </rPr>
      <t xml:space="preserve"> As an exemption to the PSO levy (electricity tax), the scheme mainly targeted electricity savings. Implentation of electricity consumption reduction projects are mandatory, however, energy management systems certified by ISO 50001 must cover all areas of energy consumption. Before 2016, it targeted all energy sources. 
</t>
    </r>
  </si>
  <si>
    <t xml:space="preserve">Companies must belong to a sector defined as electricity and trade intensive in line with the EU Commission Guidelines on State aid for environmental protection and energy 2014-20. 
One company can enter agreement alone or in group of companies (e.g. trade association, which is suitable for SMEs) </t>
  </si>
  <si>
    <t xml:space="preserve">Electricity saving projects are mandatory, while projects which reduce consumption from other energy sources are optional. </t>
  </si>
  <si>
    <t xml:space="preserve">1. Company applies with application form after completing eligible activities: 
 2. Danish Energy Agency (DEA) evaluates and approves the application. If the company is eligible for subsidy, DEA will give the company a conditional commitment to subsidies. The condition is that the company must prepare for and enter the VA within a specific time limit of maximum up to ten months
 3. DEA notifies Danish Transmission System Operators, Energinet.dk
 4. Energinet.dk monitors the companies' electricity consumption and pays the subsidy based on VA. Subsidy amount is based on total energy consumption.
 5. Companies prepare for entering the VA by 
 - Implement ISO 50001 EMS must be certified before entering into the VA; Carrying out a broad screening of EE measures and produce 1) screening list and 2) action plan according to format required by DEA (incl. potential energy savings, investment and payback time); and, developing energy policy and concrete objectives 
 6. Companies can negotiate the VA, incl. scope and ambitions
 7. DEA gives final commitment for 3 years
 8. DEA informs TSO who monitors consumption and pays subsidy.
 9 Company maintains VA by 1) implementing EE measures 2) maintain EMS 3) conduct special investigations 4) report to DEA annually </t>
  </si>
  <si>
    <r>
      <rPr>
        <b/>
        <sz val="11"/>
        <rFont val="Arial"/>
        <family val="2"/>
      </rPr>
      <t>The Danish Energy Agency (DEA)</t>
    </r>
    <r>
      <rPr>
        <sz val="11"/>
        <rFont val="Arial"/>
        <family val="2"/>
      </rPr>
      <t xml:space="preserve">  houses the central policy coordinating team to administrate and develop scheme, review company reports, coordinate dialogue with all stakeholders, publish guidelines, negotiate number and scale of EE projects, decide areas of 'special investigations' into specific areas/opportunities in EE. The DEA has sought close dialogue with industry to develop the scheme - industrial advisory board operated during certain period and facilitated knowledge sharing groups between companies
</t>
    </r>
    <r>
      <rPr>
        <b/>
        <sz val="11"/>
        <rFont val="Arial"/>
        <family val="2"/>
      </rPr>
      <t>Energy consultants:</t>
    </r>
    <r>
      <rPr>
        <sz val="11"/>
        <rFont val="Arial"/>
        <family val="2"/>
      </rPr>
      <t xml:space="preserve"> A board of technical experts and energy consultants is chaired by DEA. Energy consultants are approved by DEA and can be found on a central website (https://energisynskonsulent.dk/). 
</t>
    </r>
    <r>
      <rPr>
        <b/>
        <sz val="11"/>
        <rFont val="Arial"/>
        <family val="2"/>
      </rPr>
      <t>Certifying bodies:</t>
    </r>
    <r>
      <rPr>
        <sz val="11"/>
        <rFont val="Arial"/>
        <family val="2"/>
      </rPr>
      <t xml:space="preserve"> Certifying bodies and DANAK (Danish Accreditation Body) provide ISO 50001 certification
</t>
    </r>
  </si>
  <si>
    <r>
      <rPr>
        <b/>
        <sz val="11"/>
        <rFont val="Arial"/>
        <family val="2"/>
      </rPr>
      <t>Monitoring:</t>
    </r>
    <r>
      <rPr>
        <sz val="11"/>
        <rFont val="Arial"/>
        <family val="2"/>
      </rPr>
      <t xml:space="preserve"> The Danish Energy Agency carries out annual monitoring of the scheme - including annual and final reports and site visits
</t>
    </r>
    <r>
      <rPr>
        <b/>
        <sz val="11"/>
        <rFont val="Arial"/>
        <family val="2"/>
      </rPr>
      <t>Evaluation:</t>
    </r>
    <r>
      <rPr>
        <sz val="11"/>
        <rFont val="Arial"/>
        <family val="2"/>
      </rPr>
      <t xml:space="preserve"> The scheme has been evaluated several times with different approaches using the reported data from companies. The most recent evaluation was completed by Viegand Maaøge. 
</t>
    </r>
    <r>
      <rPr>
        <b/>
        <sz val="11"/>
        <rFont val="Arial"/>
        <family val="2"/>
      </rPr>
      <t>Verification:</t>
    </r>
    <r>
      <rPr>
        <sz val="11"/>
        <rFont val="Arial"/>
        <family val="2"/>
      </rPr>
      <t xml:space="preserve"> Certifying bodies must approve companies' action plans, annual reports, the final report, and companies' energy management systems. This is to ensure that the Danish Energy Agency can collect useful data regarding energy consumption to further develop the scheme and other policies (Ellegaard Vejen, 2017). </t>
    </r>
  </si>
  <si>
    <r>
      <rPr>
        <b/>
        <sz val="11"/>
        <rFont val="Arial"/>
        <family val="2"/>
      </rPr>
      <t xml:space="preserve">Reporting requirements: </t>
    </r>
    <r>
      <rPr>
        <sz val="11"/>
        <rFont val="Arial"/>
        <family val="2"/>
      </rPr>
      <t>Companies must report on action plan (including a yearly update with new projects), the energy consumption (both electricity and other energy consumptions), progress on special investigations, audit reports from ISO 50001 certifying body etc.This report must be certified by an energy consultant as approved by DEA. In addition to yearly reports a final report must be send to DEA at the end of the VA (Ellegaard Vejen, 2017)</t>
    </r>
  </si>
  <si>
    <t>The greatest challenge for firms is the burden of extensive reporting, as well as balancing internal resources and priorities (true for firms of all sizes)  (Viegand Maaøge, 2021)</t>
  </si>
  <si>
    <r>
      <rPr>
        <b/>
        <sz val="11"/>
        <rFont val="Arial"/>
        <family val="2"/>
      </rPr>
      <t>ISO 50001 certification:</t>
    </r>
    <r>
      <rPr>
        <sz val="11"/>
        <rFont val="Arial"/>
        <family val="2"/>
      </rPr>
      <t xml:space="preserve"> Most contract companies spend DKK100,000-200,000 (GBP 11,600-23,200) on the external ISO 50001 certification over the 3-year contract period, just under a fifth of the companies spend less than DKK 100,000. From the calculated costs for the entire contract period, ISO50001 costs DKK 30-70,000/year (GBP 3400-8100) although costs are generally greater during the year of certification  (Viegand Maaøge, 2021)
</t>
    </r>
    <r>
      <rPr>
        <b/>
        <sz val="11"/>
        <rFont val="Arial"/>
        <family val="2"/>
      </rPr>
      <t>Energy management:</t>
    </r>
    <r>
      <rPr>
        <sz val="11"/>
        <rFont val="Arial"/>
        <family val="2"/>
      </rPr>
      <t xml:space="preserve"> 61% of the companies spend up to 600 hours maintaining energy management throughout the contract period, i.e. three years (the larger the company, the greater the time cost)  (Viegand Maaøge, 2021)
</t>
    </r>
    <r>
      <rPr>
        <b/>
        <sz val="11"/>
        <rFont val="Arial"/>
        <family val="2"/>
      </rPr>
      <t>Reporting:</t>
    </r>
    <r>
      <rPr>
        <sz val="11"/>
        <rFont val="Arial"/>
        <family val="2"/>
      </rPr>
      <t xml:space="preserve"> Most companies spend less than 100 hours on reports in an entire contract period of 3 years (33 hours per year), with larger companies having a greater time cost  (Viegand Maaøge, 2021)</t>
    </r>
  </si>
  <si>
    <r>
      <rPr>
        <b/>
        <sz val="11"/>
        <rFont val="Arial"/>
        <family val="2"/>
      </rPr>
      <t>Repayment of subsidy:</t>
    </r>
    <r>
      <rPr>
        <sz val="11"/>
        <rFont val="Arial"/>
        <family val="2"/>
      </rPr>
      <t xml:space="preserve"> If requirements are not met, subsidy must be paid back in whole or in part, to be decided on a case-by-case basis by the Danish Energy Agency (Danish Energy Agency, 2023).
In practice, however, this rarely happened as the Danish Energy Agency preferred allowing exemptions and offering support to minimise burden. This was acheived by establishing continuous dialogue with participating firms during the agreement (Stakeholder Interview, 2023)</t>
    </r>
  </si>
  <si>
    <r>
      <rPr>
        <b/>
        <sz val="11"/>
        <rFont val="Arial"/>
        <family val="2"/>
      </rPr>
      <t>Requirements to use approved energy consultants:</t>
    </r>
    <r>
      <rPr>
        <sz val="11"/>
        <rFont val="Arial"/>
        <family val="2"/>
      </rPr>
      <t xml:space="preserve"> In the latest version of the scheme, companies were not required to use approved/certified auditors. However, the Danish Energy Agency ran an energy consultant competence scheme to approve consultants supporting energy efficiency in industry. While it is no longer a requirement to use these approved audits, in practice, companies still use those previously certified by DEA (Stakeholder Interview, 2023)
</t>
    </r>
    <r>
      <rPr>
        <b/>
        <sz val="11"/>
        <rFont val="Arial"/>
        <family val="2"/>
      </rPr>
      <t>Consultant approval process:</t>
    </r>
    <r>
      <rPr>
        <sz val="11"/>
        <rFont val="Arial"/>
        <family val="2"/>
      </rPr>
      <t xml:space="preserve"> The Danish Energy Agency released educational and professional criteria to approve energy consultants. When the energy consultant competence scheme opened, it achieved a 10:1 ratio of applications and approvals. Approved auditors also had to pay a fee for certification (Stakeholder Interview, 2023)
</t>
    </r>
  </si>
  <si>
    <t xml:space="preserve">With the 1,276 projects included in the evaluation, the companies have collectively invested approx. 885 million DKK, achieved energy savings corresponding to 793 GWh/year and saved 131,600 tonnes of CO2/year (Viegand Maaøge, 2021:6).
Ellegaard Vejen (2017) compiled the following from previous evaluations of the scheme:
1996-2003 acheived energy savings = 2.8 PJ, participating companies represented 51% of Danish industrial energy consumption (COWI, 2005)
2006-11 acheived energy savings = 2.4 PJ, participating companies represented 47% of national industrial energy consumption) (HHS Teknik, 2013) 
2010-13 acheived energy savings = 3.3 PJ, participating companies represented 69% of national industrial energy consumption (Andersen and Petersen, 2017) 
</t>
  </si>
  <si>
    <t>2015-20</t>
  </si>
  <si>
    <t xml:space="preserve">Estimated additionality  - 46% of the acheived energy savings can be directly attributed to the scheme (Viegand Maaøge, 2021)
Additionality was determined using a reference group of 52 companies who did not participate and with annual consumption of &gt;2000 MWh/year for both electricity and other sources. Of the 52 companies, 50 have completed energy saving projects in the past three years (Viegaand Maagoe, 2021)
The majority of the companies in the reference group are, however, covered by mandatory energy audits (every 4 years), companies with ISO 50001 certified energy management can fulfill the energy audit requirement by submitting certification instead, and the EU ETS (Viegand Maaøge, 2021)
</t>
  </si>
  <si>
    <r>
      <rPr>
        <b/>
        <sz val="11"/>
        <rFont val="Arial"/>
        <family val="2"/>
      </rPr>
      <t>Energy savings by sector:</t>
    </r>
    <r>
      <rPr>
        <sz val="11"/>
        <rFont val="Arial"/>
        <family val="2"/>
      </rPr>
      <t xml:space="preserve"> Savings have primarily been acheived within five industries, namely Plastic, glass and concrete industry, Metal industry, Chemical industry, Wood and paper industry incl. printers, as well as food, drink and tobacco products (Viegand Maaøge, 2021). 
</t>
    </r>
    <r>
      <rPr>
        <b/>
        <sz val="11"/>
        <rFont val="Arial"/>
        <family val="2"/>
      </rPr>
      <t>Energy savings by measure</t>
    </r>
    <r>
      <rPr>
        <sz val="11"/>
        <rFont val="Arial"/>
        <family val="2"/>
      </rPr>
      <t xml:space="preserve">: end use space heating, ventilation, cooling and comfort cooling account for a third (33%) of the completed project. The vast majority of the projects, equivalent to just over 70%, have led to savings in electricity, while around 13% have led to savings in natural gas (Viegand Maaøge, 2021)
</t>
    </r>
    <r>
      <rPr>
        <b/>
        <sz val="11"/>
        <rFont val="Arial"/>
        <family val="2"/>
      </rPr>
      <t>Acheived payback time:</t>
    </r>
    <r>
      <rPr>
        <sz val="11"/>
        <rFont val="Arial"/>
        <family val="2"/>
      </rPr>
      <t xml:space="preserve"> The weighted average payback period for all the projects is 4.7 years, and 73% of completed projects have a payback period of less than 5 years. 17% of the projects have a payback period of between 6-10years (Viegand Maaøge, 2021) </t>
    </r>
  </si>
  <si>
    <r>
      <rPr>
        <b/>
        <sz val="11"/>
        <rFont val="Arial"/>
        <family val="2"/>
      </rPr>
      <t xml:space="preserve">Uptake of the voluntary agreement: </t>
    </r>
    <r>
      <rPr>
        <sz val="11"/>
        <rFont val="Arial"/>
        <family val="2"/>
      </rPr>
      <t xml:space="preserve">Participating companies representing 46% of the manufacturing industry's energy consumption of 89 PJ and almost 7% of Denmark's total final energy consumption, which was 628 PJ in 2019 (Viegand Maaøge, 2021) 
</t>
    </r>
    <r>
      <rPr>
        <b/>
        <sz val="11"/>
        <rFont val="Arial"/>
        <family val="2"/>
      </rPr>
      <t xml:space="preserve">
Effectiveness of energy management requirements:</t>
    </r>
    <r>
      <rPr>
        <sz val="11"/>
        <rFont val="Arial"/>
        <family val="2"/>
      </rPr>
      <t xml:space="preserve"> In the Danish case, an implementation-based mechanism was deemed better than target-based to ensure actual energy efficiency improvements based on sound energy efficiency investments and energy management (Stakeholder Interview, 2023). Companies see value in the energy management system (62% of participants strongly agree that EMS has promoted energy efficiency), and that there is a natural correlation between the companies' size and their costs and time consumption for maintenance of the energy management system and certification  (Viegand Maaøge, 2021)
</t>
    </r>
    <r>
      <rPr>
        <b/>
        <sz val="11"/>
        <rFont val="Arial"/>
        <family val="2"/>
      </rPr>
      <t>Effectiveness of special investigations:</t>
    </r>
    <r>
      <rPr>
        <sz val="11"/>
        <rFont val="Arial"/>
        <family val="2"/>
      </rPr>
      <t xml:space="preserve"> Special investigations allowed firms to discover additional energy savings beyond measures found in energy audits (e.g. LEAN/productivity at an oil filtration plant  found 50% of operating hours were used for non-processing (cleaning and recirculation) and addressed this using Overall Equipment Efficiency (OEE). Significant KWh/ton savings inspired other firms in the scheme and between 2005-10, over 100 special investigations of LEAN/productivity were carried out.). Other special investigations included waste heat utilisation and heat pumps (obligatory between 2008-15, &gt;100 investigations). 
</t>
    </r>
    <r>
      <rPr>
        <b/>
        <sz val="11"/>
        <rFont val="Arial"/>
        <family val="2"/>
      </rPr>
      <t xml:space="preserve">Effectiveness of policy coordination by Danish Energy Agency: </t>
    </r>
    <r>
      <rPr>
        <sz val="11"/>
        <rFont val="Arial"/>
        <family val="2"/>
      </rPr>
      <t xml:space="preserve">The delivery team at the Danish Energy Agency (DEA) worked very effectively with little change in personnel. They held constant dialogue with firms and consultants and held meetings twice a year with industries to discuss progress and gain feedback. This fostered effectively dialogue with participants, and rules could be changed/updated according to feedback received from participants and consultants. It is important to note that fostering cooperation was 'easier' due to the small size of Danish industry (Stakeholder Interview, 2023)
</t>
    </r>
  </si>
  <si>
    <t>Energy savings are sourced from the latest evaluation of the scheme by Viegand Maaøge, (2021). The evaluation uses companies' final reports sent to the Danish Energy Agency as well as a survey among companies that did not have an agreement on energy efficiency with the Danish Energy Agency in the period 2015-2020. The reference group completed a survey to determine acheived savings and costs. The study in the reference group was carried out by Wilke in the period August-October 2021, and is based on short telephone interviews with 52 companies</t>
  </si>
  <si>
    <t>Sample size of costs is limited/unrepresentative of target population</t>
  </si>
  <si>
    <t>Climate Change Agreements</t>
  </si>
  <si>
    <r>
      <rPr>
        <b/>
        <sz val="11"/>
        <rFont val="Arial"/>
        <family val="2"/>
      </rPr>
      <t>Introducing requirements for participants to implement energy effiiciency measures may face resistance from firms related to increased burden on firms.</t>
    </r>
    <r>
      <rPr>
        <sz val="11"/>
        <rFont val="Arial"/>
        <family val="2"/>
      </rPr>
      <t xml:space="preserve"> The Danish scheme requires that firms implement all measures identified in energy audits with up to a 5-year payback period and ISO50001-certified energy management systems. Introducing this requirement in the UK may face resistance from firms who view this as costly and too burdensome, as evidenced in the latest ESOS consultation, where only 9 out of 72 responses supported a requirement for uptake of measures up to a certain payback period (Department for Energy Security and Net Zero, 2023).
</t>
    </r>
    <r>
      <rPr>
        <b/>
        <sz val="11"/>
        <rFont val="Arial"/>
        <family val="2"/>
      </rPr>
      <t>Full-time resources would likely be  needed to coordinate applications and engage directly with firms.</t>
    </r>
    <r>
      <rPr>
        <sz val="11"/>
        <rFont val="Arial"/>
        <family val="2"/>
      </rPr>
      <t xml:space="preserve"> Government would likely need to appoint full time personnel with strong industrial energy efficiency expertise to engage with firms over the agreement, evaluate annual/final reports, set topics for special investigations and provide ongoing support to participants and energy consultants.</t>
    </r>
  </si>
  <si>
    <r>
      <rPr>
        <b/>
        <sz val="11"/>
        <rFont val="Arial"/>
        <family val="2"/>
      </rPr>
      <t>Prescriptive requirements within voluntary agreements have not substantially limited uptake of voluntary agreements.</t>
    </r>
    <r>
      <rPr>
        <sz val="11"/>
        <rFont val="Arial"/>
        <family val="2"/>
      </rPr>
      <t xml:space="preserve"> The Danish VA scheme differs from UK CCAs by requiring energy audits, implementation of energy management systems (EnMS), ISO50001 certification, annual implementation of all measures with a 5-year payback time, drafting of annual energy efficiency action plans, progress reports, special investigations to gain tax exemption. Despite comparatively prescriptive requirements versus UK CCAs, the scheme has successfully targeted the majority of Danish industrial energy users (60% of industrial sector consumption) (Ellegaard Vejen, 2017). The primary driver of success in this case is sufficient cost-benefit from participation as a result of exemption from Danish electricity tax, which is awarded at the outset of the voluntary agreement.
</t>
    </r>
    <r>
      <rPr>
        <b/>
        <sz val="11"/>
        <rFont val="Arial"/>
        <family val="2"/>
      </rPr>
      <t xml:space="preserve">A focus on energy management systems can drive firms to think about energy efficiency from an organisational perspective, instead of only implementing recommendations from energy audits. </t>
    </r>
    <r>
      <rPr>
        <sz val="11"/>
        <rFont val="Arial"/>
        <family val="2"/>
      </rPr>
      <t xml:space="preserve">Currently, the UK only incentivises the implementation of energy management systems through exemption from ESOS. Should the UK be interested in increasing energy management systems (EnMS) within UK industry, the Danish case demonstrates a way to do this within a voluntary agreements (i.e. as a pre-requisite for entering the agreement). This prompted firms to take strategic and long-term approaches to energy efficiency beyond only implementing energy efficiency measures identified in energy audits (Stakeholder Interview, 2023). 
</t>
    </r>
    <r>
      <rPr>
        <b/>
        <sz val="11"/>
        <rFont val="Arial"/>
        <family val="2"/>
      </rPr>
      <t>Close cooperation between industry and energy consultants and policy administrators/coordinators was feasible given Denmark's relatively small industrial sector.</t>
    </r>
    <r>
      <rPr>
        <sz val="11"/>
        <rFont val="Arial"/>
        <family val="2"/>
      </rPr>
      <t xml:space="preserve"> The delivery team within the Danish Energy Agency held constant dialogue with participants and energy consultants, and met with participants twice a year to review progress, listen to their feedback on issues faced and best practice, and identify updates to requirements. This was 'easier' due to the relatively small size of Danish industry and number of participants (Stakeholder Interview, 2023), with 120-130 companies versus 3418 target units reporting to UK CCAs in 2018.
</t>
    </r>
    <r>
      <rPr>
        <b/>
        <sz val="11"/>
        <rFont val="Arial"/>
        <family val="2"/>
      </rPr>
      <t>Danish industry has greater trust for energy auditors approved by government.</t>
    </r>
    <r>
      <rPr>
        <sz val="11"/>
        <rFont val="Arial"/>
        <family val="2"/>
      </rPr>
      <t xml:space="preserve"> Certifying energy auditors resolved issues of poor-quality audits at the start of the scheme. Although this is no longer required due to legislative changes to limit private companies monopolising the energy audit market (with auditors now only having to meet certain criteria on education and experience), in practice firms still only use auditors previously approved by government (Stakeholder Interview, 2023). Should the UK wish to ensure high-quality energy audits under ESOS or other future schemes, the Danish case demonstrates how it can begin building this list.
</t>
    </r>
  </si>
  <si>
    <t>Danish Energy Agency (2019) Aftaler om energieffektivisering mellem elintensive virksomheder og Energistyrelsen. https://ens.dk/sites/ens.dk/files/Energibesparelser/vejledning.pdf
Danish Energy Agency (2023) Legal basis. https://www.retsinformation.dk/eli/lta/2017/94
Ellegaard Vejen, J. (2017) 25 years of experiences with Voluntary Agreement Scheme for Large Industries in Denmark. https://www.eceee.org/library/conference_proceedings/eceee_Summer_Studies/2017/2-policy-governance-design-implementation-and-evaluation-challenges/25-years-of-experiences-with-voluntary-agreement-scheme-for-large-industries-in-denmark/
Viegand Maaøge (2021) Evaluation of Subsidies for electricity-intensive companies. https://ens.dk/sites/ens.dk/files/Tilskud/evaluering_af_tilskudsordning_til_elintensive_virksomheder_december_2021_final.pdf</t>
  </si>
  <si>
    <t>Wallonia Industry Agreements, Wallonia (Belgium)</t>
  </si>
  <si>
    <t>Wallonia Industry Agreements</t>
  </si>
  <si>
    <t>Regional</t>
  </si>
  <si>
    <r>
      <rPr>
        <b/>
        <sz val="11"/>
        <rFont val="Arial"/>
        <family val="2"/>
      </rPr>
      <t xml:space="preserve">Policy objective: </t>
    </r>
    <r>
      <rPr>
        <sz val="11"/>
        <rFont val="Arial"/>
        <family val="2"/>
      </rPr>
      <t xml:space="preserve">To improve the energy and CO2 performance of Wallonia's industrial sector (Wallonie Service Public, 2021)
</t>
    </r>
    <r>
      <rPr>
        <b/>
        <sz val="11"/>
        <rFont val="Arial"/>
        <family val="2"/>
      </rPr>
      <t>Regional objective:</t>
    </r>
    <r>
      <rPr>
        <sz val="11"/>
        <rFont val="Arial"/>
        <family val="2"/>
      </rPr>
      <t xml:space="preserve"> Wallonia's Regional Policy Declaration aims for carbon neutrality by 2050 at the latest, based on a gradual trajectory to reduce greenhouse gas emissions, with an intermediary step of a 55% reduction (compared to 1990) by 2030. 
</t>
    </r>
    <r>
      <rPr>
        <b/>
        <sz val="11"/>
        <rFont val="Arial"/>
        <family val="2"/>
      </rPr>
      <t>Policy context:</t>
    </r>
    <r>
      <rPr>
        <sz val="11"/>
        <rFont val="Arial"/>
        <family val="2"/>
      </rPr>
      <t xml:space="preserve"> Wallonia's government is in the process of developing the next (3rd) generation of agreements to enter into effect on 1st January 2024. </t>
    </r>
  </si>
  <si>
    <r>
      <rPr>
        <b/>
        <sz val="11"/>
        <rFont val="Arial"/>
        <family val="2"/>
      </rPr>
      <t>Description</t>
    </r>
    <r>
      <rPr>
        <sz val="11"/>
        <rFont val="Arial"/>
        <family val="2"/>
      </rPr>
      <t xml:space="preserve">: The Wallonia Long Term Agreements (also known as Branch Agreements) grant exemptions from multiple energy and CO2 taxes and other regulations to companies who commit to both energy and CO2 targets. As well as meeting targets, companies must conduct annual energy audits, complete feasibility studies for renewable energy sources, and participate in annual monitoring. There have been two generations of 8-9 year agreements, including the 1st generation 2003-12 agreements which included 205 sites and 16 federations, followed by the 2nd generation 2014-2020 agreements (which was extended to 2023). The new (3rd) generation will come into force in 2024. The agreement itself requires companies to meet targets, rather than implement EE measures identified in audits (Wallonia Public Service, 2021).
</t>
    </r>
    <r>
      <rPr>
        <b/>
        <sz val="11"/>
        <rFont val="Arial"/>
        <family val="2"/>
      </rPr>
      <t xml:space="preserve">Requirements for participants (Wallonie Service Public, 2021): 
</t>
    </r>
    <r>
      <rPr>
        <sz val="11"/>
        <rFont val="Arial"/>
        <family val="2"/>
      </rPr>
      <t xml:space="preserve">1) Energy efficiency targets: Companies are required to set energy efficiency and CO2 targets. Targets are intended to factor in technological advances over the term and allow companies to choose their own investments. Federations must set 8-year targets based (Article D.88 of the Environmental Code) with 2005 as a benchmark year. 
2) Energy audits: Companies must set energy efficiency targets based on the recommendations identified in their energy audits, which must align with the level of improvement that would be acheived if all measures up to a 4 to 5-year payback period were implemented. Companies must translate these into CO2 emissions. The reason for CO2 targets is that the policy aims to improve both energy and CO2 performance of industry.
3) Carry out three Renewable Energy Supply pre-feasibility studies
4) Carry out a Renewable Energy Supply (RES) study feasibility on an energy source of the company's choice within 1 year 
5) Carry out a CO2 mapping study to determine hotspots and send results to federation no later than 18 months after entry 
6) Have calculations checked by a third party.
</t>
    </r>
    <r>
      <rPr>
        <b/>
        <sz val="11"/>
        <rFont val="Arial"/>
        <family val="2"/>
      </rPr>
      <t xml:space="preserve">Type of financial benefit offered to companies: </t>
    </r>
    <r>
      <rPr>
        <sz val="11"/>
        <rFont val="Arial"/>
        <family val="2"/>
      </rPr>
      <t xml:space="preserve">Participating companies benefit from a reduction of Green Certificates quota, exemption from ELIA surcharge, reduced federal electricity contribution, reduced offshore contribution, reduced excise energy contribution on natural gas. The 'standstill clause' in the agreement also means companies are not subject to further legislation or relation beyond the agreement (Wallonia Public Service, 2021)
</t>
    </r>
    <r>
      <rPr>
        <b/>
        <sz val="11"/>
        <rFont val="Arial"/>
        <family val="2"/>
      </rPr>
      <t xml:space="preserve">Additional financial support: </t>
    </r>
    <r>
      <rPr>
        <sz val="11"/>
        <rFont val="Arial"/>
        <family val="2"/>
      </rPr>
      <t xml:space="preserve">To further assist companies in acheiving their commitments, subsidies are also offered to companies, including grants to conduct audits (50% or 60-70% for SMEs) and grants to conduct CO2 mapping study (50%, max 10,000 EUR). 
</t>
    </r>
    <r>
      <rPr>
        <b/>
        <sz val="11"/>
        <rFont val="Arial"/>
        <family val="2"/>
      </rPr>
      <t>Chosen indicator for measuring energy efficiency:</t>
    </r>
    <r>
      <rPr>
        <sz val="11"/>
        <rFont val="Arial"/>
        <family val="2"/>
      </rPr>
      <t xml:space="preserve"> The key performance indicator used under this scheme is the Energy Efficiency Indicator, which is a ratio between the site's total annual consumption (primary) and reference consumption (energy consumption that would have occured if energy efficiency was that of the reference year) (Verbeke &amp; Maschietto, 2015). 
</t>
    </r>
  </si>
  <si>
    <t xml:space="preserve">Companies both within and outside of industry associations, including SMEs. </t>
  </si>
  <si>
    <t xml:space="preserve"> 1. Industry association signs a declaration of intent
 2. participating companies must undertake energy audit by approved auditors (with subsidies available)
 3. Each company sets an energy efficiency and CO2 emissions target
 4. Trade assocation consolidates company targets to develop overall sector target
 5. Sector agreement is drafted and submitted to public enquiry
 6. Sector agreement is signed by the companies, trade association and regional government
 7. Each company reports to trade association annually, who produces a consolidated progress report
For companies to access support, they must immediately notify energy suppliers upon entry into the agreement.
(Walloon Agency for Air and Climate, 2014)</t>
  </si>
  <si>
    <r>
      <rPr>
        <b/>
        <sz val="11"/>
        <rFont val="Arial"/>
        <family val="2"/>
      </rPr>
      <t>Industry associations</t>
    </r>
    <r>
      <rPr>
        <sz val="11"/>
        <rFont val="Arial"/>
        <family val="2"/>
      </rPr>
      <t xml:space="preserve"> ensure that agreements are implemented effectively through coordinating the scheme between companies and Wallonia (Wallonia Public Service, 2021)
</t>
    </r>
    <r>
      <rPr>
        <b/>
        <sz val="11"/>
        <rFont val="Arial"/>
        <family val="2"/>
      </rPr>
      <t>The Walloon Energy Authority</t>
    </r>
    <r>
      <rPr>
        <sz val="11"/>
        <rFont val="Arial"/>
        <family val="2"/>
      </rPr>
      <t xml:space="preserve"> provides guidance for the scheme and approves auditors (Walloon Agency for Air and Climate, 2014).
</t>
    </r>
    <r>
      <rPr>
        <b/>
        <sz val="11"/>
        <rFont val="Arial"/>
        <family val="2"/>
      </rPr>
      <t xml:space="preserve">A steering committee </t>
    </r>
    <r>
      <rPr>
        <sz val="11"/>
        <rFont val="Arial"/>
        <family val="2"/>
      </rPr>
      <t xml:space="preserve">comprised of an equal number of representatives from public authorities and the sector monitors implementation of each agreement, and takes input from technical experts on methodology. This committee also reviews and approves annual sector reports. 
</t>
    </r>
    <r>
      <rPr>
        <b/>
        <sz val="11"/>
        <rFont val="Arial"/>
        <family val="2"/>
      </rPr>
      <t>Approved energy consultants</t>
    </r>
    <r>
      <rPr>
        <sz val="11"/>
        <rFont val="Arial"/>
        <family val="2"/>
      </rPr>
      <t xml:space="preserve"> validate the consolidated sector commitments (to ensure alignment with 4yr payback) and company reports.
</t>
    </r>
  </si>
  <si>
    <r>
      <rPr>
        <b/>
        <sz val="11"/>
        <rFont val="Arial"/>
        <family val="2"/>
      </rPr>
      <t>Monitoring:</t>
    </r>
    <r>
      <rPr>
        <sz val="11"/>
        <rFont val="Arial"/>
        <family val="2"/>
      </rPr>
      <t xml:space="preserve"> Annual monitoring of this scheme is supported by multiple levels of reporting: companies report to their industry associations annually on progress, while industry associations annually produce consolidated progress reports where company results are pooled at the industry level reports submitted to the Steering Committee (Walloon Agency for Air and Climate, 2014). 
</t>
    </r>
    <r>
      <rPr>
        <b/>
        <sz val="11"/>
        <rFont val="Arial"/>
        <family val="2"/>
      </rPr>
      <t>Verification:</t>
    </r>
    <r>
      <rPr>
        <sz val="11"/>
        <rFont val="Arial"/>
        <family val="2"/>
      </rPr>
      <t xml:space="preserve"> Company reports must be signed off by a list of government-approved energy consultants.
</t>
    </r>
    <r>
      <rPr>
        <b/>
        <sz val="11"/>
        <rFont val="Arial"/>
        <family val="2"/>
      </rPr>
      <t xml:space="preserve">Evaluation: </t>
    </r>
    <r>
      <rPr>
        <sz val="11"/>
        <rFont val="Arial"/>
        <family val="2"/>
      </rPr>
      <t xml:space="preserve">The scheme has been evaluated independently by pirotech. </t>
    </r>
  </si>
  <si>
    <r>
      <rPr>
        <b/>
        <sz val="11"/>
        <rFont val="Arial"/>
        <family val="2"/>
      </rPr>
      <t xml:space="preserve">Reporting requirement: </t>
    </r>
    <r>
      <rPr>
        <sz val="11"/>
        <rFont val="Arial"/>
        <family val="2"/>
      </rPr>
      <t xml:space="preserve">Annually, companies must submit progress reports, renewable energy feasibility studies, and audit reports to their industry association. Every two years, companies must submit the report on performance of the CO2 index.
</t>
    </r>
    <r>
      <rPr>
        <b/>
        <sz val="11"/>
        <rFont val="Arial"/>
        <family val="2"/>
      </rPr>
      <t xml:space="preserve">Data collection: </t>
    </r>
    <r>
      <rPr>
        <sz val="11"/>
        <rFont val="Arial"/>
        <family val="2"/>
      </rPr>
      <t>Individual company data is strictly confidential. Audit data along with all data which is required to calculate efficiency indicators remains confidential, but is officially stored with a solicitor and can be viewed by people authorised by the steering committee. The accounting data needed to calculate the efficiency indicators is verified and certified by an independent statutory auditor (Walloon Agency for Air and Climate, 2014)</t>
    </r>
  </si>
  <si>
    <t>Yearly energy audits represent the biggest burden to firms. Reporting deadlines for various requirements of the agreements were the same.</t>
  </si>
  <si>
    <t>A compliance plan is proposed to sectors by government</t>
  </si>
  <si>
    <r>
      <rPr>
        <b/>
        <sz val="11"/>
        <rFont val="Arial"/>
        <family val="2"/>
      </rPr>
      <t>Auditor requirements:</t>
    </r>
    <r>
      <rPr>
        <sz val="11"/>
        <rFont val="Arial"/>
        <family val="2"/>
      </rPr>
      <t xml:space="preserve"> Audits must be completed by approved energy consultants. Audit reports can be completed in-house as long as the relevant internal energy auditor attends a half-day training course provided by the government.
Audit scope: Audits must cover all sites over which companies have direct control, including those owned by the entity and third parties.</t>
    </r>
  </si>
  <si>
    <t>For the first generation of voluntary agreements (2003-12), EE improved by 16.5% and CO2 emissions by 19.3% (vs 10-11% expected efficiency gains). This amounts to annual energy savings of 7.94 TWh/a and 2.26 MtCO2e/a (Walloon Agency for Air and Climate, 2013:4). The first generation branch agreements covered 173 companies and 203 production sites and more than 90% of Walloon industrial consumption (Wallonia Public Service, 2023)
In 2019, there were 232 participating enterprises (37.4 TWh) across 14 industrial sectors, representing 95% of Walloon industrial consumption and 30% Walloon final energy consumption. 
Between 2003 and 2012, 205 sites, spread across 16 federations acheived more than two million tons of avoided CO2 and 8 TWh of energy saved (Wallonia Public Service, 2021).</t>
  </si>
  <si>
    <t>2003-12</t>
  </si>
  <si>
    <t>Targets include recently completed and previously planned measures, even if they do not satisfy feasibility and cost-effectiveness assessment.</t>
  </si>
  <si>
    <r>
      <rPr>
        <b/>
        <sz val="11"/>
        <rFont val="Arial"/>
        <family val="2"/>
      </rPr>
      <t>Uptake:</t>
    </r>
    <r>
      <rPr>
        <sz val="11"/>
        <rFont val="Arial"/>
        <family val="2"/>
      </rPr>
      <t xml:space="preserve"> The 2nd generation (2014-23) agreements cover 230 companies and more than 90% of the energy consumption from Walloon industrial sector.
</t>
    </r>
    <r>
      <rPr>
        <b/>
        <sz val="11"/>
        <rFont val="Arial"/>
        <family val="2"/>
      </rPr>
      <t>Effectiveness of long-term targets:</t>
    </r>
    <r>
      <rPr>
        <sz val="11"/>
        <rFont val="Arial"/>
        <family val="2"/>
      </rPr>
      <t xml:space="preserve"> Companies view long-term CO2 and energy targets within the voluntary agreement positively as they support 'secure' business planning in the mid to long-term (2030-2050) in line with strategies for reducing GHG emissions. Participants found the target obligation provided a strong incentive to acheive the established goals and measure companies' energy efficiency improvements, but growing companies found it more  difficult to acheive them. Also, the scope of targets does not allow energy savings made in external recovery of waste heat or development of heat networks (Wallonia Public Service, 2021). 
</t>
    </r>
    <r>
      <rPr>
        <b/>
        <sz val="11"/>
        <rFont val="Arial"/>
        <family val="2"/>
      </rPr>
      <t>Effectiveness of financial incentives</t>
    </r>
    <r>
      <rPr>
        <sz val="11"/>
        <rFont val="Arial"/>
        <family val="2"/>
      </rPr>
      <t xml:space="preserve">: Participants from the first generation of agreements (2003-12) stated their preference for voluntary agreements/incentives instead of regulation (Wallonie Public Service, 2014). In the second generation (2014-23), participants highlighted the key limitation that the profitability of energy efficiency investments depended on electricity prices, which increased the time taken to see a return on investment (Wallonia's energy prices during the second generation of agreements were low compared to European peers). They also experienced barriers related to the general financial position of the company (Energie Wallonie, 2021). The Walloon government is considering adding 'contingency clauses' in future agreements to make it possible for firms to renegotiate the contract due to a change in external circumstances (Wallonia Public Service, 2021). 
</t>
    </r>
    <r>
      <rPr>
        <b/>
        <sz val="11"/>
        <rFont val="Arial"/>
        <family val="2"/>
      </rPr>
      <t xml:space="preserve">Effectiveness of reporting and monitoring requirements for companies: </t>
    </r>
    <r>
      <rPr>
        <sz val="11"/>
        <rFont val="Arial"/>
        <family val="2"/>
      </rPr>
      <t xml:space="preserve">Companies highlighted the technical complexity of the agreement, which led to technical aspects of monitoring and execution being entrusted to energy consultants. This led to company management feeling out of the loop, which risked energy efficiency becoming less of a priority (Wallonia Public Service, 2021).
</t>
    </r>
    <r>
      <rPr>
        <b/>
        <sz val="11"/>
        <rFont val="Arial"/>
        <family val="2"/>
      </rPr>
      <t xml:space="preserve">Effectiveness of governance through the steering committee: </t>
    </r>
    <r>
      <rPr>
        <sz val="11"/>
        <rFont val="Arial"/>
        <family val="2"/>
      </rPr>
      <t xml:space="preserve">The Steering Committee was received positively by participants as a platform to share feedback on challenges, however some companies stated their preference for greater representation among companies' workers to enable greater information (Wallonia Public Service, 2021). 
</t>
    </r>
    <r>
      <rPr>
        <b/>
        <sz val="11"/>
        <rFont val="Arial"/>
        <family val="2"/>
      </rPr>
      <t xml:space="preserve">Effectiveness of promoting subsidies: </t>
    </r>
    <r>
      <rPr>
        <sz val="11"/>
        <rFont val="Arial"/>
        <family val="2"/>
      </rPr>
      <t>Small companies experienced difficulty in accessing information related to funding options (Wallonia Public Service, 2021).</t>
    </r>
  </si>
  <si>
    <t xml:space="preserve">Energy savings are only available for 1st generation of agreements (2003-12). </t>
  </si>
  <si>
    <t>There is insufficient evidence on the private and public cost of the scheme</t>
  </si>
  <si>
    <r>
      <rPr>
        <b/>
        <sz val="11"/>
        <rFont val="Arial"/>
        <family val="2"/>
      </rPr>
      <t>Transferring increased reporting and monitoring requirements may face resistance from firms related to increasing cost and burden.</t>
    </r>
    <r>
      <rPr>
        <sz val="11"/>
        <rFont val="Arial"/>
        <family val="2"/>
      </rPr>
      <t xml:space="preserve"> Wallonia Industry Agreements require participants to complete energy audits across every year of the 8-year target period and report progress to sector associations annually. If transferred to the UK, this approach may face resistance from policy participants who must meet comparatively smaller monitoring and reporting requirements under the current CCAs. The majority of respondents in a previous CCA consultation disagreed with adding annual reporting to the scheme due to added burden for operators (Department for Energy Security and Net Zero, 2023).
</t>
    </r>
    <r>
      <rPr>
        <b/>
        <sz val="11"/>
        <rFont val="Arial"/>
        <family val="2"/>
      </rPr>
      <t>Requirements for approved auditors are transferable given UK experience in appointing Lead Assessors.</t>
    </r>
    <r>
      <rPr>
        <sz val="11"/>
        <rFont val="Arial"/>
        <family val="2"/>
      </rPr>
      <t xml:space="preserve"> The UK has experience with approving energy auditors under ESOS.
</t>
    </r>
  </si>
  <si>
    <r>
      <rPr>
        <b/>
        <sz val="11"/>
        <rFont val="Arial"/>
        <family val="2"/>
      </rPr>
      <t xml:space="preserve">Industry agreements can adopt long term targets with increased requirements to monitor energy use to sufficiently drive long-term progress. </t>
    </r>
    <r>
      <rPr>
        <sz val="11"/>
        <rFont val="Arial"/>
        <family val="2"/>
      </rPr>
      <t xml:space="preserve">In contrast to two year target period under CCAs, Walloon Industry Agreements require 8-year target periods from participants. This has been reported to effectively align with business planning and long-term goals to decarbonise (Wallonia Public Service, 2021). Given the longer timeline, firms must monitor energy use by conducting energy audits and reporting on progress and energy audit recommendations every year. Although evidence is unavailable on businesses' perceptions towards the level of burden, participants have reported their preference for this approach being taken within an incentive rather than a regulation, implying the tax benefits sufficiently meet/outweigh the costs of compliance (Walloon Agency for Air and Climate, 2014).
</t>
    </r>
    <r>
      <rPr>
        <b/>
        <sz val="11"/>
        <rFont val="Arial"/>
        <family val="2"/>
      </rPr>
      <t xml:space="preserve">Additional assessments such as renewable energy feasibility and CO2 mapping studies allow firms to increase knowledge of decarbonisation measures while meeting energy efficiency targets. </t>
    </r>
    <r>
      <rPr>
        <sz val="11"/>
        <rFont val="Arial"/>
        <family val="2"/>
      </rPr>
      <t xml:space="preserve">Walloon Industry Agreements require firms to set CO2 targets based on expected energy efficiency improvements. The policy also maintains a focus on decarbonisation by mandating renewable energy feasibility studies and CO2 mapping studies to be completed at the start of the agreement. This tool has increased knowledge and awareness of decarbonisation measures while the policy itself aims to increase energy efficiency. </t>
    </r>
  </si>
  <si>
    <t xml:space="preserve">Department for Energy Security and Net Zero (2023) https://assets.publishing.service.gov.uk/government/uploads/system/uploads/attachment_data/file/1142487/cca-consultation-on-extension-to-31-mar-2027-proposals-for-future-scheme.pdf
Walloon Agency for Air and Climate (2014) http://www.vgi-fiv.be/wp-content/uploads/2014/03/spw-les-accords-de-branche-en-wallonie-au-carrefour-entre-re-alite-e-conomique-et-politique-energie-climat-vEN_2013.pdf
Wallonia Public Service (2016) Participating in a Branch Agreement: What you need to know. https://energie.wallonie.be/servlet/Repository/20160608-procedure-nouveaux-entrants-adb.pdf?ID=43595
Wallonia Public Service (2021) https://energie.wallonie.be/servlet/Repository/av2030-rapportanalyse-20210617-en.pdf?ID=64664
Wallonia Public Service (2023) https://energie.wallonie.be/fr/les-accords-2014-2020-2023.html?IDC=7863
</t>
  </si>
  <si>
    <t>Benchmarking Covenant, Flanders (Belgium)</t>
  </si>
  <si>
    <t>Benchmarking Covenant (Flanders)</t>
  </si>
  <si>
    <r>
      <rPr>
        <b/>
        <sz val="11"/>
        <rFont val="Arial"/>
        <family val="2"/>
      </rPr>
      <t>Policy objective:</t>
    </r>
    <r>
      <rPr>
        <sz val="11"/>
        <rFont val="Arial"/>
        <family val="2"/>
      </rPr>
      <t xml:space="preserve"> To bring and/or keep the energy efficiency of process installations at the best international standard by 2012.</t>
    </r>
    <r>
      <rPr>
        <b/>
        <sz val="11"/>
        <rFont val="Arial"/>
        <family val="2"/>
      </rPr>
      <t xml:space="preserve">
National objective: </t>
    </r>
    <r>
      <rPr>
        <sz val="11"/>
        <rFont val="Arial"/>
        <family val="2"/>
      </rPr>
      <t xml:space="preserve">The Benchmarking Covenant was implemented within the framework of the first Flemish Climate Policy Plan 2002-05, which was Flanders' contributing plan to Belgium's 2008-12 CO2 target of 7.5% by 2012 (vs 2008). Belgium allocated this target between its three regions. 
</t>
    </r>
    <r>
      <rPr>
        <b/>
        <sz val="11"/>
        <rFont val="Arial"/>
        <family val="2"/>
      </rPr>
      <t xml:space="preserve">Additional context: </t>
    </r>
    <r>
      <rPr>
        <sz val="11"/>
        <rFont val="Arial"/>
        <family val="2"/>
      </rPr>
      <t xml:space="preserve">This voluntary agreement was a copy of the Dutch benchmarking covenants (Stakeholder Interview, 2023). Alternatives to this policy were deemed unsuitable, such as the emissions cap (which held the risk of damaging competitiveness), equal relative emissions targets for all industrials (risk of penalising first movers or expanding companies). The Benchmarking approach instead allowed for continuous improvement of EE. </t>
    </r>
  </si>
  <si>
    <r>
      <rPr>
        <b/>
        <sz val="11"/>
        <rFont val="Arial"/>
        <family val="2"/>
      </rPr>
      <t>Description:</t>
    </r>
    <r>
      <rPr>
        <sz val="11"/>
        <rFont val="Arial"/>
        <family val="2"/>
      </rPr>
      <t xml:space="preserve"> The Benchmarking Agreement of Flanders began in 2003 and granted electricity and gas tax reductions, free emissions allowances under the EU ETS and access to other subsidies to companies who commit to EE of process installations meeting international benchmarks by 2012. The agreements were aimed towards medium-sized energy intensive companies that did not fall under the EU-ETS. In 2003-4, the benchmarks for each process installation were decided. In 2008, benchmarks were updated for every process, with the greatest change in pulp &amp; paper, wood and food industries. The scheme ended in 2012 and was replaced by the Energy Governance Agreements, as requirements to complete energy audits were preferred by firms instead of energy efficiency benchmarks (Stakeholder Interview, 2023).
</t>
    </r>
    <r>
      <rPr>
        <b/>
        <sz val="11"/>
        <rFont val="Arial"/>
        <family val="2"/>
      </rPr>
      <t xml:space="preserve">Requirements for participants: </t>
    </r>
    <r>
      <rPr>
        <sz val="11"/>
        <rFont val="Arial"/>
        <family val="2"/>
      </rPr>
      <t xml:space="preserve">Companies are required to align with </t>
    </r>
    <r>
      <rPr>
        <b/>
        <sz val="11"/>
        <rFont val="Arial"/>
        <family val="2"/>
      </rPr>
      <t>energy efficiency benchmarks for process installations</t>
    </r>
    <r>
      <rPr>
        <sz val="11"/>
        <rFont val="Arial"/>
        <family val="2"/>
      </rPr>
      <t>. Benchmarks are set at the sector level, and companies themselves decide how to meet this. Companies must also carry out an</t>
    </r>
    <r>
      <rPr>
        <b/>
        <sz val="11"/>
        <rFont val="Arial"/>
        <family val="2"/>
      </rPr>
      <t xml:space="preserve"> energy audit </t>
    </r>
    <r>
      <rPr>
        <sz val="11"/>
        <rFont val="Arial"/>
        <family val="2"/>
      </rPr>
      <t xml:space="preserve">(by approved consultant) every 4 years, report their chosen benchmark and </t>
    </r>
    <r>
      <rPr>
        <b/>
        <sz val="11"/>
        <rFont val="Arial"/>
        <family val="2"/>
      </rPr>
      <t xml:space="preserve">action plan </t>
    </r>
    <r>
      <rPr>
        <sz val="11"/>
        <rFont val="Arial"/>
        <family val="2"/>
      </rPr>
      <t>(including the measures required to meet benchmarks) within 1.5 years after acceding the agreement, and</t>
    </r>
    <r>
      <rPr>
        <b/>
        <sz val="11"/>
        <rFont val="Arial"/>
        <family val="2"/>
      </rPr>
      <t xml:space="preserve"> report annually</t>
    </r>
    <r>
      <rPr>
        <sz val="11"/>
        <rFont val="Arial"/>
        <family val="2"/>
      </rPr>
      <t xml:space="preserve"> the previous year's energy consumption and progress against plan (Cornelis, 2014)
</t>
    </r>
    <r>
      <rPr>
        <b/>
        <sz val="11"/>
        <rFont val="Arial"/>
        <family val="2"/>
      </rPr>
      <t>Type of financial benefit offered to companies</t>
    </r>
    <r>
      <rPr>
        <sz val="11"/>
        <rFont val="Arial"/>
        <family val="2"/>
      </rPr>
      <t xml:space="preserve">: Participants were granted full emissions allowances under EU ETS if they meet their obligations, as well as reduction in electricity and gas taxes, and access to Ecology Premium Scheme. </t>
    </r>
    <r>
      <rPr>
        <b/>
        <sz val="11"/>
        <rFont val="Arial"/>
        <family val="2"/>
      </rPr>
      <t xml:space="preserve">
Description of benchmarking approaches: </t>
    </r>
    <r>
      <rPr>
        <sz val="11"/>
        <rFont val="Arial"/>
        <family val="2"/>
      </rPr>
      <t xml:space="preserve"> Sectors decide between the following benchmarking approaches 1) best decile 10% of global comparable installations i.e. highest energy consumption of the top 10% of comparable installations 2) the highest average energy consumption of installations in the regions comparable to Flanders (by size and no. of installations) or if 1) and 2) are not possible, then 3) 10% above the energy consumption of the world's best installation. The chosen bechmark was determined upon entry to the voluntary agreement and updated every four years. If the previous benchmarks could not be used, companies may carry out an energy audit and implement all measure with up to 15% IRR (Cornelis, 2014). 
</t>
    </r>
    <r>
      <rPr>
        <b/>
        <sz val="11"/>
        <rFont val="Arial"/>
        <family val="2"/>
      </rPr>
      <t xml:space="preserve">Chosen indicator for measuring energy efficiency: </t>
    </r>
    <r>
      <rPr>
        <sz val="11"/>
        <rFont val="Arial"/>
        <family val="2"/>
      </rPr>
      <t xml:space="preserve">The Energy Efficiency Index (EEI) was introduced in 2009 to monitor the progress of participants (the ratio between the energy consumption of the reporting year and business-as-usual energy consumption based on 2002). </t>
    </r>
  </si>
  <si>
    <t xml:space="preserve">Medium-sized energy intensive companies or sites from all industrial sectors which fall under EU ETS with &gt;0,5 PJ/year energy consumption per site was introduced (below which participation would become too expensive). In specific cases industries below 0,5 PJ may decide to take part in the covenant (Energy Benchmarking in Flanders, 2013). </t>
  </si>
  <si>
    <t xml:space="preserve">1. A company signs to increase/maintain process installations to benchmarks
2.  Benchmarking studies must be carried out by approved consultants per installation, to create an aggregate for each installation and measure gap to industry standard
3. 1.5 years after entering the covenant, companies must draw up Energy Plan to the Verification Office containing measures to align (&lt;15% IRR), overall and interim targets based on aggregate energy savings for each process installation
4. Industries maintain the covenant by annually reporting and monitoring </t>
  </si>
  <si>
    <r>
      <rPr>
        <b/>
        <sz val="11"/>
        <rFont val="Arial"/>
        <family val="2"/>
      </rPr>
      <t>The Benchmarking Commission</t>
    </r>
    <r>
      <rPr>
        <sz val="11"/>
        <rFont val="Arial"/>
        <family val="2"/>
      </rPr>
      <t xml:space="preserve"> is the governing body who coordinates policy and publishes results of scheme. It is made up of an equal number of representatives from regional authorities and participants.
</t>
    </r>
    <r>
      <rPr>
        <b/>
        <sz val="11"/>
        <rFont val="Arial"/>
        <family val="2"/>
      </rPr>
      <t>The Verification Office</t>
    </r>
    <r>
      <rPr>
        <sz val="11"/>
        <rFont val="Arial"/>
        <family val="2"/>
      </rPr>
      <t xml:space="preserve"> is an independent monitoring body, who has the following roles: informs all technical aspects of the scheme including methodologies, approves and verifies Energy Plans, monitors annual reports and alignment with targets.
</t>
    </r>
    <r>
      <rPr>
        <b/>
        <sz val="11"/>
        <rFont val="Arial"/>
        <family val="2"/>
      </rPr>
      <t>Energy consultants</t>
    </r>
    <r>
      <rPr>
        <sz val="11"/>
        <rFont val="Arial"/>
        <family val="2"/>
      </rPr>
      <t xml:space="preserve"> perform benchmarking studies per process installation and conduct energy audits.
</t>
    </r>
    <r>
      <rPr>
        <b/>
        <sz val="11"/>
        <rFont val="Arial"/>
        <family val="2"/>
      </rPr>
      <t>Industry associations</t>
    </r>
    <r>
      <rPr>
        <sz val="11"/>
        <rFont val="Arial"/>
        <family val="2"/>
      </rPr>
      <t xml:space="preserve"> are required to promote the scheme to members, act as a point of contact between government and participants, coordinate the selection of benchmarks and actively inform participants about the agreement. </t>
    </r>
  </si>
  <si>
    <r>
      <rPr>
        <b/>
        <sz val="11"/>
        <rFont val="Arial"/>
        <family val="2"/>
      </rPr>
      <t>Monitoring:</t>
    </r>
    <r>
      <rPr>
        <sz val="11"/>
        <rFont val="Arial"/>
        <family val="2"/>
      </rPr>
      <t xml:space="preserve"> The Verification Commission monitored annual reports and their alignment with targets, and reported to the Benchmarking Commission on the expected savings and avoided CO2 emissions for 2005, 2008, 2012 (formal evaluations of the scheme), as well as annually on expected savings, avoided CO2 emissions, and all participants (anonymised) (Energy Benchmarking in Flanders, 2013)
</t>
    </r>
    <r>
      <rPr>
        <b/>
        <sz val="11"/>
        <rFont val="Arial"/>
        <family val="2"/>
      </rPr>
      <t xml:space="preserve">Verification: </t>
    </r>
    <r>
      <rPr>
        <sz val="11"/>
        <rFont val="Arial"/>
        <family val="2"/>
      </rPr>
      <t xml:space="preserve">The Verification Office led the verification process - reviewing annual reports, meeting with companies once a year to verify energy savings. This team is 'world-leading' – with senior engineers carrying out verification who have a good understanding of process installations and are able to have detailed conversations with energy consultants and firms (Stakeholder Interview, 2023). 
</t>
    </r>
    <r>
      <rPr>
        <b/>
        <sz val="11"/>
        <rFont val="Arial"/>
        <family val="2"/>
      </rPr>
      <t>Evaluation:</t>
    </r>
    <r>
      <rPr>
        <sz val="11"/>
        <rFont val="Arial"/>
        <family val="2"/>
      </rPr>
      <t xml:space="preserve"> The scheme was evaluated in 2008</t>
    </r>
  </si>
  <si>
    <r>
      <rPr>
        <b/>
        <sz val="11"/>
        <rFont val="Arial"/>
        <family val="2"/>
      </rPr>
      <t>Reporting requirement</t>
    </r>
    <r>
      <rPr>
        <sz val="11"/>
        <rFont val="Arial"/>
        <family val="2"/>
      </rPr>
      <t xml:space="preserve">: Each undertaking was required to report progress annually by 1st April and submit their action plans within 1.5 years of entering the agreement to the Verification Office. 
</t>
    </r>
    <r>
      <rPr>
        <b/>
        <sz val="11"/>
        <rFont val="Arial"/>
        <family val="2"/>
      </rPr>
      <t>Data collection</t>
    </r>
    <r>
      <rPr>
        <sz val="11"/>
        <rFont val="Arial"/>
        <family val="2"/>
      </rPr>
      <t>: Companies were required to report 1) energy consumption for the previous year and 2) avoided CO2 emissions 3) degree of alignment to the plan.</t>
    </r>
  </si>
  <si>
    <t>Participants must bear the cost of drawing up and implementing energy plans and setting up and, if necessary, developing a new benchmarking system.</t>
  </si>
  <si>
    <t>If a company does not fulfil its obligations, tax exemptions are withdrawn or the company must return ETS allowances equal to the the difference between target and benchmark CO2 emissions (Cornelis, 2014).  However this mechanism was weaker in 2012 when the price of emissions allowances were very low (Stakeholder Interview, 2023)</t>
  </si>
  <si>
    <t xml:space="preserve">Realised primary energy savings: 46.6 PJ (Cornelis, 2014b)
According to a 2004 report that evaluated the agreements, in the absence of benchmarking covenants, new production activities and economic expansion of the industrial companies would have resulted in a 19% increase in industrial energy consumption in 2012 as compared to 2002. </t>
  </si>
  <si>
    <t>2002-12</t>
  </si>
  <si>
    <r>
      <rPr>
        <b/>
        <sz val="11"/>
        <rFont val="Arial"/>
        <family val="2"/>
      </rPr>
      <t xml:space="preserve">Energy savings by company size: </t>
    </r>
    <r>
      <rPr>
        <sz val="11"/>
        <rFont val="Arial"/>
        <family val="2"/>
      </rPr>
      <t>Energy efficiency improvement was greater for smaller companies (Cornelis, 2014a)</t>
    </r>
  </si>
  <si>
    <r>
      <rPr>
        <b/>
        <sz val="11"/>
        <rFont val="Arial"/>
        <family val="2"/>
      </rPr>
      <t xml:space="preserve">Uptake: </t>
    </r>
    <r>
      <rPr>
        <sz val="11"/>
        <rFont val="Arial"/>
        <family val="2"/>
      </rPr>
      <t>The Flanders Benchmarking Agreement covers 90% of Flemish industrial energy consumption (2005-14) (Cornelis, 2019)</t>
    </r>
    <r>
      <rPr>
        <b/>
        <sz val="11"/>
        <rFont val="Arial"/>
        <family val="2"/>
      </rPr>
      <t xml:space="preserve">
Effectiveness of benchmarking approach:</t>
    </r>
    <r>
      <rPr>
        <sz val="11"/>
        <rFont val="Arial"/>
        <family val="2"/>
      </rPr>
      <t xml:space="preserve"> At the end of the Benchmarking Agreement (and Auditing Agreements), Flanders abandoned the benchmarking approach for the new Energy Governance Agreements. This is because almost half of firms experienced difficulty with the technical complexity of the approach, including difficulties with determining the baseline or business-as-usual energy consumption against which annual progress was monitored. Instead, Energy Governance Agreements required companies to conduct energy audits, feasiblity studies for CHP, implement energy management systems and commit to implementing measures with a maximum internal rate of return (Cornelis, 2014b). 
</t>
    </r>
    <r>
      <rPr>
        <b/>
        <sz val="11"/>
        <rFont val="Arial"/>
        <family val="2"/>
      </rPr>
      <t>Effectiveness of energy efficiency index:</t>
    </r>
    <r>
      <rPr>
        <sz val="11"/>
        <rFont val="Arial"/>
        <family val="2"/>
      </rPr>
      <t xml:space="preserve"> This remained sensitive to external shocks affecting production levels. It was also sensitive to constant variations in the sample of monitored companies (while some leave the voluntary agreement and others accede) until it was decided to remove resigning companies and for newcomers to provide energy consumption from the start year of the agreement (2003) or assumed energy consumption (Cornelis, 2014a).
</t>
    </r>
    <r>
      <rPr>
        <b/>
        <sz val="11"/>
        <rFont val="Arial"/>
        <family val="2"/>
      </rPr>
      <t>Effectiveness of the Verification Office: T</t>
    </r>
    <r>
      <rPr>
        <sz val="11"/>
        <rFont val="Arial"/>
        <family val="2"/>
      </rPr>
      <t xml:space="preserve">he Verification Office ensured dedicated capability and relationships with participating companies with open dialogue. Assistance by energy auditors is necessary to monitor energy savings, but these have less developed relationships with firms and supported administrative elements of the schemes less effectively (Stakeholder Interview, 2023)
</t>
    </r>
    <r>
      <rPr>
        <b/>
        <sz val="11"/>
        <rFont val="Arial"/>
        <family val="2"/>
      </rPr>
      <t xml:space="preserve">Effectiveness of energy audits: </t>
    </r>
    <r>
      <rPr>
        <sz val="11"/>
        <rFont val="Arial"/>
        <family val="2"/>
      </rPr>
      <t xml:space="preserve">Within the 1st year, there were concerns about the capacity of auditors. Soft start was necessary at the beginning, so that companies felt comfortable with the instrument first, then improve auditing process. Flexibility was afforded (Stakeholder Interview, 2023)
</t>
    </r>
  </si>
  <si>
    <t>Achieved energy savings are available as a result of this scheme, but energy consumption only available for policy participants (instead of scope of policy).</t>
  </si>
  <si>
    <t>Total cost of policy (public and private) are unavailable.</t>
  </si>
  <si>
    <r>
      <rPr>
        <b/>
        <sz val="11"/>
        <rFont val="Arial"/>
        <family val="2"/>
      </rPr>
      <t xml:space="preserve">The Flemish benchmarking approach may face resistance from firms for being too complex. In constrast to setting targets at the facility level, the Flemish approach requires targets to be set at the level of process installations. </t>
    </r>
    <r>
      <rPr>
        <sz val="11"/>
        <rFont val="Arial"/>
        <family val="2"/>
      </rPr>
      <t>One key barrier could be faced from firms finding energy efficiency standards for process technologies (see 'Policy mechanism and high-level requirements') overly complex, which was the case in Flanders (leading to the scheme being closed) (Cornelis, 2014b). This is a relevant barrier given some CCA participants find target requirements complex, and participants commonly found targets too hard to meet (Department for Energy Security and Net Zero, 2020).</t>
    </r>
  </si>
  <si>
    <r>
      <rPr>
        <b/>
        <sz val="11"/>
        <rFont val="Arial"/>
        <family val="2"/>
      </rPr>
      <t>Industry agreements based on technology standards were found to be highly complex.</t>
    </r>
    <r>
      <rPr>
        <sz val="11"/>
        <rFont val="Arial"/>
        <family val="2"/>
      </rPr>
      <t xml:space="preserve"> At the end of the Benchmarking Agreement, the Flemish government did not take the technology benchmarking approach forward for the next round of industry agreements. The requirement to complete regular energy audits during industry agreements was preferred instead. Similarly, The Netherlands also abandoned this approach for industry agreements to reduce burden on firms as the EU ETS came into force. 
</t>
    </r>
    <r>
      <rPr>
        <b/>
        <sz val="11"/>
        <rFont val="Arial"/>
        <family val="2"/>
      </rPr>
      <t xml:space="preserve">Direct engagement with industrial agreement participants can be effectively driven by experts in industrial energy efficiency.  </t>
    </r>
    <r>
      <rPr>
        <sz val="11"/>
        <rFont val="Arial"/>
        <family val="2"/>
      </rPr>
      <t>The Benchmarking Agreement Verification Office was led by an independent team of energy experts who engaged with participants during the agreement (see 'Delivering institution(s)'). This allowed the Verification Office to provide support to participants with technical questions during the agreement, on top of verifying company reports. Implementing a similar type of team under UK schemes such as CCAs could be beneficial but scalability may present issues given the larger scale of CCAs.</t>
    </r>
  </si>
  <si>
    <t>Benchmarking Commission (2008) Final Evaluation Report. https://www.benchmarking.be/docs/064-6063%20Eindrapport%20Evaluatie%20%20Benchmarkingconvenant%20dec%202008.pdf
Cornelis. E. (2014a) Lessons learnt from two long-term agreements on energy-efficiency in industry in Flanders, Belgium. https://www.eceee.org/library/conference_proceedings/eceee_Industrial_Summer_Study/2014/1-programmes-to-promote-industrial-energy-efficiency/lessons-learnt-from-two-long-term-agreements-on-energy-efficiency-in-industry-in-flanders-belgium/
Cornelis, E. (2014b) Technical Workshop on Climate-Energy Policy Approaches for the Industrial SectorBELGIUM. https://iea.blob.core.windows.net/assets/imports/events/304/CORNELISBelgium.pdf
Cornelis, E. (2019) History and prospect of voluntary agreements on industrial energy efficiency in Europe. 
Department for Energy Security and Net Zero (2020) Evaluation of the second Climate Change Agreements scheme. https://assets.publishing.service.gov.uk/government/uploads/system/uploads/attachment_data/file/879633/cca-evaluation-synthesis-report.pdf
Energy Benchmarking in Flanders (2013) Energybenchmarking in Flanders. https://www.benchmarking.be/en/convenant_achtergrond.asp
International Energy Agency (2005) Belgium: 2005 Review. https://iea.blob.core.windows.net/assets/3cc88414-da15-4aa3-8c54-9a49e5f06ca9/belgium2005.pdf</t>
  </si>
  <si>
    <t>White Certificates, Italy</t>
  </si>
  <si>
    <t>Reported</t>
  </si>
  <si>
    <t>B4: Drive greater energy efficiency via regulations that are designed to account for the heterogeneity of firms</t>
  </si>
  <si>
    <t>White Certificates (Italy)</t>
  </si>
  <si>
    <t>Regulation</t>
  </si>
  <si>
    <r>
      <rPr>
        <b/>
        <sz val="11"/>
        <rFont val="Arial"/>
        <family val="2"/>
      </rPr>
      <t xml:space="preserve">Policy objective: </t>
    </r>
    <r>
      <rPr>
        <sz val="11"/>
        <rFont val="Arial"/>
        <family val="2"/>
      </rPr>
      <t xml:space="preserve">To drive energy savings across multiple sectors through allowing energy suppliers to meet annual final energy savings targets through a flexible market scheme (Di Santo &amp; De Chicchis, 2022). </t>
    </r>
    <r>
      <rPr>
        <b/>
        <sz val="11"/>
        <rFont val="Arial"/>
        <family val="2"/>
      </rPr>
      <t xml:space="preserve">
Policy context: </t>
    </r>
    <r>
      <rPr>
        <sz val="11"/>
        <rFont val="Arial"/>
        <family val="2"/>
      </rPr>
      <t>The WhC scheme is expected to contribute 60% of Italy's national target under the EU Energy Efficiency Directive (EED) 2012/27/EU. National decrees set obligatory energy savings targets for energy suppliers (e.g. the national Decree of 28 Dec. 2012 set national annual energy savings targets for electricity and gas distributors for 2013-16)</t>
    </r>
  </si>
  <si>
    <r>
      <rPr>
        <b/>
        <sz val="11"/>
        <rFont val="Arial"/>
        <family val="2"/>
      </rPr>
      <t>Description:</t>
    </r>
    <r>
      <rPr>
        <sz val="11"/>
        <rFont val="Arial"/>
        <family val="2"/>
      </rPr>
      <t xml:space="preserve"> The Italian White Certificate Scheme is an obligation for electricity and gas distributors with &gt;50,000 customers to meet annual primary energy savings targets through end-user energy savings across multiple sectors (residential, services, public sector, industry and transport).  Each year, distributors must fulfil their target obligations by obtaining White Certificates in line with their annual targets by the 31st May. Gestore Servizi Energetici (GSE) (through the implementation of EE projects) or purchasing them from third parties via bilateral agreements or on the trading platform operated by Gestore del Mercato Elettrico (GME), These targets are ambitious, given the scheme is expected to contribute 60% of Italy's national target under the EED 2012/27/EU directive of around 20 Mtoe/year (Di Santo et. al. 2014).
</t>
    </r>
    <r>
      <rPr>
        <b/>
        <sz val="11"/>
        <rFont val="Arial"/>
        <family val="2"/>
      </rPr>
      <t xml:space="preserve">Creating verified and tradable energy savings certificates: </t>
    </r>
    <r>
      <rPr>
        <sz val="11"/>
        <rFont val="Arial"/>
        <family val="2"/>
      </rPr>
      <t xml:space="preserve">White Certificates are tradable permits representing certified final emissions savings (one certificate = 1 toe annual savings) from projects that have been implemented by energy suppliers themselves, or by voluntary third parties (such as energy service companies) who support end-user implementation. Each certificate is valid for 5 years, but accounts for lifetime energy savings for projects to include projects with technical lifetimes over 5 years. Certification of energy savings involves multiple methods for project applications and evaluation, but industrial energy efficiency projects must submit substantial documentation as part of a project and measurement program proposal (PPPM) to support verification by GSE. Industrial projects must demonstrate strong monitoring of energy consumption and savings, including mandatory measurement of metered savings.
</t>
    </r>
    <r>
      <rPr>
        <b/>
        <sz val="11"/>
        <rFont val="Arial"/>
        <family val="2"/>
      </rPr>
      <t>Trading energy savings certificates:</t>
    </r>
    <r>
      <rPr>
        <sz val="11"/>
        <rFont val="Arial"/>
        <family val="2"/>
      </rPr>
      <t xml:space="preserve"> Certificates are traded either on a bilateral platform (used to register the transaction and its quantity/price, the actual agreement is a private contract between the two parties) or on the spot market platform (as average one session per week, half day, instant transaction when buy/sell orders match). The management is up to Gestore del Mercato Elettrico (GME), the public company owned by GSE that manages also the Italian Power Exchange, the Gas Trading Platform (Stakeholder Interview, 2023). 
</t>
    </r>
    <r>
      <rPr>
        <b/>
        <sz val="11"/>
        <rFont val="Arial"/>
        <family val="2"/>
      </rPr>
      <t xml:space="preserve">Continuous re-design: </t>
    </r>
    <r>
      <rPr>
        <sz val="11"/>
        <rFont val="Arial"/>
        <family val="2"/>
      </rPr>
      <t>The scheme is highly complex and has faced several implementation issues, requiring continuous re-design and several phases of operation with new or updated rules since 2005 (Phase I 2005-07, Phase II 2008-12, Phase III 2013-18, Phase IV 2017-mid 2018, Phase V mid 2018-2021, current phase). In 2021, the scheme underwent significant re-design to prevent collapse of the scheme following lacking WhC issuance linked to implementation issues (Di Santo &amp; De Chicchis, 2019).</t>
    </r>
  </si>
  <si>
    <r>
      <rPr>
        <b/>
        <sz val="11"/>
        <rFont val="Arial"/>
        <family val="2"/>
      </rPr>
      <t xml:space="preserve">Obliged parties </t>
    </r>
    <r>
      <rPr>
        <sz val="11"/>
        <rFont val="Arial"/>
        <family val="2"/>
      </rPr>
      <t xml:space="preserve">include electricity and gas distributors with &gt;50,000 clients. These energy suppliers must  meet annual energy savings targets by purchasing White Certificates every year.
</t>
    </r>
    <r>
      <rPr>
        <b/>
        <sz val="11"/>
        <rFont val="Arial"/>
        <family val="2"/>
      </rPr>
      <t>Voluntary parties</t>
    </r>
    <r>
      <rPr>
        <sz val="11"/>
        <rFont val="Arial"/>
        <family val="2"/>
      </rPr>
      <t xml:space="preserve"> include energy service companies (ESCOs) according to UNI CEI 11352 Italian standard, an energy management expert (UNI CEI 11339) or an ISO50001 certified company. Voluntary parties are incentivised to trade white certificates on the market on behalf of end-users (Di Santo et al., 2014).</t>
    </r>
  </si>
  <si>
    <r>
      <rPr>
        <b/>
        <sz val="11"/>
        <rFont val="Arial"/>
        <family val="2"/>
      </rPr>
      <t xml:space="preserve">Additional measures: </t>
    </r>
    <r>
      <rPr>
        <sz val="11"/>
        <rFont val="Arial"/>
        <family val="2"/>
      </rPr>
      <t xml:space="preserve">Only additional savings (those over a regulatory and market baseline) are allowed under the White Certificate scheme. Actions that received a national incentive (e.g. tax credit) are not eligible for the WhC scheme (Di Santo et al., 2016). 
</t>
    </r>
  </si>
  <si>
    <r>
      <rPr>
        <b/>
        <sz val="11"/>
        <rFont val="Arial"/>
        <family val="2"/>
      </rPr>
      <t xml:space="preserve">Project application: </t>
    </r>
    <r>
      <rPr>
        <sz val="11"/>
        <rFont val="Arial"/>
        <family val="2"/>
      </rPr>
      <t xml:space="preserve">End-users from non-domestic sectors (including industry and commercial) apply for a White Certificate by presenting an energy efficiency project with the appropriate calculation method, including estimated energy savings under 'standard projects' and metered savings under 'monitoring project plans' (outlined further under 'Reporting and data collection by end-users') (Di Santo &amp; Biele, 2017). Participants with complex EE projects can reduce risk of rejection by submitting preliminary applications to gain feedback on eligibility.
</t>
    </r>
    <r>
      <rPr>
        <b/>
        <sz val="11"/>
        <rFont val="Arial"/>
        <family val="2"/>
      </rPr>
      <t>Types of project applications:</t>
    </r>
    <r>
      <rPr>
        <sz val="11"/>
        <rFont val="Arial"/>
        <family val="2"/>
      </rPr>
      <t xml:space="preserve"> 1) Standard projects (mixture of estimated savings from number of installed units and metered savings) used for standard measures. 2) Monitoring project plans (metered savings) are determined from single projects with adjustments (e.g. for manufactured volumes, plants, usage), supported by Project and Measurement Program Proposals (PPPMs) submitted by end-users which defines the project, baseline, adjustment factors, additionality. Baseline measurements must include consumption 12-months prior to project implementation.</t>
    </r>
  </si>
  <si>
    <r>
      <rPr>
        <b/>
        <sz val="11"/>
        <rFont val="Arial"/>
        <family val="2"/>
      </rPr>
      <t>Ministry of Ecologic Transition</t>
    </r>
    <r>
      <rPr>
        <sz val="11"/>
        <rFont val="Arial"/>
        <family val="2"/>
      </rPr>
      <t xml:space="preserve"> defines guidelines for the scheme
</t>
    </r>
    <r>
      <rPr>
        <b/>
        <sz val="11"/>
        <rFont val="Arial"/>
        <family val="2"/>
      </rPr>
      <t>Gestore Servizi Energetici (GSE)</t>
    </r>
    <r>
      <rPr>
        <sz val="11"/>
        <rFont val="Arial"/>
        <family val="2"/>
      </rPr>
      <t xml:space="preserve"> is public company which owns project approval and carries out continuous monitoring, which includes document evaluation and further in-depth controls to verify energy savings (Di Santo &amp; Biele, 2017), defining operative rules, evaluation of proposals, verification and control, company inspections, monitoring. GSE also owns GME, which manages the dedicated platform for exchanging White Certificates.
</t>
    </r>
    <r>
      <rPr>
        <b/>
        <sz val="11"/>
        <rFont val="Arial"/>
        <family val="2"/>
      </rPr>
      <t xml:space="preserve">Voluntary parties </t>
    </r>
    <r>
      <rPr>
        <sz val="11"/>
        <rFont val="Arial"/>
        <family val="2"/>
      </rPr>
      <t xml:space="preserve">include non-obliged distributors, ESCOs, organizations with an energy management expert (UNI CEI 11339 certified) or with an ISO 50001 energy management system. These companies are eligible to implement energy efficiency projects for end-users (Di Santo &amp; De Chicchis, 2019). </t>
    </r>
  </si>
  <si>
    <r>
      <rPr>
        <b/>
        <sz val="11"/>
        <rFont val="Arial"/>
        <family val="2"/>
      </rPr>
      <t xml:space="preserve">Verification of energy savings: </t>
    </r>
    <r>
      <rPr>
        <sz val="11"/>
        <rFont val="Arial"/>
        <family val="2"/>
      </rPr>
      <t xml:space="preserve">Each project application is evaluated before getting certified as a White Certificate. This includes desktop project evaluation and site visits. Site visits were introduced in 2012 and are carried out on all projects saving &gt;3000 toe (Di Santo et al, 2014). Project evaluation is supported by substantial reporting included in project applications, outlined further in 'Reporting and data collection by end-users'. 
</t>
    </r>
    <r>
      <rPr>
        <b/>
        <sz val="11"/>
        <rFont val="Arial"/>
        <family val="2"/>
      </rPr>
      <t>Monitoring:</t>
    </r>
    <r>
      <rPr>
        <sz val="11"/>
        <rFont val="Arial"/>
        <family val="2"/>
      </rPr>
      <t xml:space="preserve"> Final energy savings and target acheivement is monitored continously under this scheme. Other indicators monitored include: new projects rate (new vs continued projects), approval rate, cost effectiveness (EUR/additional kWh), annual cost for households, WhC earnings/capex (Di Santo &amp; Biele (2017). Data from the scheme is collected and stored by the EU Merci database, which compiles data from the project and measurement program proposal (PPPM).
</t>
    </r>
  </si>
  <si>
    <r>
      <rPr>
        <b/>
        <sz val="11"/>
        <rFont val="Arial"/>
        <family val="2"/>
      </rPr>
      <t xml:space="preserve">Reporting requirements for industrial end-users: </t>
    </r>
    <r>
      <rPr>
        <sz val="11"/>
        <rFont val="Arial"/>
        <family val="2"/>
      </rPr>
      <t xml:space="preserve"> Industrial end-user EE project proposals are submitted as Project and Measurement Program Proposals (PPPMs). These include process description, EE solution, baseline and additional savings, algorithm to calculate savings, description of monitoring and verification system. After approval, industrial projects can request the white certificates by reporting metered consumption annually (Di Santo et al. 2016). </t>
    </r>
  </si>
  <si>
    <r>
      <rPr>
        <b/>
        <sz val="11"/>
        <rFont val="Arial"/>
        <family val="2"/>
      </rPr>
      <t>Burden for energy suppliers:</t>
    </r>
    <r>
      <rPr>
        <sz val="11"/>
        <rFont val="Arial"/>
        <family val="2"/>
      </rPr>
      <t xml:space="preserve"> Costs incurred by distributors from purchase of certificates are partially reimbursed based on the spot market price of WhC the previous year, through a tariff reimbursement component defined by ARERA (Italian Regulatory Authority for Energy, Networks and Environment) (Di Santo &amp; De Chicchis, 2022)</t>
    </r>
  </si>
  <si>
    <r>
      <rPr>
        <b/>
        <sz val="11"/>
        <rFont val="Arial"/>
        <family val="2"/>
      </rPr>
      <t>Penalties for energy suppliers:</t>
    </r>
    <r>
      <rPr>
        <sz val="11"/>
        <rFont val="Arial"/>
        <family val="2"/>
      </rPr>
      <t xml:space="preserve"> Energy suppliers who do not meet their targets are fined, with the amount of the fine being decided on a case-by-case basis by the regulator (ARERA, previously named AEEGSI) (Di Santo et al. 2014).
</t>
    </r>
    <r>
      <rPr>
        <b/>
        <sz val="11"/>
        <rFont val="Arial"/>
        <family val="2"/>
      </rPr>
      <t>Penalties for end-users:</t>
    </r>
    <r>
      <rPr>
        <sz val="11"/>
        <rFont val="Arial"/>
        <family val="2"/>
      </rPr>
      <t xml:space="preserve"> If verification processes reveal negative findings, the incentive is locked and any money received by the proponent is requested back. In critical cases, a 10-year ban to the scheme is implemented (Di Santo et al., 2016).</t>
    </r>
  </si>
  <si>
    <t>Site visits are carried out on all projects with &gt;3000 toe savings under monitoring and verification of the scheme. Companies chosen for site visits are based on the annual verification plan produced by GSE (Di Santo et  al. 2016)</t>
  </si>
  <si>
    <t>The scheme has delivered around 6 Mtoe of additional savings at a cost of 600 million euro/year (Di Santo, 2019)
Since the launch of the WhC scheme, from 2005 to 2019, the total cumulative end-use savings achieved is equal to 6.02 Mtoe (ENEA, 2021a). In the same period, over 54 million White Certificates were issued, with around 1/3 of the certificates generated by non-obligated parties  (GSE, 2021b, 2021a)</t>
  </si>
  <si>
    <t xml:space="preserve">Management costs EUR 6.5m in 2016 (fees vary based on size of project - very small projects were charged 100 EUR vs 1.1EUR/WhC for projects &gt;50,000 WhCs/year).  </t>
  </si>
  <si>
    <t>2005-12</t>
  </si>
  <si>
    <r>
      <rPr>
        <b/>
        <sz val="11"/>
        <rFont val="Arial"/>
        <family val="2"/>
      </rPr>
      <t xml:space="preserve">Energy savings by sector: </t>
    </r>
    <r>
      <rPr>
        <sz val="11"/>
        <rFont val="Arial"/>
        <family val="2"/>
      </rPr>
      <t xml:space="preserve">The scheme has delivered between 50-95% of savings from Industry (Di Santo &amp; Biele, 2017, Di Santo &amp; De Chiccis, 2019; Di Santo &amp; De Chicchis, 2019). Projects included industrial heat, industrial process efficiency (drying systems, motors, automation), industrial generation (RE, heat recovery, co-generation), other process optimisations. The increase of the share of industrial energy savings from 2011 was due to higher availability of solutions with short pay-back times.
</t>
    </r>
    <r>
      <rPr>
        <b/>
        <sz val="11"/>
        <rFont val="Arial"/>
        <family val="2"/>
      </rPr>
      <t>Energy sacings by company size:</t>
    </r>
    <r>
      <rPr>
        <sz val="11"/>
        <rFont val="Arial"/>
        <family val="2"/>
      </rPr>
      <t xml:space="preserve"> Savings are not broken down by company size, this data is unavailable (Toro et. al., 2022). </t>
    </r>
  </si>
  <si>
    <r>
      <rPr>
        <b/>
        <sz val="11"/>
        <rFont val="Arial"/>
        <family val="2"/>
      </rPr>
      <t>Uptake by industry:</t>
    </r>
    <r>
      <rPr>
        <sz val="11"/>
        <rFont val="Arial"/>
        <family val="2"/>
      </rPr>
      <t xml:space="preserve"> Industrial participants perceive the White Certificate scheme as a stable investment opportunity (FIRE, 2016); complexity of industrial projects is accounted for by Project and Measurement Program Proposals (PPPMs) used to overcome barriers in monitoring and verification protocols in industrial EE projects  (Di Santo et al. 2016). Additionally, the White Certificate scheme provides the highest energy savings from all Italian EE schemes and is the most cost effective
</t>
    </r>
    <r>
      <rPr>
        <b/>
        <sz val="11"/>
        <rFont val="Arial"/>
        <family val="2"/>
      </rPr>
      <t>Energy consulting market creation:</t>
    </r>
    <r>
      <rPr>
        <sz val="11"/>
        <rFont val="Arial"/>
        <family val="2"/>
      </rPr>
      <t xml:space="preserve"> the application and certification process created a market for energy consultants to support end-users with complexity of scheme requirements (Di Santo et al. 2016)
</t>
    </r>
    <r>
      <rPr>
        <b/>
        <sz val="11"/>
        <rFont val="Arial"/>
        <family val="2"/>
      </rPr>
      <t>Effectiveness of monitoring and verification by authority:</t>
    </r>
    <r>
      <rPr>
        <sz val="11"/>
        <rFont val="Arial"/>
        <family val="2"/>
      </rPr>
      <t xml:space="preserve"> Generally, the verification of energy savings for industrial projects has been stronger than the method for standard projects (Stakeholder Interview, 2023). Standard projects (non-industrial) benefitted from easy application processes, but inconsistent documentation led to a high number of false issuances amounting to 1.3m WhCs per year, discovered in 2017. This damaged trust in the scheme (Di Santo &amp; De Chiccis, 2019). Some monitoring and verification techniques used for industrial energy savings were also criticised as complex, including the tau co-efficient introduced in 2011 to account for the full lifetime of EE projects in 5-year certificates. Although this better represented EE projects with longer lifetimes, it significantly strained the monitoring process and damaged energy savings, so was removed in 2017 (Di Santo &amp; De Chiccis, 2019).
</t>
    </r>
    <r>
      <rPr>
        <b/>
        <sz val="11"/>
        <rFont val="Arial"/>
        <family val="2"/>
      </rPr>
      <t>Effectiveness of target-setting for obliged energy suppliers:</t>
    </r>
    <r>
      <rPr>
        <sz val="11"/>
        <rFont val="Arial"/>
        <family val="2"/>
      </rPr>
      <t xml:space="preserve"> Targets were criticised to have been set optimistically due to difficulties in forecasting the effects of different design changes and unexpected events (e.g. false issuance of WhCs discovered in 2017)</t>
    </r>
  </si>
  <si>
    <t xml:space="preserve">Although total savings are available (in toe), the baseline of the scope of the policy, as measured by starting energy consumption of each WhC participant, is unavailable. Therefore, AX20 currently contains Italy's total energy consumption from 2005 (source: Enerdata) as an assumed baseline, given the Italy white certificate scheme is open to all sectors. </t>
  </si>
  <si>
    <t>Energy Company Obligation</t>
  </si>
  <si>
    <r>
      <rPr>
        <b/>
        <sz val="11"/>
        <rFont val="Arial"/>
        <family val="2"/>
      </rPr>
      <t xml:space="preserve">The UK has experience with requirements for energy suppliers to drive end-user energy savings through the Energy Company Obligation (ECO), but implementing a market mechanism and expanding to industrial end-users would require new delivery approaches and resources. </t>
    </r>
    <r>
      <rPr>
        <sz val="11"/>
        <rFont val="Arial"/>
        <family val="2"/>
      </rPr>
      <t>The Italian White Certificate scheme requires energy suppliers to drive final energy savings across multiple sectors. In contrast, ECO only requires UK energy suppliers to support domestic energy efficiency. Broadening ECO to cover industry may increase costs and burden for energy suppliers who must support a broader scope of projects. It would require establishing additional resources to evaluate industrial project applications and verification of energy savings. In Italy, a publicly owned company, GSE, is tasked with coordinating this, by verifying energy savings to create the 'supply' of energy savings for energy suppliers to purchase in the form of certificates. The UK has an equivalent institution, Elexon, which manages the UK power exchange market. However, transferring Italy's market-based approach to trading energy savings certificates may add complexity and burden to delivering institutions and end users who already have access to other incentives to implement energy efficiency projects, such as IETF.</t>
    </r>
  </si>
  <si>
    <t>Substantial information is available about the steps that would be required to implement lessons and potential barriers, but  assessment of the barriers to implementation in the UK is not available.</t>
  </si>
  <si>
    <r>
      <rPr>
        <b/>
        <sz val="11"/>
        <rFont val="Arial"/>
        <family val="2"/>
      </rPr>
      <t xml:space="preserve">The White Certificate scheme is highly complex and carry the risk of high administrative burden. </t>
    </r>
    <r>
      <rPr>
        <sz val="11"/>
        <rFont val="Arial"/>
        <family val="2"/>
      </rPr>
      <t xml:space="preserve">Although the White Certificate scheme has facilitated industrial energy savings, it has continuously faced isues related to administrative burden (see 'Transferability') and fraud (see 'Other measures of effectiveness'), indicating the system did not function optimally. Implementing a similar scheme would take several years to test and implement a functioning system. The Dutch Minister for Housing and Spatial planning decided not to implement a White Certificate scheme for this reason. They also concluded that there would be little added value of a White Certificate scheme if a country already has well functioning regulations and incentives for industrial energy efficiency (Directorate General Climate Energy, 2022). 
</t>
    </r>
  </si>
  <si>
    <t>Directorate General Climate Energy (2022) Current status of energy saving policy for companies and institutions. https://open.overheid.nl/documenten/ronl-353b997f1200e4a97f7f130a32d4e09d59dc2803/pdf
Di Santo, D., Biele, E., (2017) The Italian white certificates scheme. Case study prepared by FIRE for the EPATEE project, funded by the European Union’s Horizon 2020 programme. https://epatee.eu/sites/default/files/epatee_case_study_italy_white_certificates_ok.pdf
Di Santo, D. &amp; De Chiccis, L. (2019) White Certificates in Italy: Will it overcome the huge challenges it has been facing in the last three years? https://www.researchgate.net/publication/335528158_White_certificates_in_Italy_will_it_overcome_the_huge_challenges_it_has_been_facing_in_the_last_three_years
Di Santo, D. &amp; De Chiccis, L. (2020) White certificates in industry: M&amp;V, additionality and global outcomes in the Italian scheme. https://www.eceee.org/library/conference_proceedings/eceee_Industrial_Summer_Study/2020/1-policies-and-programmes-to-drive-transformation/white-certificates-in-industry-mv-additionality-and-global-outcomes-in-the-italian-scheme/
Di Santo, D. &amp; De Chiccis, L. (2022) Italian White Certificates: a first glimpes on the effects of the new guidelines introduced in 2021. https://www.researchgate.net/publication/3632150_Italian_white_certificates_a_first_glimpse_on_the_effects_of_the_new_guidelines_introduced_in_2021
Toro, C., Biele, E., Herce, C., Martini, C., Salvio, M. Trepsiadi, A., Wilkinson-Dix, J. (2022) Overview of Energy Efficiency Policies and Programmes for SMEs in Italy. https://leap4sme.eu/wp-content/uploads/2022/11/SME-Energy-efficiency-policies-in-Italy-Energy-Evaluation.pdf</t>
  </si>
  <si>
    <t>Energy saving obligation, Netherlands</t>
  </si>
  <si>
    <t>Energy saving obligation (energiebesparingsplicht)</t>
  </si>
  <si>
    <t>70,000-90,000</t>
  </si>
  <si>
    <t>Not mandatory, list of specialists provided</t>
  </si>
  <si>
    <t>Energy Measures List</t>
  </si>
  <si>
    <r>
      <rPr>
        <b/>
        <sz val="11"/>
        <rFont val="Arial"/>
        <family val="2"/>
      </rPr>
      <t xml:space="preserve">Policy background: </t>
    </r>
    <r>
      <rPr>
        <sz val="11"/>
        <rFont val="Arial"/>
        <family val="2"/>
      </rPr>
      <t>The Energy Efficiency Obligation has been in place since 1993, as a requirement to implement measures with up to a 5-year payback time, but compliance was weak. The Energy Efficiency Notification Obligation, which required companies to report to government, was then introduced in 2019. This was introduced in response to the Dutch voluntary agreements (MJA3) ending, as government wanted to maintain an obligation for energy consumers to continue implementing and reporting energy efficiency measures. This led to the development of the Recognised Measures List (RML), which is discussed further in this sheet (Stakeholder Interview, 2023).</t>
    </r>
    <r>
      <rPr>
        <b/>
        <sz val="11"/>
        <rFont val="Arial"/>
        <family val="2"/>
      </rPr>
      <t xml:space="preserve">
Policy context: </t>
    </r>
    <r>
      <rPr>
        <sz val="11"/>
        <rFont val="Arial"/>
        <family val="2"/>
      </rPr>
      <t>The Dutch Climate Agreement also determined how the scheme was implemented leading to its re-design to target CO2 reduction rather than only energy savings, as well as its expansion to include high-emitters in scope of the ETS (Stakeholder Interview, 2023).</t>
    </r>
  </si>
  <si>
    <r>
      <rPr>
        <b/>
        <sz val="11"/>
        <color rgb="FF000000"/>
        <rFont val="Arial"/>
      </rPr>
      <t xml:space="preserve">Description: </t>
    </r>
    <r>
      <rPr>
        <sz val="11"/>
        <color rgb="FF000000"/>
        <rFont val="Arial"/>
      </rPr>
      <t xml:space="preserve">The Energy Efficiency Obligation requires energy consuming companies to implement all energy efficiency measures with a payback time of less than 5 years. To support this, the government developed the Recognised Measures List (RML) of energy efficiency measures (for buildings, facilities and processes) with up to a 5 year payback period, which end-users can use to comply with the regulation by implementing all relevant measures from the list. Additionally, under the Energy Efficiency Notification Obligation, companies are required to report (every 4 years) measures taken within the RML or alternative measures with up to a 5 year payback period. Larger energy consumers are required to undertake energy efficiency studies for facilities and processes and report outcomes to government every 4 years under the Energy Saving Research Obligation.
</t>
    </r>
    <r>
      <rPr>
        <b/>
        <sz val="11"/>
        <color rgb="FF000000"/>
        <rFont val="Arial"/>
      </rPr>
      <t>Reporting requirements:</t>
    </r>
    <r>
      <rPr>
        <sz val="11"/>
        <color rgb="FF000000"/>
        <rFont val="Arial"/>
      </rPr>
      <t xml:space="preserve"> All company reports must be submitted electronically via eLoket. This has been upgraded over time to make it more user-friendly for firms (Stakeholder Interview, 2023).
</t>
    </r>
    <r>
      <rPr>
        <b/>
        <sz val="11"/>
        <color rgb="FF000000"/>
        <rFont val="Arial"/>
      </rPr>
      <t>Recognised measures list (RML):</t>
    </r>
    <r>
      <rPr>
        <sz val="11"/>
        <color rgb="FF000000"/>
        <rFont val="Arial"/>
      </rPr>
      <t xml:space="preserve"> Measures to be implemented are specified in the Recognised Measures List (EML), which provides 149 EE measures with up to 5 year payback period (RVO, 2023). The list is categorised into Buildings, Facilities and Processes. While measures under Buildings are relevant to all participants, businesses must determine whether measures under Facilities and Processes are relevant to them, based on their current situation and economic preconditions. It was developed specifically for this regulation and owned by the Ministry of Economic Affairs and Climate Policy. A generalisable list specific to this policy was very challenging to compile - it took almost 1.5 years, 4 groups of consultants (Stakeholder Interview, 2023).
</t>
    </r>
    <r>
      <rPr>
        <b/>
        <sz val="11"/>
        <color rgb="FF000000"/>
        <rFont val="Arial"/>
      </rPr>
      <t>Important changes to the scheme:</t>
    </r>
    <r>
      <rPr>
        <sz val="11"/>
        <color rgb="FF000000"/>
        <rFont val="Arial"/>
      </rPr>
      <t xml:space="preserve"> Since 2020-21, the scheme has undergone significant changes in design and implementation. The scheme has recently been expanded to ETS companies and environmental permit holders and received increased budget to expand enforcement and supervisory staff (RVO, 2023).</t>
    </r>
    <r>
      <rPr>
        <b/>
        <sz val="11"/>
        <color rgb="FF000000"/>
        <rFont val="Arial"/>
      </rPr>
      <t xml:space="preserve"> </t>
    </r>
    <r>
      <rPr>
        <sz val="11"/>
        <color rgb="FF000000"/>
        <rFont val="Arial"/>
      </rPr>
      <t xml:space="preserve">From the 1 July 2023, the energy saving obligation has been updated to an obligation to make energy consumption more sustainable. This requires that, in addition to energy saving measures, measures for the production of renewable energy and measures for the replacement of an energy carrier will become mandatory, provided that the measures reduce CO2 and have a payback period of five years or less. Larger energy users must undertake an investigation of all possible measures to make energy use more sustainable which are relevant to the activities of these companies every 4 years. Another area of change includes expanded enforcement of the policies after local authorities were found to lack the necessary capacity and skills to enforce the policy (Netherlands Environmental Assessment Agency, 2022).
</t>
    </r>
    <r>
      <rPr>
        <b/>
        <sz val="11"/>
        <color rgb="FF000000"/>
        <rFont val="Arial"/>
      </rPr>
      <t>Additional resources:</t>
    </r>
    <r>
      <rPr>
        <sz val="11"/>
        <color rgb="FF000000"/>
        <rFont val="Arial"/>
      </rPr>
      <t xml:space="preserve"> For those reporting alternative measures which do not appear in the RML, the Netherlands Enterprise Agency (RVO) provides guidance on payback period calculation (Netherlands Enterprise Agency, 2023).</t>
    </r>
  </si>
  <si>
    <r>
      <rPr>
        <b/>
        <sz val="11"/>
        <color rgb="FF000000"/>
        <rFont val="Arial"/>
      </rPr>
      <t>Companies required to implement and report all measures taken from the Recognised Measures List:</t>
    </r>
    <r>
      <rPr>
        <sz val="11"/>
        <color rgb="FF000000"/>
        <rFont val="Arial"/>
      </rPr>
      <t xml:space="preserve"> Companies (from all sectors) whose annual energy consumption exceed 50,000 kWh (electricity), 25,000 m3 (gas) or the equivalent in another fuel.
</t>
    </r>
    <r>
      <rPr>
        <b/>
        <sz val="11"/>
        <color rgb="FF000000"/>
        <rFont val="Arial"/>
      </rPr>
      <t>Companies required to complete an energy saving study:</t>
    </r>
    <r>
      <rPr>
        <sz val="11"/>
        <color rgb="FF000000"/>
        <rFont val="Arial"/>
      </rPr>
      <t xml:space="preserve"> If your company consumes more than 10 million kWh or 170,000 m3 natural gas or equivalent, you must carry out an energy saving study for activity related measures and report which measures have been implemented every 4 years.
</t>
    </r>
    <r>
      <rPr>
        <b/>
        <sz val="11"/>
        <color rgb="FF000000"/>
        <rFont val="Arial"/>
      </rPr>
      <t xml:space="preserve">Additional eligibility considerations: </t>
    </r>
    <r>
      <rPr>
        <sz val="11"/>
        <color rgb="FF000000"/>
        <rFont val="Arial"/>
      </rPr>
      <t xml:space="preserve">The scheme has been expanded as of 2023 to include ETS firms and environmental permit holders. Also, firms within scope of this regulation are not exempt from mandatory energy audits every 4 years: those subject to energy audit under EU EED who meet the above criteria also need to report under the energy saving obligation and are recommended to use the RML to support energy audits.
Netherlands Enterprise Agency (2023)
 </t>
    </r>
  </si>
  <si>
    <r>
      <rPr>
        <b/>
        <sz val="11"/>
        <rFont val="Arial"/>
        <family val="2"/>
      </rPr>
      <t>Measures from the Recognised Measures List (RML)</t>
    </r>
    <r>
      <rPr>
        <sz val="11"/>
        <rFont val="Arial"/>
        <family val="2"/>
      </rPr>
      <t xml:space="preserve">: Eligible measures under this regulation are defined by the Recognised Measures List (RML) which was developed for this policy. This contains energy efficiency measures with payback period of &lt;5years. If the measures don't apply to a business, they must report another measure taken with the same payback period. It has 3 parts/lists: Buildings, Facilities and Processes. Each of those lists is divided into a number of categories, each with one or more recognised measures. Based on each business location, businesses decide which categories out of Facilities and Processes are relevant, but Building measures are always relevant.
</t>
    </r>
    <r>
      <rPr>
        <b/>
        <sz val="11"/>
        <rFont val="Arial"/>
        <family val="2"/>
      </rPr>
      <t>Energy efficiency studies:</t>
    </r>
    <r>
      <rPr>
        <sz val="11"/>
        <rFont val="Arial"/>
        <family val="2"/>
      </rPr>
      <t xml:space="preserve"> For companies with &gt;10 milion KWh electricity or &gt;170,000 m3 natural gas/equivalent for whom the RML is unsuitable, an energy study may be required (for the relevant process rather than entire facility)
(Netherlands Enterprise Agency, 2023)</t>
    </r>
  </si>
  <si>
    <r>
      <rPr>
        <b/>
        <sz val="11"/>
        <rFont val="Arial"/>
        <family val="2"/>
      </rPr>
      <t>The Ministry of Economic Affairs and Climate Policy</t>
    </r>
    <r>
      <rPr>
        <sz val="11"/>
        <rFont val="Arial"/>
        <family val="2"/>
      </rPr>
      <t xml:space="preserve"> develops policy guidelines and coordinates the scheme
</t>
    </r>
    <r>
      <rPr>
        <b/>
        <sz val="11"/>
        <rFont val="Arial"/>
        <family val="2"/>
      </rPr>
      <t xml:space="preserve">Municipalities and provinces (regional): </t>
    </r>
    <r>
      <rPr>
        <sz val="11"/>
        <rFont val="Arial"/>
        <family val="2"/>
      </rPr>
      <t>Municipalities supervise and enforce companies to comply with the obligations. Most municipalities outsource this to environmental services (there are 29 regional environmental services who support businesses/homes on environmental permits) (RVO, 2022). Provinces supervise and enforce complex companies (environmentally harmful acitivies as per section 3.3 of the Living Environment Activities Decree) (Netherlands Enterprise Agency, 2023). Regional environmental services support this and are well-equipped to monitor SMEs.</t>
    </r>
  </si>
  <si>
    <r>
      <rPr>
        <b/>
        <sz val="11"/>
        <rFont val="Arial"/>
        <family val="2"/>
      </rPr>
      <t xml:space="preserve">Monitoring: </t>
    </r>
    <r>
      <rPr>
        <sz val="11"/>
        <rFont val="Arial"/>
        <family val="2"/>
      </rPr>
      <t xml:space="preserve">Monitoring and enforcement is the responsibility of regional municipalities, who are supported by environmental services. This is because municipalities are not capable of carrying out monitoring, verification and enforcement alone (Stakeholder Interview, 2023). For the program as a whole, the VUE monitor is used as a tool to monitor progress on the energy saving obligation. It shows aggregated and anonymised data on implemented measures and gas and electricity consumption across the Netherlands at sector and regional levels (Ministry of Infrastructure and Water Management, 2023).
</t>
    </r>
    <r>
      <rPr>
        <b/>
        <sz val="11"/>
        <rFont val="Arial"/>
        <family val="2"/>
      </rPr>
      <t xml:space="preserve">Evaluation: </t>
    </r>
    <r>
      <rPr>
        <sz val="11"/>
        <rFont val="Arial"/>
        <family val="2"/>
      </rPr>
      <t>A full evaluation of the scheme is not yet available. To date, there has only been an independent study by Netherlands Organisation for Applied Scientific Research (2021) commissioned by the Dutch government to estimate the expected energy savings from industrial and commercial sectors.</t>
    </r>
  </si>
  <si>
    <r>
      <rPr>
        <b/>
        <sz val="11"/>
        <rFont val="Arial"/>
        <family val="2"/>
      </rPr>
      <t>Reporting system and cycle:</t>
    </r>
    <r>
      <rPr>
        <sz val="11"/>
        <rFont val="Arial"/>
        <family val="2"/>
      </rPr>
      <t xml:space="preserve"> Each company must report every 4 years using the eLoket platform which is unique to this policy (RVO, 2022). eLoket was initially criticised as not user-friendly, but a new version was released in 2023 (Stakeholder Interview, 2023)To make self-reported energy savings information more granular, some (note - not all to reduce burden) EE measures have additional questions related to usage (Stakeholder Interview, 2023)
</t>
    </r>
    <r>
      <rPr>
        <b/>
        <sz val="11"/>
        <rFont val="Arial"/>
        <family val="2"/>
      </rPr>
      <t xml:space="preserve">Required metrics:
1) Implemented measures: </t>
    </r>
    <r>
      <rPr>
        <sz val="11"/>
        <rFont val="Arial"/>
        <family val="2"/>
      </rPr>
      <t xml:space="preserve">Firms must report which energy-saving measures have been implemented, with the RML as a starting point. For each measure in the RML, companies report whether they have/haven't implemented AND whether an alternative was implemented.
</t>
    </r>
    <r>
      <rPr>
        <b/>
        <sz val="11"/>
        <rFont val="Arial"/>
        <family val="2"/>
      </rPr>
      <t xml:space="preserve">2) Outcomes of energy-saving studies (large energy users):  </t>
    </r>
    <r>
      <rPr>
        <sz val="11"/>
        <rFont val="Arial"/>
        <family val="2"/>
      </rPr>
      <t>Large energy users must also submit their energy efficiency study via eLoket. This must contain: 1) description of location, processes 2) description of measures implemented 3) analysis of energy use, energy consumption and energy balance 4) statement of unused heat flows 5) conclusion about energy consumption 6) analysis of the production equipment and installations 7) conclusion about the energetic optimization of the production equipment and installations 8) a scan of the technical insulation 9) an inventory of the cost-effective CO2-reducing measures including an elaboration and calculation of the energy savings, the CO2 reduction and the payback period 10) basic energy management check 11) an implementation plan for measures with a payback period or less 12) measures already implemented (RVO, 2023)</t>
    </r>
  </si>
  <si>
    <t>After being developed and launched very quickly, eLoket was improved to make a more user-friendly reporting system. This has only just been launched and companies have not yet fed back on effectiveness (Stakeholder Interview 2023)</t>
  </si>
  <si>
    <r>
      <rPr>
        <b/>
        <sz val="11"/>
        <rFont val="Arial"/>
        <family val="2"/>
      </rPr>
      <t xml:space="preserve">Site visits: </t>
    </r>
    <r>
      <rPr>
        <sz val="11"/>
        <rFont val="Arial"/>
        <family val="2"/>
      </rPr>
      <t xml:space="preserve">Competent authorities' (municipalities, provinces and environmental services) may undertake targeted site visits. Rijkswaterstaat Environment provides step-by-step guidance for supervision and monitoring (Ministry of Infrastructure and Water Management, 2023).
</t>
    </r>
    <r>
      <rPr>
        <b/>
        <sz val="11"/>
        <rFont val="Arial"/>
        <family val="2"/>
      </rPr>
      <t>Penalties:</t>
    </r>
    <r>
      <rPr>
        <sz val="11"/>
        <rFont val="Arial"/>
        <family val="2"/>
      </rPr>
      <t xml:space="preserve"> To this day, no fines have been issued as they are not effective. Instead, businesses receive a periodic penalty payment warning, to show how much they owe in penalties for each round of non-compliance (Stakeholder Interview, 2023)</t>
    </r>
  </si>
  <si>
    <t>According to the Climate and Energy Outlook 2022, the policy is expected to achieve natural gas savings of 2 PJ and electricity savings of 2 PJ (not including the expansion to ETS and permit-holding firms) (Climate and Energy Outlook of the Netherlands, 2022)
The target group (of industrial firms) has a natural gas consumption of approx. 22 (13-30) PJ and an electricity consumption of approx. 20 (14-25) PJ. The savings potential at these companies is uncertain. Based on the assumptions used, the savings potential on natural gas consumption amounts to 2 (1-5) PJ and the savings potential on electricity consumption amounts to 2 (1-4) PJ. This corresponds to an annual emission reduction of 0.2 (0.1 to 0.4) megatons of CO2 in 2030 (Netherlands Organisation for Applied Scientific Research, 2021)
The energy saving obligation is the most important measure to stimulate energy saving in companies - savings potential of the expanded target group in 2023 is 19PJ gas and 7PJ electricity savings in 2023 (House of Representatives of the States General, 2022)</t>
  </si>
  <si>
    <t>EUR 76 million (2019-26)</t>
  </si>
  <si>
    <t>2020-30</t>
  </si>
  <si>
    <t>The expected savings overlaps with the extra savings already occuring due to CO2 tax, higher ETS price and increased energy prices (Climate and Energy Outlook of the Netherlands, 2022)</t>
  </si>
  <si>
    <r>
      <rPr>
        <b/>
        <sz val="11"/>
        <rFont val="Arial"/>
        <family val="2"/>
      </rPr>
      <t xml:space="preserve">Compliance: </t>
    </r>
    <r>
      <rPr>
        <sz val="11"/>
        <rFont val="Arial"/>
        <family val="2"/>
      </rPr>
      <t xml:space="preserve">In 2020, only 45,000 of firms in the target group of 70,000-90,000 companies reported through eLoket (The Netherlands, 2020). This has now increased to roughly 70% in 2023 (Stakeholder Interview, 2023).
</t>
    </r>
    <r>
      <rPr>
        <b/>
        <sz val="11"/>
        <rFont val="Arial"/>
        <family val="2"/>
      </rPr>
      <t>Effectiveness of energy consumption threshold:</t>
    </r>
    <r>
      <rPr>
        <sz val="11"/>
        <rFont val="Arial"/>
        <family val="2"/>
      </rPr>
      <t xml:space="preserve"> The remaining gap in reporting has been difficult to target as the government cannot identify the smaller energy users above the threshold. New legislation was introduced in 2022, requiring grid operators to share energy usage data with regulators upon request, to identify and target all companies in scope of the regulation (Stakeholder Interview, 2023)
</t>
    </r>
    <r>
      <rPr>
        <b/>
        <sz val="11"/>
        <rFont val="Arial"/>
        <family val="2"/>
      </rPr>
      <t xml:space="preserve">Effectiveness of enforcement: </t>
    </r>
    <r>
      <rPr>
        <sz val="11"/>
        <rFont val="Arial"/>
        <family val="2"/>
      </rPr>
      <t xml:space="preserve">The government recognises that the actual effect of the obligation will strongly depend on enformcement (Climate and Energy Outlook of the Netherlands, 2022: 129). Enforcement of the energy saving obligation had to be strengthened as an evaluation of the policy found that local authorities did not have the capacity or skills to monitor achieved energy savings (TNO, 2020). In response, the Minister for Energy and Climate announced budget of EUR 56m earmarked for supervision and enforcement, including staff training in environmental services, training expert staff to carry out enforcement for large energy users (Stakeholder Interview, 2023). Further training was funded and full-time staff added to ensure regional enforcement had sufficient capacity to supervise large energy users (Stakeholder Interview, 2023). 
</t>
    </r>
  </si>
  <si>
    <t xml:space="preserve"> Achieved energy savings are not available currently available under this scheme - only the expected energy savings under the previous scope of the scheme (i.e. before expansion to include ETS firms and environmental permit holders) from the official evaluation report by Netherlands Organisation for Applied Scientific Research (2021). This is because calculating the energy saving potential from expanding the policy target participants has been extremely difficult - cross-over with other policies and identifying target group (Stakeholder Interview), 2023)</t>
  </si>
  <si>
    <t>There is insufficient evidence on the private and public cost of the scheme now that the policy has expanded to a broader target group</t>
  </si>
  <si>
    <r>
      <rPr>
        <b/>
        <sz val="11"/>
        <rFont val="Arial"/>
        <family val="2"/>
      </rPr>
      <t xml:space="preserve">Requiring businesses to implement energy efficiency measures up to a certain payback period may be perceived as too burdensome and costly.  </t>
    </r>
    <r>
      <rPr>
        <sz val="11"/>
        <rFont val="Arial"/>
        <family val="2"/>
      </rPr>
      <t xml:space="preserve">In the lastest consultation for ESOS, 9 out of 72 responses supported a requirement for uptake of measures up to a certain payback period, demonstrating a low apetite for regulations which require firms to make energy efficiency investments. This would likely be the most significant barrier to implementing this policy in the UK.
</t>
    </r>
    <r>
      <rPr>
        <b/>
        <sz val="11"/>
        <rFont val="Arial"/>
        <family val="2"/>
      </rPr>
      <t xml:space="preserve">
Developing a list of energy efficiency measures would be highly resource intensive. </t>
    </r>
    <r>
      <rPr>
        <sz val="11"/>
        <rFont val="Arial"/>
        <family val="2"/>
      </rPr>
      <t xml:space="preserve">The Recognised Measures List took 2+ years to develop.
</t>
    </r>
    <r>
      <rPr>
        <b/>
        <sz val="11"/>
        <rFont val="Arial"/>
        <family val="2"/>
      </rPr>
      <t>This policy would require regional enforcement and provision of training and resources to ensure enforcement has sufficient skills to supervise firms.</t>
    </r>
    <r>
      <rPr>
        <sz val="11"/>
        <rFont val="Arial"/>
        <family val="2"/>
      </rPr>
      <t xml:space="preserve"> The Dutch case demonstrates the need for sufficient understanding of energy efficiency and industrial energy efficiency within supervisory bodies (see 'Other measures of effectiveness'). The Environment Agency could potentially deliver this resource, but government would likely need to provide sufficient funding to upskill local enforcement teams and develop guidance for supervision.
</t>
    </r>
  </si>
  <si>
    <r>
      <rPr>
        <b/>
        <sz val="11"/>
        <rFont val="Arial"/>
        <family val="2"/>
      </rPr>
      <t xml:space="preserve">A list of eligible energy saving measures can be used to drive energy efficiency implementation and reporting. </t>
    </r>
    <r>
      <rPr>
        <sz val="11"/>
        <rFont val="Arial"/>
        <family val="2"/>
      </rPr>
      <t xml:space="preserve">The only experience government has to date with developing technology lists is through the UK Energy Technology List, which contains energy efficient products and components for commercial businesses within the top 25% of their technology categories in the UK. The core component of the Dutch Energy Saving Obligation/Notification Obligation is the Recognised Measures List (RML) which contains energy efficiency measures that firms can implement across their buildings, facilities and processes (see 'Policy design').  Implementing a list of energy efficiency measures within a UK regulation (as opposed to an incentive such as Enhanced Capital Allowances) could increase firms' knowledge, awareness and uptake of energy efficiency measures by making it applicable to a greater scope of target companies. The RML also provides a reporting framework, as companies use the list to report which measures have been taken, not taken, and where alternative measures with up to a 5 year payback time have been taken. The reporting platform (eLoket) allows firms to electronically report these outcomes directly to government. This is an important learning given the lack of apetite among UK firms towards requirements to implement measures up to a certain payback period (See 'Transferability'), as the Dutch RML has been implemented as a policy tool to reduce the burden of identifying appropriate energy efficiency measures.
</t>
    </r>
    <r>
      <rPr>
        <b/>
        <sz val="11"/>
        <rFont val="Arial"/>
        <family val="2"/>
      </rPr>
      <t xml:space="preserve">This regulation is made feasible for high energy intensives through the requirement to conduct energy efficiency studies (see 'Eligible measures') and increased enforcement capacity in industrial regions. </t>
    </r>
    <r>
      <rPr>
        <sz val="11"/>
        <rFont val="Arial"/>
        <family val="2"/>
      </rPr>
      <t xml:space="preserve">The RML is less relevant for high energy intensive firms (Netherlands Enterprise Agency, 2023). The Dutch regulation therefore requires that high energy intensives (see 'Eligible participants') complete studies for their facilities and processes and report outcomes to government and apply all Buildings measures in the RML. The Dutch government has enabled adequate supervision of high energy intensives by recruiting staff with industrial skills into the enforcement offices overseeing industrial regions (Stakeholder Interview, 2023).
</t>
    </r>
    <r>
      <rPr>
        <b/>
        <sz val="11"/>
        <rFont val="Arial"/>
        <family val="2"/>
      </rPr>
      <t>Policy effectiveness largely depends on strong enforcement</t>
    </r>
    <r>
      <rPr>
        <sz val="11"/>
        <rFont val="Arial"/>
        <family val="2"/>
      </rPr>
      <t xml:space="preserve">. Poor enforcement capacity was one of the key reasons why this policy required increased investment from government in 2020 (House of Representatives of the States General, 2022). This funding was needed to provide additional training to regional offices and supply full-time staff to regional offices with the appropriate knowledge of energy efficiency.
</t>
    </r>
    <r>
      <rPr>
        <b/>
        <sz val="11"/>
        <rFont val="Arial"/>
        <family val="2"/>
      </rPr>
      <t xml:space="preserve">New legislation can help government access energy consumption data of target policy participants. </t>
    </r>
    <r>
      <rPr>
        <sz val="11"/>
        <rFont val="Arial"/>
        <family val="2"/>
      </rPr>
      <t>Similarly to the UK government, the Dutch ministry has faced barriers in obtaining energy consumption data to effectively target firms within the consumption-based eligibility threshold. To resolve this, new legislation has been drafted to allow government to access this data from energy suppliers (House of Representatives of the States General, 2022). In doing so, government looks to close the remaining gap in reporting, which now stands at roughly 30% (Stakeholder Interview, 2023).</t>
    </r>
  </si>
  <si>
    <t>Directorate Generale of Energy and Climate (2020) https://open.overheid.nl/documenten/ronl-2fd76e16-509f-4a0c-9a1d-561521fa6604/pdf
House of Representatives of the States General (2022) Sustainable development and policy: Industrial policy. https://zoek.officielebekendmakingen.nl/kst-30196-793.pdf
Ministry of Infrastructure and Water Management (2023) Broadening and improving energy saving obligation with CO2 reduction in 202. https://www.infomil.nl/onderwerpen/duurzaamheid-energie/energiebesparing/nieuws/2020/verbreding-verbetering-energiebesparingsplicht-co2/
Netherlands Environmental Assessment Agency (2022) Climate and Energy Outlook. https://www.pbl.nl/sites/default/files/downloads/pbl-2022-klimaat-en-energieverkenning-4838.pdf
Netherlands Enterprise Agency (2023) Energy saving obligation from 2023
Netherlands Organisation for Applied Scientific Research (2021) Expected effects of the energy saving obligation under the Environmental Management Act. https://repository.tno.nl/islandora/object/uuid%3A56c43fe8-23ec-4a06-8c63-81623b184550
The Netherlands (2020) 2020 annual report on energy efficiency in the Netherlands. https://energy.ec.europa.eu/system/files/2020-08/nl_annual_report_eed_2020_tra_0.pdf</t>
  </si>
  <si>
    <t>Mandatory energy audits, Italy</t>
  </si>
  <si>
    <t>Mandatory energy audits (Italy)</t>
  </si>
  <si>
    <r>
      <rPr>
        <b/>
        <sz val="11"/>
        <rFont val="Arial"/>
        <family val="2"/>
      </rPr>
      <t xml:space="preserve">Policy context: </t>
    </r>
    <r>
      <rPr>
        <sz val="11"/>
        <rFont val="Arial"/>
        <family val="2"/>
      </rPr>
      <t xml:space="preserve">Italy ratified the Energy Efficiency Directive with the Legislative Decree 102 of 04/07/2014. This legislation goes beyond Energy Efficiency Directive (EED) requirements by extending mandatory audits to energy consuming companies (discussed further in 'Eligible participants') as well as large companies. The National Energy and Climate Plan (NECP) sets an energy saving target for 2030 equal to 1 Mtoe for industry and 2,4 Mtoe for service sectors. </t>
    </r>
  </si>
  <si>
    <r>
      <rPr>
        <b/>
        <sz val="11"/>
        <rFont val="Arial"/>
        <family val="2"/>
      </rPr>
      <t>Description:</t>
    </r>
    <r>
      <rPr>
        <sz val="11"/>
        <rFont val="Arial"/>
        <family val="2"/>
      </rPr>
      <t xml:space="preserve"> This is a requirement for energy consumers and large companies to complete energy audits every 4 years. These must be carried out by certified auditors and be completed according to the European standard DIN EN 16247-1. Both energy consuming companies (as defined by an energy consumption threshold) and large companies (as defined by number of employees, balance sheet and turnover) are obliged to complete audits and report outcomes to government (as discussed in 'Eligible participants).
</t>
    </r>
    <r>
      <rPr>
        <b/>
        <sz val="11"/>
        <rFont val="Arial"/>
        <family val="2"/>
      </rPr>
      <t xml:space="preserve">Audit database: </t>
    </r>
    <r>
      <rPr>
        <sz val="11"/>
        <rFont val="Arial"/>
        <family val="2"/>
      </rPr>
      <t xml:space="preserve">All audit reports are submitted directly to government through a bespoke database. The Audit102 database was created with the aim of standardising audit procedures and reports. The database contains more than 28,000 audits from almost two phases of the obligation and contains substantial data from electronic audit reports (see Reporting and data collection by end-users). It also allow companies to appoint energy consultants from a directory of certified professionals. The process companies should follow is outlined below: 
1) Companies select approved energy auditors from the ENEA audit platform
2) Those who have completed energy audits must upload all data to the ENEA audit platform
3) To prove exemption from the mandatory audits, the company is required to send: a copy a valid ISO50001 Certificate, a summary spreadsheet of energy performance indicators in significant areas of energy use (using ENEA guidlines for Significant Energy Use) (ENEA, 2019)
</t>
    </r>
    <r>
      <rPr>
        <b/>
        <sz val="11"/>
        <rFont val="Arial"/>
        <family val="2"/>
      </rPr>
      <t>Auditor certification requirements:</t>
    </r>
    <r>
      <rPr>
        <sz val="11"/>
        <rFont val="Arial"/>
        <family val="2"/>
      </rPr>
      <t xml:space="preserve"> Under a separate regulation, all professionals providing 'energy diagnosis' (including energy audits and broader energy management consulting) need to be certified by ACCREDIA, the Italian accreditation body appointed by the government. Certification is valid for 5 years, and can be obtained by mandatory training and examinations.
</t>
    </r>
    <r>
      <rPr>
        <b/>
        <sz val="11"/>
        <rFont val="Arial"/>
        <family val="2"/>
      </rPr>
      <t xml:space="preserve">Requirement to implement measures: </t>
    </r>
    <r>
      <rPr>
        <sz val="11"/>
        <rFont val="Arial"/>
        <family val="2"/>
      </rPr>
      <t>Under Legislative Decree 73/2020, companies must also implement at least one of the the energy efficiency measures identified in the previous round of audits by 2023 (Decree 73/2020).</t>
    </r>
  </si>
  <si>
    <r>
      <rPr>
        <b/>
        <sz val="11"/>
        <rFont val="Arial"/>
        <family val="2"/>
      </rPr>
      <t>Large enterprises</t>
    </r>
    <r>
      <rPr>
        <sz val="11"/>
        <rFont val="Arial"/>
        <family val="2"/>
      </rPr>
      <t xml:space="preserve"> with &gt;250 employees, &gt; EUR 50 million turnover or &gt; EUR 43 million balance sheet.
</t>
    </r>
    <r>
      <rPr>
        <b/>
        <sz val="11"/>
        <rFont val="Arial"/>
        <family val="2"/>
      </rPr>
      <t>Energy consumers</t>
    </r>
    <r>
      <rPr>
        <sz val="11"/>
        <rFont val="Arial"/>
        <family val="2"/>
      </rPr>
      <t xml:space="preserve"> defined as &gt;2,4 GWh of electricity or other energy (CMS, 2023). Companies above this threshold are identifiable as they benefit from electricity tax relief (IEN Europe,2017) 
Companies with ISO 500001, ISO14001 and certified EMAS are exempt from having to complete audits, but must report this route of compliance to government.</t>
    </r>
  </si>
  <si>
    <r>
      <rPr>
        <b/>
        <sz val="11"/>
        <rFont val="Arial"/>
        <family val="2"/>
      </rPr>
      <t xml:space="preserve">The Italian National Agency for New Technologies, Energy, and Sustainable Economic Development (ENEA) </t>
    </r>
    <r>
      <rPr>
        <sz val="11"/>
        <rFont val="Arial"/>
        <family val="2"/>
      </rPr>
      <t xml:space="preserve">manages the database of enterprises obliged to undergo energy audits, carries out controls to ensure compliance with the audit requirements through an annual random selection of the enterprises subject to the obligation (at least 3%)
</t>
    </r>
    <r>
      <rPr>
        <b/>
        <sz val="11"/>
        <rFont val="Arial"/>
        <family val="2"/>
      </rPr>
      <t>Energy auditors</t>
    </r>
    <r>
      <rPr>
        <sz val="11"/>
        <rFont val="Arial"/>
        <family val="2"/>
      </rPr>
      <t xml:space="preserve"> must be certified by ACCREDIA.
</t>
    </r>
    <r>
      <rPr>
        <b/>
        <sz val="11"/>
        <rFont val="Arial"/>
        <family val="2"/>
      </rPr>
      <t>ACCREDIA</t>
    </r>
    <r>
      <rPr>
        <sz val="11"/>
        <rFont val="Arial"/>
        <family val="2"/>
      </rPr>
      <t xml:space="preserve"> is Italy's national Accreditation body appointed by the Italian government. It is tasked with the certifications of UNI CEI ISO 50001 Energy Management Systems (EnMS) as well as UNI CEI 11352 Energy Service Companies (ESCo), UNI CEI 11339 Experts in Energy Management (EGE) and UNI CEI EN 16247-5 Energy Auditors (ACCREDIA, 2017).</t>
    </r>
  </si>
  <si>
    <r>
      <t xml:space="preserve">Monitoring and verification: </t>
    </r>
    <r>
      <rPr>
        <sz val="11"/>
        <rFont val="Arial"/>
        <family val="2"/>
      </rPr>
      <t>ENEA monitors the policy using data collected through the Audit102 database (See Policy mechanism and high-level requirements).</t>
    </r>
  </si>
  <si>
    <r>
      <rPr>
        <b/>
        <sz val="11"/>
        <rFont val="Arial"/>
        <family val="2"/>
      </rPr>
      <t>Reporting requirements:</t>
    </r>
    <r>
      <rPr>
        <sz val="11"/>
        <rFont val="Arial"/>
        <family val="2"/>
      </rPr>
      <t xml:space="preserve"> All completed audit reports must be sent to ENEA via the Audit 102 database which standardises uploads and aims to make data collection user-friendly. This portal is used by approved energy auditors or energy service companies. It allows rapid verification of qualifications of auditors (certification required by the UNI CEI 11352 standard for energy managers and energy service companies) and also allows companies to appoint an approved energy auditors from a directory.
</t>
    </r>
    <r>
      <rPr>
        <b/>
        <sz val="11"/>
        <rFont val="Arial"/>
        <family val="2"/>
      </rPr>
      <t xml:space="preserve">
Required metrics:</t>
    </r>
    <r>
      <rPr>
        <sz val="11"/>
        <rFont val="Arial"/>
        <family val="2"/>
      </rPr>
      <t xml:space="preserve"> Company classifications (including sector, size, energy consumption), production volumes, energy consumption volumes and end-uses, implemented and planned energy efficiency measures.  CAPEX and acheived or potential energy savings are not available for all companies (Bruni et. al., 2023)</t>
    </r>
  </si>
  <si>
    <t>ENEA carries out controls to ensure compliance with the audit requirements through an annual random selection of the enterprises subject to the obligation (at least 3%) (IEN Europe, 2017).</t>
  </si>
  <si>
    <t>Energy audits must be compliant with the minimum requirements set by Legislative decree 102/2014, annex 2, and with the DIN EN 16247 part 1-4 standards. Many energy audits are in the range 3,000-7,000 euros, however this can greatly vary depending on the client characteristics. There should be energy audits starting from 1,000-1,500 euros for smaller/simpler clients (Stakeholder Interview, 2023).</t>
  </si>
  <si>
    <t xml:space="preserve"> - From the analysis of the received audits, the potential for energy savings deriving from projects having a payback time of at most 3 years is considerable: with approximately 8,400 projects, energy savings of around 0.78 Mtoe/year are possible with around 650 million euros of investment. Approximately 5,300 projects have been identified in the manufacturing sector, for a savings of about 0.6 Mtoe/year with about 500 million euros of investments (ENEA, 2018:23)
 - At the end of July 2020 an overall number of 2845 energy audits regarding 2546 SMEs (reference year 
2018) had been submitted to ENEA. The 94% of those are manufacturing SMEs, with an overall consumption of 
about 8.8 Mtoe. Such consumption, according to the data reported in the 2017 Italian National Energy Balance, 
represents about 32% of the total energy consumption of Italian industry. The audits also show global savings of 102 ktoe/year related to energy efficiency interventions carried out and declared in the audit report. This figure corresponds about to 1.1% of the total consumption of SMEs and is equal to 14% of the total savings from interventions made by large companies and Energy-intensive Companies (LEAP4SME, 2022)
 -  - 2020 results showed 102 ktoe/year related to energy efficiency interventions carried out and declared in the audit report. This figure corresponds about to 1.1% of the total consumption of SMEs and is equal to 14% of the total savings from interventions made by large companies and Energy-intensive Companies</t>
  </si>
  <si>
    <r>
      <rPr>
        <b/>
        <sz val="11"/>
        <rFont val="Arial"/>
        <family val="2"/>
      </rPr>
      <t>Energy audits by company size:</t>
    </r>
    <r>
      <rPr>
        <sz val="11"/>
        <rFont val="Arial"/>
        <family val="2"/>
      </rPr>
      <t xml:space="preserve"> 2016 data reveals that 20% of the total energy audits received were performed by SMEs.
</t>
    </r>
    <r>
      <rPr>
        <b/>
        <sz val="11"/>
        <rFont val="Arial"/>
        <family val="2"/>
      </rPr>
      <t>Type of implemented measures:</t>
    </r>
    <r>
      <rPr>
        <sz val="11"/>
        <rFont val="Arial"/>
        <family val="2"/>
      </rPr>
      <t xml:space="preserve"> Almost 60% of the interventions carried out ranks in three areas: lighting (26%), production lines (17%) and general interventions (15%) which include the installation of monitoring systems, ISO 50001 etc.
</t>
    </r>
    <r>
      <rPr>
        <b/>
        <sz val="11"/>
        <rFont val="Arial"/>
        <family val="2"/>
      </rPr>
      <t>Energy audits by sector:</t>
    </r>
    <r>
      <rPr>
        <sz val="11"/>
        <rFont val="Arial"/>
        <family val="2"/>
      </rPr>
      <t xml:space="preserve"> As at 31 December 2017 ENEA received 15,460 energy audits of production sites relating to 8,686 companies. Over 45% of the audits were carried out on sites related to the manufacturing sector and over 10% in trade, where the consumption of large-scale retail chains is accounted for (ENEA, 2018:23)</t>
    </r>
  </si>
  <si>
    <r>
      <rPr>
        <b/>
        <sz val="11"/>
        <rFont val="Arial"/>
        <family val="2"/>
      </rPr>
      <t xml:space="preserve">ISO 50001 uptake: </t>
    </r>
    <r>
      <rPr>
        <sz val="11"/>
        <rFont val="Arial"/>
        <family val="2"/>
      </rPr>
      <t xml:space="preserve">1,046 companies subject to the scheme have ISO50001 certification.However, this may not be as a result of the audit.
</t>
    </r>
    <r>
      <rPr>
        <b/>
        <sz val="11"/>
        <rFont val="Arial"/>
        <family val="2"/>
      </rPr>
      <t>Uptake by SMEs:</t>
    </r>
    <r>
      <rPr>
        <sz val="11"/>
        <rFont val="Arial"/>
        <family val="2"/>
      </rPr>
      <t xml:space="preserve"> At the end of July 2020, 2845 energy audits from 2546 SMEs (reference year 2018) had been submitted to ENEA. 94% of those are manufacturing SMEs, with an overall consumption of about 8.8 Mtoe (93 MWh). This represents about 32% of the total energy consumption of Italian industry. SME energy consumption comprises 52% electricity (about 24.5 TWh), 23% natural gas, 18% diesel oil and 6.6% LPG (LEAP4SME, 2022). 
</t>
    </r>
  </si>
  <si>
    <t>Expected energy savings from recommendations are available across the scope of the policy for 2019 only.</t>
  </si>
  <si>
    <t>ESOS</t>
  </si>
  <si>
    <r>
      <rPr>
        <b/>
        <sz val="11"/>
        <rFont val="Arial"/>
        <family val="2"/>
      </rPr>
      <t xml:space="preserve">Adopting an energy consumption eligibility threshold may face barriers related to government's access to firms' energy consumption data.  </t>
    </r>
    <r>
      <rPr>
        <sz val="11"/>
        <rFont val="Arial"/>
        <family val="2"/>
      </rPr>
      <t xml:space="preserve">A key barrier to transferring a consumption-based eligibility threshold for ESOS is accessing energy consumption data to identify companies in scope. Other countries have resolved this by introducing new legislation to allow energy consumers' information to be shared with the government (The Netherlands) or using data collected for other policies (Italy).
</t>
    </r>
    <r>
      <rPr>
        <b/>
        <sz val="11"/>
        <rFont val="Arial"/>
        <family val="2"/>
      </rPr>
      <t>Building a national energy audit database may take several years to implement.</t>
    </r>
    <r>
      <rPr>
        <sz val="11"/>
        <rFont val="Arial"/>
        <family val="2"/>
      </rPr>
      <t xml:space="preserve"> To mirror Audit102 (see 'Policy mechanism and high-level requirements'), government would need to introduce more detailed reporting requirements than current or proposed Phase 3 and 4 reporting requirements under ESOS. Secondly, a reporting platform would have to be developed and maintained.
</t>
    </r>
    <r>
      <rPr>
        <b/>
        <sz val="11"/>
        <rFont val="Arial"/>
        <family val="2"/>
      </rPr>
      <t xml:space="preserve">A regulation for energy auditor certification may take several years to implement. </t>
    </r>
    <r>
      <rPr>
        <sz val="11"/>
        <rFont val="Arial"/>
        <family val="2"/>
      </rPr>
      <t>Italy differs from the UK by having a regulation that requires all energy auditors to be certified by a nationally appointed accreditation body (see 'Policy mechanisms and high level requirements'). This extends from ESOS' requirements for Lead Assessors to demonstrate qualifications to be approved by government. Adopting Italy's approach would require new regulation and appointment of a national body to certify all energy auditors, energy managers and energy consultants.</t>
    </r>
  </si>
  <si>
    <r>
      <rPr>
        <b/>
        <sz val="11"/>
        <rFont val="Arial"/>
        <family val="2"/>
      </rPr>
      <t>National certification for energy auditors are the most prescriptive approach to training and monitoring energy auditors.</t>
    </r>
    <r>
      <rPr>
        <sz val="11"/>
        <rFont val="Arial"/>
        <family val="2"/>
      </rPr>
      <t xml:space="preserve"> The Italian approach to certifying all energy auditors, energy managers and energy consultants extends significantly from UK requirements for Lead Assessors, or German approaches to approving energy auditors (see 'Subsidised energy audits'). Under this approach, energy auditors are legally obliged to undertake training and examinations to gain credentials from the national certification body. This is an important learning given recent criticism of some Lead Assessors lacking training and monitoring (Departnment for Energy Security and Net Zero, 2022) .</t>
    </r>
    <r>
      <rPr>
        <b/>
        <sz val="11"/>
        <rFont val="Arial"/>
        <family val="2"/>
      </rPr>
      <t xml:space="preserve">
</t>
    </r>
    <r>
      <rPr>
        <sz val="11"/>
        <rFont val="Arial"/>
        <family val="2"/>
      </rPr>
      <t xml:space="preserve">
</t>
    </r>
    <r>
      <rPr>
        <b/>
        <sz val="11"/>
        <rFont val="Arial"/>
        <family val="2"/>
      </rPr>
      <t xml:space="preserve">Italy's energy audit database supports regular monitoring of energy efficiency progress and opportunities. </t>
    </r>
    <r>
      <rPr>
        <sz val="11"/>
        <rFont val="Arial"/>
        <family val="2"/>
      </rPr>
      <t>The Audit102 database and supporting reporting requirements has allowed the Italian energy authority to collect substantial data from firms (see 'Reporting and data collection by end-users').  Instead of reporting 'programs' of options as proposed in ESOS  (Department for Energy Security and Net Zero, 2023), firms have to report all audit recommendations. While this approach could increase reporting burden for firms, this approach would allow government to collect as must information as possible to understand the levels of energy efficiency potential across industry.</t>
    </r>
  </si>
  <si>
    <t>ACCREDIA (2017) Energy efficiency. https://www.accredia.it/en/energy-efficiency/
Bruni, G., Martini, C., Martini, F., Salvio, M. On the Energy Performance and Energy Saving Potential of the Pharmaceutical Industry: A Study Based on the Italian Energy Audits, Processes 2023, 11(4), 1114; https://doi.org/10.3390/pr11041114
CMS (2023) ENERGY AUDIT REQUIREMENTS AND STANDARDS IN ITALY. https://cms.law/en/int/expert-guides/cms-expert-guide-to-energy-audit-requirements-and-standards/italy
Department for Energy Security and Net Zero (2023) Energy Savings Opportunity Scheme (ESOS) participants. https://assets.publishing.service.gov.uk/government/uploads/system/uploads/attachment_data/file/1163599/ESOS_Phase_3_changes_June_2023.pdf
Departnment for Energy Security and Net Zero (2022)Consultation response: Strengthening the Energy Savings Opportunity Scheme (ESOS). https://assets.publishing.service.gov.uk/government/uploads/system/uploads/attachment_data/file/1094702/energy-savings-opportunity-scheme-consultation-govt-response.pdf
Toro, C., Biele, E., Herce, C., Martini, C., Salvio, M. Trepsiadi, A., Wilkinson-Dix, J. (2022) Overview of Energy Efficiency Policies and Programmes for SMEs in Italy. https://leap4sme.eu/wp-content/uploads/2022/11/SME-Energy-efficiency-policies-in-Italy-Energy-Evaluation.pdf
IEN Europe (2017) Energy Efficiency Audits in Italy. https://www.ien.eu/article/energy-efficiency-audits-in-italy/</t>
  </si>
  <si>
    <t>Mandatory energy audits, Korea</t>
  </si>
  <si>
    <t>B5: Increase industrial firms’ monitoring of energy usage and/or energy efficiency</t>
  </si>
  <si>
    <t>Mandatory energy audits (Korea)</t>
  </si>
  <si>
    <r>
      <rPr>
        <b/>
        <sz val="11"/>
        <rFont val="Arial"/>
        <family val="2"/>
      </rPr>
      <t>Policy context:</t>
    </r>
    <r>
      <rPr>
        <sz val="11"/>
        <rFont val="Arial"/>
        <family val="2"/>
      </rPr>
      <t xml:space="preserve"> Article 32 of the Energy Utilization Rationalization Act constitutes the legal basis for mandatory energy audits. </t>
    </r>
  </si>
  <si>
    <r>
      <rPr>
        <b/>
        <sz val="11"/>
        <rFont val="Arial"/>
        <family val="2"/>
      </rPr>
      <t xml:space="preserve">Description: </t>
    </r>
    <r>
      <rPr>
        <sz val="11"/>
        <rFont val="Arial"/>
        <family val="2"/>
      </rPr>
      <t xml:space="preserve">A requirement for energy consumers to complete energy audits every 5 years. Mandatory energy audits within 5 year cycles, where the largest energy users must undertake full and partial audits every 5 years, and smaller energy users full audits only. Korea operates an annual cycle of energy audits, whereby the Korea Energy Agency (KEA) notifies companies eligible for the following year's energy audit annually.
</t>
    </r>
    <r>
      <rPr>
        <b/>
        <sz val="11"/>
        <rFont val="Arial"/>
        <family val="2"/>
      </rPr>
      <t xml:space="preserve">Energy audit ICT requirements: </t>
    </r>
    <r>
      <rPr>
        <sz val="11"/>
        <rFont val="Arial"/>
        <family val="2"/>
      </rPr>
      <t xml:space="preserve">The Korean Energy Agency started promoting advanced ICT for energy audits to respond to falling average estimated energy reductions identified in energy audit recommendations (see 'Other measures of effectiveness').
</t>
    </r>
    <r>
      <rPr>
        <b/>
        <sz val="11"/>
        <rFont val="Arial"/>
        <family val="2"/>
      </rPr>
      <t>Approved auditors:</t>
    </r>
    <r>
      <rPr>
        <sz val="11"/>
        <rFont val="Arial"/>
        <family val="2"/>
      </rPr>
      <t xml:space="preserve"> The Ministry of Trade, Industry and Energy (MOTIE) appoints certified energy auditors to carry out energy audits, who must report to the Korean Energy Agency.
</t>
    </r>
    <r>
      <rPr>
        <b/>
        <sz val="11"/>
        <rFont val="Arial"/>
        <family val="2"/>
      </rPr>
      <t>Subsidies for SMEs</t>
    </r>
    <r>
      <rPr>
        <sz val="11"/>
        <rFont val="Arial"/>
        <family val="2"/>
      </rPr>
      <t xml:space="preserve">: Government has provided subsidies of up to 90% for SMEs consuming below 10 ktoe per year (IEA, no date). 
</t>
    </r>
    <r>
      <rPr>
        <b/>
        <sz val="11"/>
        <rFont val="Arial"/>
        <family val="2"/>
      </rPr>
      <t>Financial incentive:</t>
    </r>
    <r>
      <rPr>
        <sz val="11"/>
        <rFont val="Arial"/>
        <family val="2"/>
      </rPr>
      <t xml:space="preserve"> Firms are not obliged to implement any recommendations, but are incentivised to implement measures which result in &gt;5% energy saving improvement. Those which do not make progress within 3 years are not eligible to apply for for 30% subsidy to support the next energy audit (IEA, 2020). They are eligible to apply for Energy Use Rationalization Fund Loan Support to make EE measures. </t>
    </r>
  </si>
  <si>
    <r>
      <rPr>
        <b/>
        <sz val="11"/>
        <color rgb="FF000000"/>
        <rFont val="Arial"/>
      </rPr>
      <t>Companies</t>
    </r>
    <r>
      <rPr>
        <sz val="11"/>
        <color rgb="FF000000"/>
        <rFont val="Arial"/>
      </rPr>
      <t xml:space="preserve"> consuming &gt;2000 toe/year (23,260 MWh) must conduct a full energy audit every 5 years.
</t>
    </r>
    <r>
      <rPr>
        <b/>
        <sz val="11"/>
        <color rgb="FF000000"/>
        <rFont val="Arial"/>
      </rPr>
      <t>SMEs</t>
    </r>
    <r>
      <rPr>
        <sz val="11"/>
        <color rgb="FF000000"/>
        <rFont val="Arial"/>
      </rPr>
      <t xml:space="preserve"> consuming 2000-10000 toe/year are eligible for subsidies of up to 90%. 
Companies are if they have an ISO50001-certified energy management system in place.</t>
    </r>
  </si>
  <si>
    <t>The Korean Energy Agency (KEA) notifies those who are subject to complete audits in the following year. Companies must apply for energy audit by appointing a auditor one month before the expiration date of the diagnosis cycle, and must sign a contract to conduct an energy audit before the expiration date of the audit cycle (KEA, 2015).</t>
  </si>
  <si>
    <r>
      <rPr>
        <b/>
        <sz val="11"/>
        <rFont val="Arial"/>
        <family val="2"/>
      </rPr>
      <t xml:space="preserve">The Korean Energy Agency (KEA) </t>
    </r>
    <r>
      <rPr>
        <sz val="11"/>
        <rFont val="Arial"/>
        <family val="2"/>
      </rPr>
      <t xml:space="preserve">priovides overall resources and energy audit tools, including estimated costs for energy audits based on energy consumption. 
</t>
    </r>
    <r>
      <rPr>
        <b/>
        <sz val="11"/>
        <rFont val="Arial"/>
        <family val="2"/>
      </rPr>
      <t>Energy auditors</t>
    </r>
    <r>
      <rPr>
        <sz val="11"/>
        <rFont val="Arial"/>
        <family val="2"/>
      </rPr>
      <t xml:space="preserve"> must designated by the KEA (KEA, 2015)</t>
    </r>
  </si>
  <si>
    <r>
      <rPr>
        <b/>
        <sz val="11"/>
        <rFont val="Arial"/>
        <family val="2"/>
      </rPr>
      <t>Monitoring:</t>
    </r>
    <r>
      <rPr>
        <sz val="11"/>
        <rFont val="Arial"/>
        <family val="2"/>
      </rPr>
      <t xml:space="preserve"> The Korean Energy Agency monitors and reports outcomes from energy audit outcomes annually.</t>
    </r>
  </si>
  <si>
    <t>2015-18 mandatory energy audits reported potential yearly reductions between 3.9-4.4%/year and 520000-640000 toe/year (IEA, 2020).</t>
  </si>
  <si>
    <t>2019-20</t>
  </si>
  <si>
    <r>
      <rPr>
        <b/>
        <sz val="11"/>
        <rFont val="Arial"/>
        <family val="2"/>
      </rPr>
      <t xml:space="preserve">Effectiveness of energy consumption threshold: </t>
    </r>
    <r>
      <rPr>
        <sz val="11"/>
        <rFont val="Arial"/>
        <family val="2"/>
      </rPr>
      <t xml:space="preserve">A relatively high threshold of 2000 toe translates into a comparatively low number of companies affected by this obligation – about 3,600 in total (vs 50,000 in Germany) (adelphi, 2020). 
</t>
    </r>
    <r>
      <rPr>
        <b/>
        <sz val="11"/>
        <rFont val="Arial"/>
        <family val="2"/>
      </rPr>
      <t>Effectiveness of energy audit ICT promotion:</t>
    </r>
    <r>
      <rPr>
        <sz val="11"/>
        <rFont val="Arial"/>
        <family val="2"/>
      </rPr>
      <t xml:space="preserve"> Between 2015-2018, the Korean Energy Agency reported falling average reductions in energy consumption as a result of energy audit recommendations (in line with the uptake of low-cost enegy efficient technologies). In resonse, the Korean Energy Agency sought to increase the accuracy of energy audits for industrial processes by promoting advanced diagnostic software. As a result, the average reduction rate of energy consumption increased to 5.1% (IEA, 2020).</t>
    </r>
  </si>
  <si>
    <t xml:space="preserve">The expected or achieved energy savings as a result of this scheme is unavailable. </t>
  </si>
  <si>
    <t>Both the expected/achieved energy savings and the public/private cost of the scheme are unavailable.</t>
  </si>
  <si>
    <r>
      <rPr>
        <b/>
        <sz val="11"/>
        <rFont val="Arial"/>
        <family val="2"/>
      </rPr>
      <t>Transferring eligibility thresholds based on energy consumption would require overcoming barriers in government's access to businesses' energy consumption data</t>
    </r>
    <r>
      <rPr>
        <sz val="11"/>
        <rFont val="Arial"/>
        <family val="2"/>
      </rPr>
      <t xml:space="preserve">. In Italy, this has been overcome by accessing data collected in other policies, whereas implementation of the Dutch energy saving obligation required new legislation to allow the Ministry to access data held by energy suppliers.
</t>
    </r>
  </si>
  <si>
    <t xml:space="preserve">Limited information available about the steps that would be required to implement lessons and potential barriers. </t>
  </si>
  <si>
    <r>
      <t xml:space="preserve">Consumption-based thresholds can be used to set the scope of target companies covered by the regulation. </t>
    </r>
    <r>
      <rPr>
        <sz val="11"/>
        <rFont val="Arial"/>
        <family val="2"/>
      </rPr>
      <t>However, there is insufficient evidence to explore this lesson further.</t>
    </r>
    <r>
      <rPr>
        <b/>
        <sz val="11"/>
        <rFont val="Arial"/>
        <family val="2"/>
      </rPr>
      <t xml:space="preserve">
Government can regulate the quality of energy audits through requirements to use certain IT/software, outside of using approved auditors. </t>
    </r>
    <r>
      <rPr>
        <sz val="11"/>
        <rFont val="Arial"/>
        <family val="2"/>
      </rPr>
      <t xml:space="preserve">However, there is insufficient evidence to explore this lesson further. </t>
    </r>
  </si>
  <si>
    <t xml:space="preserve">adelphi (2020) Energy Efficiency in Industry and Buildings in South Korea and Germany. https://adelphi.de/de/system/files/mediathek/bilder/201106_Study_Energy%20Efficiency%20in%20Korea%20and%20Germany_public.pdf
Korea Energy Agency (2022) Energy Diagnosis. https://www.energy.or.kr/web/kem_home_new/ener_efficiency/industry_13.asp
IEA (2020) Korea 2020 Energy Policy Review. https://iea.blob.core.windows.net/assets/90602336-71d1-4ea9-8d4f-efeeb24471f6/Korea_2020_Energy_Policy_Review.pdf
IEA (no date) Energy Management Programmes: South Korea. https://iea.blob.core.windows.net/assets/imports/events/207/Korea.pdf
</t>
  </si>
  <si>
    <t>Target Management System, Korea</t>
  </si>
  <si>
    <t>Target Management System</t>
  </si>
  <si>
    <r>
      <rPr>
        <b/>
        <sz val="11"/>
        <rFont val="Arial"/>
        <family val="2"/>
      </rPr>
      <t>Policy objective</t>
    </r>
    <r>
      <rPr>
        <sz val="11"/>
        <rFont val="Arial"/>
        <family val="2"/>
      </rPr>
      <t xml:space="preserve">: The Target Management Scheme was adopted to provide precise and fair reduction targets and to create an enabling environment for introducing the future Emissions Trading Scheme.
</t>
    </r>
    <r>
      <rPr>
        <b/>
        <sz val="11"/>
        <rFont val="Arial"/>
        <family val="2"/>
      </rPr>
      <t xml:space="preserve">Policy context: </t>
    </r>
    <r>
      <rPr>
        <sz val="11"/>
        <rFont val="Arial"/>
        <family val="2"/>
      </rPr>
      <t xml:space="preserve">The Korean National Strategy for Green Growth and Five-Year Plan (2009) called for a shift from voluntary commitments to market-based instruments limiting their greenhouse gas emissions. Under President Lee Myung-bak's administration, the Energy and GHG Management System was introduced in 2010 to support implementation of Korea's ETS, by establishing a national GHG inventory and building target-setting capacity among firms (Niederhafner, 2014). 468 entities whose GHG emssions equal &gt;60% of national emissions were targeted to reduce GHG emissions or increase energy efficiency (UESCAP, no date).
</t>
    </r>
    <r>
      <rPr>
        <b/>
        <sz val="11"/>
        <rFont val="Arial"/>
        <family val="2"/>
      </rPr>
      <t xml:space="preserve">
National objectives: </t>
    </r>
    <r>
      <rPr>
        <sz val="11"/>
        <rFont val="Arial"/>
        <family val="2"/>
      </rPr>
      <t>Art. 42 of Carbon Neutral Green Growth Framework Act for Response to Climate Crisis requires the government to set mid to long term targets. In 2009, the Korean government announced a goal of 30% reduction of greenhouse gases against anticipated emissions (BAU) by 2020. Currently, the Korean government aims to reduce national GHG emissions by 35% or more by 2030 (vs 2018 levels).</t>
    </r>
  </si>
  <si>
    <r>
      <rPr>
        <b/>
        <sz val="11"/>
        <rFont val="Arial"/>
        <family val="2"/>
      </rPr>
      <t xml:space="preserve">Description: </t>
    </r>
    <r>
      <rPr>
        <sz val="11"/>
        <rFont val="Arial"/>
        <family val="2"/>
      </rPr>
      <t xml:space="preserve">The Korean Target Management System has been implemented as both a regulatory and voluntary scheme. This study focuses on its implementation as a regulation, and how it has evolved as a voluntary scheme since it was discontinued as a regulation. The Target Management Scheme came into force as a regulation in 2009, through which industrial sites were designated as 'controlled entities' by sector ministries. Industrial sites were designated by the Ministry of Trade, Industry and Energy (MOTIE). 'Controlled entities' were obliged to set a legally binding energy consumption and GHG emissions reduction targets, develop annual implementation plans, submit progress reports and participate in monitoring and evaluation of reports. Once the emissions trading scheme was introduced in 2015, the Target Management System regulation ended and its reporting, monitoring and verification system utilised for the ETS (Lee, 2012). The annual cycle of target-setting, reporting and monitoring is shown below: 
1. Ministries designate entities in scope
2. Entities submit inventory report (March), set targets and submit implementation plans (December)
3. Entities implement CO2 reduction measures (January  -December)
4. Entities submit implementation report (March)
5. Ministry submits evaluation report of entity implementation plans
</t>
    </r>
    <r>
      <rPr>
        <b/>
        <sz val="11"/>
        <rFont val="Arial"/>
        <family val="2"/>
      </rPr>
      <t>Target-setting process:</t>
    </r>
    <r>
      <rPr>
        <sz val="11"/>
        <rFont val="Arial"/>
        <family val="2"/>
      </rPr>
      <t xml:space="preserve"> All targets were negotiated between company CEOs and relevant ministries, instead of being imposed by government. At least three rounds of negotiations were held before the first overall target of -1,320,000 TOE in was agreed in 2010 across all controlled entitites. The overall procedure for target-setting included 1) preliminary investigation for target setting (3 months) 2) negotiation between firms and ministries and agreement of target (1 month) 3) notification of agreed target by ministry. Absolute targets were required for all firms, except for those in the power sector (Niederhafner, 2014)
</t>
    </r>
    <r>
      <rPr>
        <b/>
        <sz val="11"/>
        <rFont val="Arial"/>
        <family val="2"/>
      </rPr>
      <t xml:space="preserve">Electronic reporting system: </t>
    </r>
    <r>
      <rPr>
        <sz val="11"/>
        <rFont val="Arial"/>
        <family val="2"/>
      </rPr>
      <t>The National GHG Management System is the core reporting, monitoring and verification system for built for this policy. The system creates a common emissions reporting framework, with automatic verification, independent third party verification and public disclosure of company information. It supports annual reporting of emissions and implementation plans, as well as monitoring of national GHG emisions for country-level reporting (International Partnership on Mitigation and MRV, 2015). Companies were also required to submit implementation plans and progress reports</t>
    </r>
  </si>
  <si>
    <r>
      <rPr>
        <b/>
        <sz val="11"/>
        <rFont val="Arial"/>
        <family val="2"/>
      </rPr>
      <t>Eligible participants under the regulation 2010-2015:
High emitting companies:</t>
    </r>
    <r>
      <rPr>
        <sz val="11"/>
        <rFont val="Arial"/>
        <family val="2"/>
      </rPr>
      <t xml:space="preserve"> Companies with &gt;50,000 tCO2/year and &gt;200 TJ/year energy
</t>
    </r>
    <r>
      <rPr>
        <b/>
        <sz val="11"/>
        <rFont val="Arial"/>
        <family val="2"/>
      </rPr>
      <t>High emitting installations</t>
    </r>
    <r>
      <rPr>
        <sz val="11"/>
        <rFont val="Arial"/>
        <family val="2"/>
      </rPr>
      <t xml:space="preserve">: Facilities with &gt;15,000 tCO2/year and &gt;80 TJ/year
</t>
    </r>
  </si>
  <si>
    <r>
      <rPr>
        <b/>
        <sz val="11"/>
        <rFont val="Arial"/>
        <family val="2"/>
      </rPr>
      <t>Ministry of Environment</t>
    </r>
    <r>
      <rPr>
        <sz val="11"/>
        <rFont val="Arial"/>
        <family val="2"/>
      </rPr>
      <t xml:space="preserve"> oversees policy, prepares standards, procedures and guidelines for operation, and monitors the sector ministries (Ministry of Environment Korea, 2022)
</t>
    </r>
    <r>
      <rPr>
        <b/>
        <sz val="11"/>
        <rFont val="Arial"/>
        <family val="2"/>
      </rPr>
      <t>Ministry of Trade, Industry and Energy (MOTIE) coordinated the scheme for the industrial sector.</t>
    </r>
    <r>
      <rPr>
        <sz val="11"/>
        <rFont val="Arial"/>
        <family val="2"/>
      </rPr>
      <t xml:space="preserve"> Controlling agencies for each sector 1) designate entities in scope, support target-setting in each entity and evaluate implementation reports. For Industry, this is MOTIE (Ministry of Trade, Industry and Energy) (Ministry of Environment Korea, 2022)
</t>
    </r>
    <r>
      <rPr>
        <b/>
        <sz val="11"/>
        <rFont val="Arial"/>
        <family val="2"/>
      </rPr>
      <t>The Greenhouse Gas Management System</t>
    </r>
    <r>
      <rPr>
        <sz val="11"/>
        <rFont val="Arial"/>
        <family val="2"/>
      </rPr>
      <t xml:space="preserve"> was established in 2010 and owns the National Greenhouse Gas Inventory System.
</t>
    </r>
    <r>
      <rPr>
        <b/>
        <sz val="11"/>
        <rFont val="Arial"/>
        <family val="2"/>
      </rPr>
      <t xml:space="preserve">Independent energy experts </t>
    </r>
    <r>
      <rPr>
        <sz val="11"/>
        <rFont val="Arial"/>
        <family val="2"/>
      </rPr>
      <t>verify data through site visits and desktop evaluation.</t>
    </r>
  </si>
  <si>
    <r>
      <rPr>
        <b/>
        <sz val="11"/>
        <rFont val="Arial"/>
        <family val="2"/>
      </rPr>
      <t xml:space="preserve">Monitoring: </t>
    </r>
    <r>
      <rPr>
        <sz val="11"/>
        <rFont val="Arial"/>
        <family val="2"/>
      </rPr>
      <t>The electronic system used for monitoring and verification is the National Greenhouse Gas Comprehensive Information Management System (NGMS) which uses automatic verification, independent third party verification, and supports public disclosure of data submitted by controlled entities (see 'Policy mechanism and high-level requirements') and generation of time series analysis and reports. The reporting and monitoring system follows an annual cycle beginning with the designation of the 'controlled entities', target setting, submission of implementation plans, verification of implementation plans and implementation reporting. The annual cycle not only facilitates monitoring, reporting and verification (MRV) and continuous expansion of coverage, but also supports the preparations of national communications and biennial update reports (Ministry of Environment Korea, 2022)</t>
    </r>
    <r>
      <rPr>
        <b/>
        <sz val="11"/>
        <rFont val="Arial"/>
        <family val="2"/>
      </rPr>
      <t xml:space="preserve">
Verification: </t>
    </r>
    <r>
      <rPr>
        <sz val="11"/>
        <rFont val="Arial"/>
        <family val="2"/>
      </rPr>
      <t xml:space="preserve">The verification process for company reports is as follow 1) Review verification summary 2) review documents 3) risk analysis 4) data sampling plan 5) establish verification plan 6) site visits 7) organise and evaluate verification results (Lee, 2012)
</t>
    </r>
  </si>
  <si>
    <r>
      <rPr>
        <b/>
        <sz val="11"/>
        <rFont val="Arial"/>
        <family val="2"/>
      </rPr>
      <t>Reporting requirements:</t>
    </r>
    <r>
      <rPr>
        <sz val="11"/>
        <rFont val="Arial"/>
        <family val="2"/>
      </rPr>
      <t xml:space="preserve"> Companies were required to report Scope 1 and 2 emissions (Lee, 2012).  They were also were required to submit 1-year and 5-year implementation plans including information on GHG emissions estimates, mitigation plans, energy consumption estimates and energy conservation plans with details on methodologies used for GHG emissions and energy consumption estimation (including calculation and measurement methods) (International Partnership on Mitigation and MRV, 2015).
</t>
    </r>
    <r>
      <rPr>
        <b/>
        <sz val="11"/>
        <rFont val="Arial"/>
        <family val="2"/>
      </rPr>
      <t>Reporting platform:</t>
    </r>
    <r>
      <rPr>
        <sz val="11"/>
        <rFont val="Arial"/>
        <family val="2"/>
      </rPr>
      <t xml:space="preserve"> Companies were required to report through a web-based  platform owned by the  Greenhouse Gas Management System (GIR).</t>
    </r>
  </si>
  <si>
    <t>The government used a 'name and shame' approach, public disclosing companies who failed to achieve targets. Warnings for non-compliance were also issued.</t>
  </si>
  <si>
    <r>
      <rPr>
        <b/>
        <sz val="11"/>
        <rFont val="Arial"/>
        <family val="2"/>
      </rPr>
      <t>Effectiveness of monitoring, reporting and verification process:</t>
    </r>
    <r>
      <rPr>
        <sz val="11"/>
        <rFont val="Arial"/>
        <family val="2"/>
      </rPr>
      <t xml:space="preserve"> The annual cycle of target setting, reporting and review enables the government and companies to keep regular and substantive track of progress. This was sufficiently effective to be transferred to the Korean ETS. However, the availability of capable verifiers and systems of measuring and reporting at the utility level was an issue during the early phase (International Partnership on Mitigation and MRV, 2015). 
</t>
    </r>
    <r>
      <rPr>
        <b/>
        <sz val="11"/>
        <rFont val="Arial"/>
        <family val="2"/>
      </rPr>
      <t xml:space="preserve">Effectiveness of target negotiation process: </t>
    </r>
    <r>
      <rPr>
        <sz val="11"/>
        <rFont val="Arial"/>
        <family val="2"/>
      </rPr>
      <t xml:space="preserve">The scheme is praised by independent researchers for its successful engagement process with target companies for whom international competitiveness was a priority. Negotiations allowed the government to review energy-saving potential in the context of technology readiness, international competition, and other business factors (Niederhafner, 2014). For Phase 1 (2010-12), agreed targets amounted to 3.7% average reduction in energy consumption (higher than the 3% minimum target government started negotiations with) (Niederhafner, 2014). Also, the target negotiation process built trust and was perceived as less burdensome than imposed targets, giving businesses time to understand the process and build internal emission management and reporting capacity without any additional economic burden ahead of ETS-implementation (Asian Development Bank, 2018). 
</t>
    </r>
  </si>
  <si>
    <t>Policy outcomes are reported in CO2e terms instead of energy savings.</t>
  </si>
  <si>
    <r>
      <rPr>
        <b/>
        <sz val="11"/>
        <rFont val="Arial"/>
        <family val="2"/>
      </rPr>
      <t xml:space="preserve">Transferring the Target Management Scheme approach to reporting and monitoring would require government to establish an electronic reporting system. </t>
    </r>
    <r>
      <rPr>
        <sz val="11"/>
        <rFont val="Arial"/>
        <family val="2"/>
      </rPr>
      <t>In contrast to emissions reporting in annual reports under SECR, this policy uses the National Greenhouse Gas Management System as a reporting and monitoring platform, allowing government to collect emissions data directly from firms. Developing a similar tool for UK emissions reporting could take several years, however government has experience in developing web-based platforms to support policies (e.g. UK ETS Registry). Following the Korean approach to verification would also require team of trained experts would need to be appointed to verify company data. Another barrier to implementing this approach would be shifting legislation to require reporting on top of public disclosure in annual reports.</t>
    </r>
  </si>
  <si>
    <r>
      <rPr>
        <b/>
        <sz val="11"/>
        <rFont val="Arial"/>
        <family val="2"/>
      </rPr>
      <t xml:space="preserve">The added value of this scheme may be limited as the UK has established its Emissions Trading System. </t>
    </r>
    <r>
      <rPr>
        <sz val="11"/>
        <rFont val="Arial"/>
        <family val="2"/>
      </rPr>
      <t>The primary purpose of Korea's Target Management System was to prepare high emitters / high energy intensives for the process of regularly meeting targeted levels of emissions under its proposed Emissions Trading Scheme (ETS) (Niederhafner, 2014). The regulation ended when Korea implemented its ETS, which incentivises firms to decarbonise their operations according to carbon budgets. Implementing this scheme in the UK may add little value given the launch of the UK's own ETS. However, other elements of policy implementation, namely the electronic reporting, monitoring and verification system provides useful learnings for other existing UK policies.</t>
    </r>
    <r>
      <rPr>
        <b/>
        <sz val="11"/>
        <rFont val="Arial"/>
        <family val="2"/>
      </rPr>
      <t xml:space="preserve">
Electronic emissions reporting has enabled the Korean government to monitor emissions and energy consumption for targeted industrial sites/facilities.</t>
    </r>
    <r>
      <rPr>
        <sz val="11"/>
        <rFont val="Arial"/>
        <family val="2"/>
      </rPr>
      <t xml:space="preserve"> The Korean government has been able to collect emissions and energy consumption data from companies on an annual basis, and built a robust process for verifying this through site visits (International Partnership on Mitigation and MRV, 2015). This is a learning for UK industrial energy efficiency policies which require reporting of emissions and/or energy consumption, as the Korean approach to electronic reporting platforms hold a potential opportunity to streamline the reporting, monitoring and verification processes within individual policies. The Korean case also demonstrates that electronic reporting tools have several use cases, as the National Greenhouse Gas Management System also contributes to the Korean Emissions Trading System, and national greenhouse gas reporting.</t>
    </r>
  </si>
  <si>
    <t>Korea 2020 Energy Policy Review (windows.net)
Niederhafner (2014) The Korean Energy and GHG Target Management System: An Alternative to Kyoto-Protocol Emissions Trading Systems? http://temep-repec.my-groups.de/DP-118.pdf
UNESCAP (no date) Easing into carbon trading: Republic of Korea’s Emissions Target Management Scheme. https://www.unescap.org/sites/default/files/31.%20CS-Republic-of-Korea-Emissions-Target-Management-Scheme.pdf
International Partnership on Mitigation and MRV (2015) Web-based GHG Management System of the Republic of Korea. https://api.knack.com/v1/applications/5b23f04fd240aa37e01fa362/download/asset/5c9397f79d3cc709a989cd4e/2013onwardsghgmanagementsystem_korea.pdf
Lee (2012) Greenhouse gas energy target management scheme, Korea Environment Institute; Ministry of Environment. https://www.kdevelopedia.org/Resources/view/04201503270137415.do</t>
  </si>
  <si>
    <t>Energy Conservation Law, Japan</t>
  </si>
  <si>
    <t>Energy Conservation Law</t>
  </si>
  <si>
    <t>n/a</t>
  </si>
  <si>
    <t>EnMS standard</t>
  </si>
  <si>
    <r>
      <rPr>
        <b/>
        <sz val="11"/>
        <rFont val="Arial"/>
        <family val="2"/>
      </rPr>
      <t xml:space="preserve">Policy context: </t>
    </r>
    <r>
      <rPr>
        <sz val="11"/>
        <rFont val="Arial"/>
        <family val="2"/>
      </rPr>
      <t>The Act is the foundation of Japan's energy efficiency and conservation policy and has undergone major revisions since 1979.</t>
    </r>
    <r>
      <rPr>
        <b/>
        <sz val="11"/>
        <rFont val="Arial"/>
        <family val="2"/>
      </rPr>
      <t xml:space="preserve">
National objectives:</t>
    </r>
    <r>
      <rPr>
        <sz val="11"/>
        <rFont val="Arial"/>
        <family val="2"/>
      </rPr>
      <t xml:space="preserve"> Japan’s 5th Strategic Energy Plan of 2018 aims to reduce energy demand by 13% by 2030 vs BAU, equating to 21% reduction in industry to 8.86 Mtoe (IEA, 2021)</t>
    </r>
  </si>
  <si>
    <r>
      <rPr>
        <b/>
        <sz val="11"/>
        <rFont val="Arial"/>
        <family val="2"/>
      </rPr>
      <t xml:space="preserve">Description: </t>
    </r>
    <r>
      <rPr>
        <sz val="11"/>
        <rFont val="Arial"/>
        <family val="2"/>
      </rPr>
      <t xml:space="preserve">This regulation is imposes energy efficiency reporting requirements on approximately 12,000 high energy users representing 98% of industrial energy use (Kimura, 2014). Companies must report their alignment to the government's energy management standard and to sector-level energy intensity benchmarks, as well as implementation plans (Ezawa, 2021). Companies report directly to government, using reporting templates and online portals, allowing government to collect substantial information from firms.
</t>
    </r>
    <r>
      <rPr>
        <b/>
        <sz val="11"/>
        <rFont val="Arial"/>
        <family val="2"/>
      </rPr>
      <t>Energy management system standard:</t>
    </r>
    <r>
      <rPr>
        <sz val="11"/>
        <rFont val="Arial"/>
        <family val="2"/>
      </rPr>
      <t xml:space="preserve"> Businesses must report their alignment to a government energy management standard. The standard is broadly similar to the requirements of ISO50001 (Kimura, 2014). The standard has three sections, including:
1) Qualitative standards for overall energy management (operational measures such as energy managers, energy efficiency policies, compliance process for policies). Companies must nominate 3 kinds of energy managers - Control Officer (from senior management), Planning Promoter (supports Control Officer), Energy Manager (day-to-day operations).
2) Standards for commercial and industrial equipment, and; 
3) Energy efficiency targets (discussed below).
</t>
    </r>
    <r>
      <rPr>
        <b/>
        <sz val="11"/>
        <rFont val="Arial"/>
        <family val="2"/>
      </rPr>
      <t xml:space="preserve">Energy efficiency benchmarks: </t>
    </r>
    <r>
      <rPr>
        <sz val="11"/>
        <rFont val="Arial"/>
        <family val="2"/>
      </rPr>
      <t xml:space="preserve">Businesses must report energy consumption and alignment of their energy intensity against either 1) A non-binding government benchmark under the 'Industry Top Runner System' (previously 1%/year reduction in average energy consumption, but has been updated to sector-specific targets for 2030 since 2018) or 2) Kaidanren industry agreement targets. These benchmarks cover 70% of industry and commercial sectors, are aligned with EU-Emissions Trading Scheme. Each industry benchmark is based on energy consumption (kl, MJ, GJ) and production variables (tonnes) depending on the industry  (Ezawa, 2021).
</t>
    </r>
    <r>
      <rPr>
        <b/>
        <sz val="11"/>
        <rFont val="Arial"/>
        <family val="2"/>
      </rPr>
      <t>Reporting requirements:</t>
    </r>
    <r>
      <rPr>
        <sz val="11"/>
        <rFont val="Arial"/>
        <family val="2"/>
      </rPr>
      <t xml:space="preserve"> Companies must submit two kinds of annual report "Periodic report" and "Mid to Long-Term report" (outlined in 'Reporting and data collection by end-users' column). Based on company reports, the Business Classification Evaluation System classifies companies into levels, including S (excellent businesses, who are publicly disclosed by the government as high performers), A (businesses that are expected to make further efforts), and B (stagnant businesses). 
</t>
    </r>
    <r>
      <rPr>
        <b/>
        <sz val="11"/>
        <rFont val="Arial"/>
        <family val="2"/>
      </rPr>
      <t xml:space="preserve">Public disclosure: </t>
    </r>
    <r>
      <rPr>
        <sz val="11"/>
        <rFont val="Arial"/>
        <family val="2"/>
      </rPr>
      <t xml:space="preserve">A 2023 amendment to the regulation allows government to make company reports and scores available to investors through the Voluntary Disclosure System for Periodic Reports, but the reporting platform is still in development (Stakeholder Interview, 2023). 
</t>
    </r>
    <r>
      <rPr>
        <b/>
        <sz val="11"/>
        <rFont val="Arial"/>
        <family val="2"/>
      </rPr>
      <t xml:space="preserve">Financial incentives: </t>
    </r>
    <r>
      <rPr>
        <sz val="11"/>
        <rFont val="Arial"/>
        <family val="2"/>
      </rPr>
      <t>Businesses ranked S-class for 2 consecutive years under Business Classification Evaluation System can benefit from accelerated depreciation of their energy efficiency investments (30% of the purchase price) and SMEs can gain tax credit (7% of the purchase price) (METI, 2020).</t>
    </r>
  </si>
  <si>
    <r>
      <t xml:space="preserve"> </t>
    </r>
    <r>
      <rPr>
        <b/>
        <sz val="11"/>
        <rFont val="Arial"/>
        <family val="2"/>
      </rPr>
      <t>Companies</t>
    </r>
    <r>
      <rPr>
        <sz val="11"/>
        <rFont val="Arial"/>
        <family val="2"/>
      </rPr>
      <t xml:space="preserve"> consuming &gt;1,500 kL of crude oil equivalent per year (approx. 12,000 companies, termed "Specified Chain Business Operator").</t>
    </r>
  </si>
  <si>
    <t xml:space="preserve">Not applicable
</t>
  </si>
  <si>
    <r>
      <rPr>
        <b/>
        <sz val="11"/>
        <rFont val="Arial"/>
        <family val="2"/>
      </rPr>
      <t>The Ministry of Economy, Trade and Industry (METI)</t>
    </r>
    <r>
      <rPr>
        <sz val="11"/>
        <rFont val="Arial"/>
        <family val="2"/>
      </rPr>
      <t xml:space="preserve"> coordinates this policy. Local offices of METI review company reports.
</t>
    </r>
    <r>
      <rPr>
        <b/>
        <sz val="11"/>
        <rFont val="Arial"/>
        <family val="2"/>
      </rPr>
      <t>The Energy Conservation Centre of Japan (ECCJ</t>
    </r>
    <r>
      <rPr>
        <sz val="11"/>
        <rFont val="Arial"/>
        <family val="2"/>
      </rPr>
      <t>) has supported the automatic verification of company data (Stakeholder Interview, 2023).</t>
    </r>
  </si>
  <si>
    <r>
      <rPr>
        <b/>
        <sz val="11"/>
        <rFont val="Arial"/>
        <family val="2"/>
      </rPr>
      <t xml:space="preserve">Monitoring: </t>
    </r>
    <r>
      <rPr>
        <sz val="11"/>
        <rFont val="Arial"/>
        <family val="2"/>
      </rPr>
      <t xml:space="preserve">The Ministry of Environment, Trade and Industry (METI) monitors annual reports submitted directly via application tool, excel tool or EEGS (electronic reporting system). The overall duties within monitoring include: 1) review business' reports, 2) assess against criteria for Business Classification Evaluation System 3) announcement of scores to the public.
</t>
    </r>
    <r>
      <rPr>
        <b/>
        <sz val="11"/>
        <rFont val="Arial"/>
        <family val="2"/>
      </rPr>
      <t>Verification:</t>
    </r>
    <r>
      <rPr>
        <sz val="11"/>
        <rFont val="Arial"/>
        <family val="2"/>
      </rPr>
      <t xml:space="preserve"> Verification includes review of annual reports and site visits by energy auditors assigned by the Energy Conservation Centre Japan (ECCJ)</t>
    </r>
  </si>
  <si>
    <r>
      <rPr>
        <b/>
        <sz val="11"/>
        <rFont val="Arial"/>
        <family val="2"/>
      </rPr>
      <t>Two types of reporting are required:</t>
    </r>
    <r>
      <rPr>
        <sz val="11"/>
        <rFont val="Arial"/>
        <family val="2"/>
      </rPr>
      <t xml:space="preserve">
</t>
    </r>
    <r>
      <rPr>
        <b/>
        <sz val="11"/>
        <rFont val="Arial"/>
        <family val="2"/>
      </rPr>
      <t xml:space="preserve">1) Periodic report: </t>
    </r>
    <r>
      <rPr>
        <sz val="11"/>
        <rFont val="Arial"/>
        <family val="2"/>
      </rPr>
      <t xml:space="preserve">This includes annual energy consumption, energy intensity, 5 -year energy intensity trend, and results of a self-compliance check for the ECL energy management standard, reason for failure to meet benchmark where relevant)
</t>
    </r>
    <r>
      <rPr>
        <b/>
        <sz val="11"/>
        <rFont val="Arial"/>
        <family val="2"/>
      </rPr>
      <t>2) Mid to Long-Term Plan Report:</t>
    </r>
    <r>
      <rPr>
        <sz val="11"/>
        <rFont val="Arial"/>
        <family val="2"/>
      </rPr>
      <t xml:space="preserve"> (planned investments measures with schedule of implementation, expected reductions, any changes year on year must be justified). Companies are exempt from reporting this annually for the rest of the target period if they acheive a classification of 'S' (excellent) (METI, 2023)
</t>
    </r>
    <r>
      <rPr>
        <b/>
        <sz val="11"/>
        <rFont val="Arial"/>
        <family val="2"/>
      </rPr>
      <t xml:space="preserve">An electronic reporting system is provided by government to allow energy and GHG reporting: </t>
    </r>
    <r>
      <rPr>
        <sz val="11"/>
        <rFont val="Arial"/>
        <family val="2"/>
      </rPr>
      <t xml:space="preserve">The Electronic Reporting System (EEGS) was introduced to allow reporting energy use (under the Energy Conservation Law / Act on the Rational Use of Energy) and greenhouse gases (Act on Promotion of Global Warming Countermeasures) directly to government (Ministry of Environment, 2021). The system allows firms to report to their relevant ministries electronically either through an application or through excel templates, and allows government to monitor progress on GHG and energy efficiency targets, while making information available to the public and investors upon request (METI, 2023)
</t>
    </r>
    <r>
      <rPr>
        <b/>
        <sz val="11"/>
        <rFont val="Arial"/>
        <family val="2"/>
      </rPr>
      <t xml:space="preserve">Voluntary Disclosure System for Periodic Reports: </t>
    </r>
    <r>
      <rPr>
        <sz val="11"/>
        <rFont val="Arial"/>
        <family val="2"/>
      </rPr>
      <t>In response to increasing demand from investors for environmental, social and governance (ESG) information, the Japanese government is launching this platform in 2023 to make information on energy efficiency available to investors. This allows firms to choose whether they want to make information in their compulsory Period Reports available on the system, which is accessible to investors.</t>
    </r>
  </si>
  <si>
    <r>
      <rPr>
        <b/>
        <sz val="11"/>
        <rFont val="Arial"/>
        <family val="2"/>
      </rPr>
      <t xml:space="preserve">Site visits: </t>
    </r>
    <r>
      <rPr>
        <sz val="11"/>
        <rFont val="Arial"/>
        <family val="2"/>
      </rPr>
      <t xml:space="preserve">The largest energy consumers ("Designated Factories" all underwent site visits (11,000 factories). To manage scope, 400-800 surveys are conducted on a rotating basis every year (Kimura, 2014). Site visits are standard compliance checks and generally undertaken by 1-2 experts over 1 day. It costs roughly 50,000 - 100,000 JPY (GBP 270 - 550) to send experts on site visits. The number of factories visited is about 500 to 1000 factories annually. Note that there are about large 14,000 factories regulated by the law (Stakeholder Interview, 2023).
</t>
    </r>
    <r>
      <rPr>
        <b/>
        <sz val="11"/>
        <rFont val="Arial"/>
        <family val="2"/>
      </rPr>
      <t>Further guidance:</t>
    </r>
    <r>
      <rPr>
        <sz val="11"/>
        <rFont val="Arial"/>
        <family val="2"/>
      </rPr>
      <t xml:space="preserve"> Under the Business Classification Evaluation System, if a class B company is found not to comply after a site visit, it is classified as a C-class and guidance is provided.
</t>
    </r>
    <r>
      <rPr>
        <b/>
        <sz val="11"/>
        <rFont val="Arial"/>
        <family val="2"/>
      </rPr>
      <t xml:space="preserve">Penalties: </t>
    </r>
    <r>
      <rPr>
        <sz val="11"/>
        <rFont val="Arial"/>
        <family val="2"/>
      </rPr>
      <t>A penalty od 500,000 yen may be charged for failure to report regular and mid-long term plans.</t>
    </r>
  </si>
  <si>
    <r>
      <rPr>
        <b/>
        <sz val="11"/>
        <rFont val="Arial"/>
        <family val="2"/>
      </rPr>
      <t>Compliance:</t>
    </r>
    <r>
      <rPr>
        <sz val="11"/>
        <rFont val="Arial"/>
        <family val="2"/>
      </rPr>
      <t xml:space="preserve"> Almost 100 % of the regulated factories submit annual reports to the government (METI, 2023).</t>
    </r>
    <r>
      <rPr>
        <b/>
        <sz val="11"/>
        <rFont val="Arial"/>
        <family val="2"/>
      </rPr>
      <t xml:space="preserve">
Effectiveness of energy management standard: This</t>
    </r>
    <r>
      <rPr>
        <sz val="11"/>
        <rFont val="Arial"/>
        <family val="2"/>
      </rPr>
      <t xml:space="preserve"> regulation has played an important role in promoting the establishment of basic energy management systems for firms with little experience in this.  The ECL EMS standard extends beyond ISO50001 as it requires targets, specifies EE measures to be implemented by all companies, requires energy management manuals (Kimura, 2014). Self-reported compliance with the standard showed 40-60% and  5-10% reported very low compliance. In contrast, site visits by auditors left only 1% of firms with very low compliance partly due to different criteria, but more greatly due advice and guidance given by auditors (Kimura, 2014). However, for highly energy intensive companies, the policy has been reported to add little value: “Reporting energy costs and consumption has already been our practice since early times. The annual reporting mandated by the ECL is just aggregating our existing data” (Kimura, 2014)
Effectiveness of mid to long-term reports: The</t>
    </r>
    <r>
      <rPr>
        <b/>
        <sz val="11"/>
        <rFont val="Arial"/>
        <family val="2"/>
      </rPr>
      <t xml:space="preserve"> </t>
    </r>
    <r>
      <rPr>
        <sz val="11"/>
        <rFont val="Arial"/>
        <family val="2"/>
      </rPr>
      <t xml:space="preserve">mid to long-term plan does not need to relate to the energy intensity improvement target. This means specific action plans are not required beyond implementing required operational measures (Kimura, 2014)
</t>
    </r>
    <r>
      <rPr>
        <b/>
        <sz val="11"/>
        <rFont val="Arial"/>
        <family val="2"/>
      </rPr>
      <t xml:space="preserve">Effectiveness of energy efficiency benchmarks: </t>
    </r>
    <r>
      <rPr>
        <sz val="11"/>
        <rFont val="Arial"/>
        <family val="2"/>
      </rPr>
      <t>Sector-specific targets have been received more positively by firms than the 1%/year energy efficiency improvement, which are longer-term and more instructive for business planning (Stakeholder Interview, 2023). However, 1) energy intensity benchmarks are highly dependent on production 2) previously, industry disagreed with short-term targets, which government kept gradually increasing once the majority of companies acheived them. Now, targets periods extend to 2030 to provide clear policy direction to companies, which can be updated when the majority of companies meet the benchmark (Stakeholder Interview, 2023)
Effectiveness of the Business Classification Evaluation System: One study showed that enterprises whose energy efficiency deteriorates for two consecutive years improve after receiving warning letters from the government after being monitored through the Business Classification Evaluation System (Yoshikawa et al., 2019). The “name and shame” approach has both positive and negative reviews. Stakeholder Interviews revealed that public disclosure can be useful but the government website has limited visibility from the public and not many companies report their scores more widely. It is not comparable to the Carbon Disclosure Project, for example (Stakeholder Interview, 2023).</t>
    </r>
  </si>
  <si>
    <t>METI publishes the average energy intensity of reporting businesses by sector each year, but does not aggregate this to show overall energy efficiency improvement or energy savings.</t>
  </si>
  <si>
    <r>
      <rPr>
        <b/>
        <sz val="11"/>
        <rFont val="Arial"/>
        <family val="2"/>
      </rPr>
      <t>Increased energy management reporting at the same level and frequency in the UK may face resistance from firms related to increased burden.</t>
    </r>
    <r>
      <rPr>
        <sz val="11"/>
        <rFont val="Arial"/>
        <family val="2"/>
      </rPr>
      <t xml:space="preserve"> This regulation requires companies to report annually on broader areas of energy efficiency than current UK requirements across SECR, ESOS and CCAs, including action plans, compliance with the government's energy management standard, alignment with energy intensity benchmarks. Transferring this approach may face resistance from UK firms based on increased administrative burden, although the recent ESOS consultation demonstrated support for firms to report on some of these areas every 4 years under ESOS, including energy consumption, energy intensity and action plans for Phase 3 to 4 (Department for Energy Security and Net Zero, 2023). Additionally, introducing sector-specific energy efficiency benchmarks as mandatory standards to report against could require extensive consultation with firms over 2-3 years.
</t>
    </r>
    <r>
      <rPr>
        <b/>
        <sz val="11"/>
        <rFont val="Arial"/>
        <family val="2"/>
      </rPr>
      <t xml:space="preserve">Public disclosure of league tables may face resistance from firms related to protection of company information. </t>
    </r>
    <r>
      <rPr>
        <sz val="11"/>
        <rFont val="Arial"/>
        <family val="2"/>
      </rPr>
      <t xml:space="preserve">The Japanese government discloses the companies who rank as 'excellent' in the Business Classification Evaluation System (see 'Policy mechanism and high-level requirements'). This approach may be unpopular in the UK given firms' concerns over the commercial sensitivity of company information (Department for Energy Security and Net Zero, 2023).
</t>
    </r>
  </si>
  <si>
    <r>
      <rPr>
        <b/>
        <sz val="11"/>
        <rFont val="Arial"/>
        <family val="2"/>
      </rPr>
      <t>Energy management reporting can establish basic energy management among firms with little knowledge of energy efficiency.</t>
    </r>
    <r>
      <rPr>
        <sz val="11"/>
        <rFont val="Arial"/>
        <family val="2"/>
      </rPr>
      <t xml:space="preserve"> The Japanese Energy Conservation Law (ECL) requires firms to report alignment against the Japanese energy management standard. However, qualitative evidence shows that the requirements have a greater impact on firms with little energy management experience , while high energy intensive firms were already likely to implement energy management (Kimura, 2014). 
</t>
    </r>
    <r>
      <rPr>
        <b/>
        <sz val="11"/>
        <rFont val="Arial"/>
        <family val="2"/>
      </rPr>
      <t>Energy efficiency target-setting can play a role in regulations and incentives.</t>
    </r>
    <r>
      <rPr>
        <sz val="11"/>
        <rFont val="Arial"/>
        <family val="2"/>
      </rPr>
      <t xml:space="preserve"> Japanese businesses can either report alignment of their emissions/energy intensity to non-binding government benchmarks or those of industrial associations (under the separate Kaidanren Voluntary Agreements policy) by 2030. The requirement to report against a target within a regulation carries the potential to make target-setting common amongst a broader scope of firms than incentives. It has allowed government to identify and investigate businesses whose energy efficiency performance is lagging (Ezawa, 2021).
</t>
    </r>
    <r>
      <rPr>
        <b/>
        <sz val="11"/>
        <rFont val="Arial"/>
        <family val="2"/>
      </rPr>
      <t xml:space="preserve">The reporting system used in this regulation supports the provision of information to investors. </t>
    </r>
    <r>
      <rPr>
        <sz val="11"/>
        <rFont val="Arial"/>
        <family val="2"/>
      </rPr>
      <t>The Business Classification Evaluation System aims to recognise best practice in energy efficiency. The Voluntary Disclosure System has allowed companies to voluntarily make their information available to investors while environmental performance criteria becomes more important to investors.Although this system is in early stages, the case demonstrates a novel approach to making information reported to government directly available to investors. Implementing this in the UK could also potentially provide greater incentives for companies to demonstrate progress in energy efficiency and CO2 emissions to investors.</t>
    </r>
  </si>
  <si>
    <t xml:space="preserve">Department for Energy Security and Net Zero (2023) Consultation response: Strengthening the Energy Savings Opportunity Scheme (ESOS). https://assets.publishing.service.gov.uk/government/uploads/system/uploads/attachment_data/file/1094702/energy-savings-opportunity-scheme-consultation-govt-response.pdf
Ezawa (2021) Updated Benchmarking System. https://iea.blob.core.windows.net/assets/2867cfa4-5184-4d4e-801b-c545de7e8900/2.Mr.MasanaEZAWA%2CMETI17-03BenchmarkingWorkshop.pdf
Kimura, O. (2014) Does regulation of energy management systems work? A case study of the Energy Conservation Law in Japan. https://www.eceee.org/library/conference_proceedings/eceee_Industrial_Summer_Study/2014/5-the-role-of-energy-management-systems-education-outreach-and-training/does-regulation-of-energy-management-systems-work-a-case-study-of-the-energy-conservation-law-in-japan/
METI (2023) Latest guidance on Periodic and Mid-Long Term Reporting under the Energy Conservation Law - https://www.enecho.meti.go.jp/category/saving_and_new/saving/enterprise/factory/support-tools/data/kojo-kinyuyoryo23_v.1.pdf
METI (2023) Voluntary Disclosure System for Investors - https://www.enecho.meti.go.jp/category/saving_and_new/saving/enterprise/overview/disclosure/index.html
Ministry of Environment (2021) Introduction to Japanʼs Mandatory GHG Accounting and Reporting System (https://jprsi.go.jp/files/event_material/d1_3_03_mr_uchida.pdf)
</t>
  </si>
  <si>
    <t>All International Industrial Energy Efficiency Case Studies</t>
  </si>
  <si>
    <t>Stage B</t>
  </si>
  <si>
    <t>Case Study</t>
  </si>
  <si>
    <t>Ref no.</t>
  </si>
  <si>
    <t>Sources</t>
  </si>
  <si>
    <t>P1</t>
  </si>
  <si>
    <r>
      <rPr>
        <b/>
        <sz val="11"/>
        <rFont val="Arial"/>
        <family val="2"/>
      </rPr>
      <t xml:space="preserve">Description: </t>
    </r>
    <r>
      <rPr>
        <sz val="11"/>
        <rFont val="Arial"/>
        <family val="2"/>
      </rPr>
      <t xml:space="preserve">ProKilowatt is a subsidy providing up to 30% of investment costs for technologies not yet implemented. Funding is awarded through a 'sealed one-bid discriminatory price auction' (i.e. participants cannot see each others' bids and subsidy is offered at the price requested) (SFOE, 2023). Because projects and programme operators (explained below) cannot see what other actors are bidding, they must aim for the lowest possible subsidy share and optimise their cost-effectiveness
</t>
    </r>
    <r>
      <rPr>
        <b/>
        <sz val="11"/>
        <rFont val="Arial"/>
        <family val="2"/>
      </rPr>
      <t>Funding cost-effective measures</t>
    </r>
    <r>
      <rPr>
        <sz val="11"/>
        <rFont val="Arial"/>
        <family val="2"/>
      </rPr>
      <t xml:space="preserve">: Funding is awarded to projects and programs with the </t>
    </r>
    <r>
      <rPr>
        <b/>
        <sz val="11"/>
        <rFont val="Arial"/>
        <family val="2"/>
      </rPr>
      <t>lowest subsidy contribution per kWh energy savings</t>
    </r>
    <r>
      <rPr>
        <sz val="11"/>
        <rFont val="Arial"/>
        <family val="2"/>
      </rPr>
      <t xml:space="preserve"> in cents/kWh (SFOE, 2023). Therefore, project applications must include project costs, requested subsidies and expected energy savings to be reviewed by the Swiss Federal Office of Energy (SFOE). In each competition, projects with the lowest subsidy contribution per kWh saved are awarded funding based on the available public budget. For each competition, the allocated budget must be 20% lower than the total requested budget. The method for evaluating overall cost effectiveness involves estimating lifetime electricity savings, which is the difference in energy consumption between a reference scenario without subsidies and a subsidy scenario, and total subsidy costs. The government measures the ratio of the funding applied for in a project or program and the estimated electricity savings over the entire lifetime (SFOE, 2019). 
</t>
    </r>
    <r>
      <rPr>
        <b/>
        <sz val="11"/>
        <rFont val="Arial"/>
        <family val="2"/>
      </rPr>
      <t xml:space="preserve">Types of projects funded: </t>
    </r>
    <r>
      <rPr>
        <sz val="11"/>
        <rFont val="Arial"/>
        <family val="2"/>
      </rPr>
      <t xml:space="preserve">ProKilowatt supports both individual projects and aggregated projects (referred to as 'programmes'). 
</t>
    </r>
    <r>
      <rPr>
        <b/>
        <sz val="11"/>
        <rFont val="Arial"/>
        <family val="2"/>
      </rPr>
      <t>Projects</t>
    </r>
    <r>
      <rPr>
        <sz val="11"/>
        <rFont val="Arial"/>
        <family val="2"/>
      </rPr>
      <t xml:space="preserve"> represent one or a few measures for a single company with total investment costs between CHF 70,000 and CHF 6.6 million. Applications for projects can be submitted at any given time. Companies must implement the measures themselves.
</t>
    </r>
    <r>
      <rPr>
        <b/>
        <sz val="11"/>
        <rFont val="Arial"/>
        <family val="2"/>
      </rPr>
      <t>Programmes</t>
    </r>
    <r>
      <rPr>
        <sz val="11"/>
        <rFont val="Arial"/>
        <family val="2"/>
      </rPr>
      <t xml:space="preserve"> are aggregated bids supporting measures across several businesses or organisations (with investment costs of less than 300,000 CHF per measure) and are run by intermediaries (such as energy consultants, industry associations, electricity supply companies) who also support implementation among end-users. There is no competitive process between the measures in programmes (usually a first-come-first served process), but programmes are submitted in one given year are competitively selected. One example of a program is EFFICIENCY+ run by Energie Agentur, a company of over 100 consultants specialising in energy and resource efficiency. Their program is promoted on the company website, which contains information on the application, implementation and monitoring steps that the company supports end users with, and eligible EE measures (Energie Agentur, 2023).
</t>
    </r>
    <r>
      <rPr>
        <b/>
        <sz val="11"/>
        <rFont val="Arial"/>
        <family val="2"/>
      </rPr>
      <t>Funding/competition windows:</t>
    </r>
    <r>
      <rPr>
        <sz val="11"/>
        <rFont val="Arial"/>
        <family val="2"/>
      </rPr>
      <t xml:space="preserve"> The scheme used to run 2-3 calls for projects each year until 2022. Today, companies can apply for funding 24/7 into weekly competitions. To manage the variability in frequency of funding requests and maintain competition, each week's competition contains the previous 15 'failed' submissions or those which were nto awarded funding (Stakeholder Interview, 2023)
</t>
    </r>
    <r>
      <rPr>
        <b/>
        <sz val="11"/>
        <rFont val="Arial"/>
        <family val="2"/>
      </rPr>
      <t xml:space="preserve">Supporting SMEs: </t>
    </r>
    <r>
      <rPr>
        <sz val="11"/>
        <rFont val="Arial"/>
        <family val="2"/>
      </rPr>
      <t>SMEs are eligible for project and programme funding. The subsidy has been promoted to SMEs primarily through industrial associations (notably Energieagentur der Wirtschaft and Agentur Clean Tech Schweiz)</t>
    </r>
    <r>
      <rPr>
        <b/>
        <sz val="11"/>
        <rFont val="Arial"/>
        <family val="2"/>
      </rPr>
      <t xml:space="preserve">
Funding for the subsidy comes from tax on grid electricity. </t>
    </r>
    <r>
      <rPr>
        <sz val="11"/>
        <rFont val="Arial"/>
        <family val="2"/>
      </rPr>
      <t xml:space="preserve">ProKilowatt benefits from constant funding through the electricity network surcharge which accumulates up to 70 million Swiss francs per year (63 million GBP per year). This levy is no more than 0.1 CH cents/kWh sold.
</t>
    </r>
  </si>
  <si>
    <r>
      <rPr>
        <b/>
        <sz val="11"/>
        <rFont val="Arial"/>
        <family val="2"/>
      </rPr>
      <t xml:space="preserve">Eligible participants: </t>
    </r>
    <r>
      <rPr>
        <sz val="11"/>
        <rFont val="Arial"/>
        <family val="2"/>
      </rPr>
      <t xml:space="preserve">businesses of all sizes and public institutions are eligible to apply for indidivual projects and aggregated bids (programmes). 
</t>
    </r>
    <r>
      <rPr>
        <b/>
        <sz val="11"/>
        <rFont val="Arial"/>
        <family val="2"/>
      </rPr>
      <t>Projects</t>
    </r>
    <r>
      <rPr>
        <sz val="11"/>
        <rFont val="Arial"/>
        <family val="2"/>
      </rPr>
      <t xml:space="preserve">: individual projects can be submitted by companies, municipalities, small and medium-sized companies, electricity supply companies. These must be a minimum of CHF 20,000 (18,000 GBP) and a maximum of CHF 2 million (1.8 million GBP)
</t>
    </r>
    <r>
      <rPr>
        <b/>
        <sz val="11"/>
        <rFont val="Arial"/>
        <family val="2"/>
      </rPr>
      <t>Programmes</t>
    </r>
    <r>
      <rPr>
        <sz val="11"/>
        <rFont val="Arial"/>
        <family val="2"/>
      </rPr>
      <t xml:space="preserve">: aggregated bids can be submitted by consultants, industry associations, electricity supply companies and must have a maximum of 300,000 CHF (270,000 GBP). Programmes are also allowed to run their own auctions (there is only one example of this from 2015/16 by the utility Groupe E Greenwatt, which auctioned projects at a min/max cost/KWh electricity. This worked well together with the requirements for audits under the Large Consumer Obligation as the audit catalysed clients' interest in EE measures).
</t>
    </r>
    <r>
      <rPr>
        <b/>
        <sz val="11"/>
        <rFont val="Arial"/>
        <family val="2"/>
      </rPr>
      <t>Projects with high investment costs</t>
    </r>
    <r>
      <rPr>
        <sz val="11"/>
        <rFont val="Arial"/>
        <family val="2"/>
      </rPr>
      <t xml:space="preserve">: These must be a minimum of CHF 2 million and maximum of CHF 6 million. </t>
    </r>
    <r>
      <rPr>
        <b/>
        <sz val="11"/>
        <rFont val="Arial"/>
        <family val="2"/>
      </rPr>
      <t xml:space="preserve">
</t>
    </r>
    <r>
      <rPr>
        <sz val="11"/>
        <rFont val="Arial"/>
        <family val="2"/>
      </rPr>
      <t xml:space="preserve">
</t>
    </r>
  </si>
  <si>
    <t>No</t>
  </si>
  <si>
    <t>Onsite Energy Program</t>
  </si>
  <si>
    <t xml:space="preserve"> - Onsite Energy Technical Assistance Programs (TAPs), which will help facilities across the nation integrate the latest onsite energy technologies by providing specialized technical assistance that can range from initial site screenings to identify onsite energy opportunities to more advanced analysis to support project installations.E.g. technology screening/preliminary assistance, feasibility analysis, investment grade analysis, procurement, operations, maintenance, commissioning
-  IEE TECH - wide variety of technologies, including battery storage, combined heat and power (CHP), district energy, fuel cells, geothermal, industrial heat pumps, renewable fuels, solar photovoltaics, solar thermal, thermal storage, and wind power
 - PARTNERSHIPS - Onsite Energy TAPs will also engage with policymakers, utilities, and other key stakeholders, develop publicly available tools, share best practice
 - ENERGY TYPES - Electricity and heat 
 - Topic Areas:
1) Regional Onsite Energy Technical Assistance Partnerships
(TAPs): Funding for up to 10 entities to serve as region-specific Onsite Energy TAPs that will engage end-users and key stakeholders in defined multi-state regions
2) Topic Area 2: Onsite Energy Technical Analysis and Support Center (TASC):Funding for one central national entity that will provide technical analysis and other support to the Onsite Energy TAPs program.</t>
  </si>
  <si>
    <t xml:space="preserve"> - Individuals, domestic entities, foreign entities, consortia complying with FOA requirements (letters of intent, full application, replying to comments)
</t>
  </si>
  <si>
    <t xml:space="preserve"> - issued by the U.S. Department of Energy’s (DOE) Office of Energy Efficiency and Renewable Energy (EERE) Industrial Efficiency and Decarbonization Office (IEDO)
 - Funding is awarded to those willing to deliver (topic1) and coordinate (topic 2) technical assistance and build partnerships with stakeholders in 10 multi-state regions 
 - This program is fully funded, with no cost sharing mechanism
</t>
  </si>
  <si>
    <t xml:space="preserve"> - Currently, the UK does not make ISO50001 implementation or implementation of EE measures with a certain payback time obligatory under any regulation or incentive (exemption from ESOS through ISO50001 comes closest to this). This policy therefore offers lessons on how voluntary agreements can ensure ISO50001 alignment. Factors leading to the success of this policy include:
 - Clear communication of requirements on target EE measures. The scheme is unique by mandating 'special investigations' into priority areas of EE which are obligatory for participants to explore (e.g. waste heat and heat pumps)
 - Substantial financial incentive for participation
3) dedicated management team in DEA holding close dialogue with participants, regulators and standard-setters
4) strong monitoring process by independent bodies with regular evaluations of energy savings, costs, barriers
5)  undertaking surveys and maintaining data platform to analyse results
6) important to clearly set out requirements to companiesand provide instruction as to which energy saving projects to implement</t>
  </si>
  <si>
    <t>Financial Opportunities: Funding Opportunity Exchange (energy.gov)</t>
  </si>
  <si>
    <t>Energy Efficiency Agreement</t>
  </si>
  <si>
    <t>Finland</t>
  </si>
  <si>
    <t>Industry; Energy; Property; Oil refinery</t>
  </si>
  <si>
    <t>&gt;10,000</t>
  </si>
  <si>
    <t xml:space="preserve"> - VAs to implement and annually report EE measures with access to EE subsidies for energy audits (for SMEs) and EE measures. 
 - The Energy Efficiency Agreement for Industries (2017-2025) requires companies to: 1) set energy savings target reflecting the industry associations' target and action plan, 2) introduce a Energy Efficiency System or ISO 50001 EMS 3) report by end of Feb each year 4) aimm to introduce new EE technology when available
 - voluntary and subsidised energy audit programmes for SMEs (and municipalities, foundations) covering buildings, industrial processes, energy production facilities. Energy audits are not subsidised for large companies
 - FINANCIAL INCENTIVE - Companies that have signed the energy efficiency agreement can apply for the Energy and Investment Aid
 - Phase 1 1997-2007, then 2006-2016, current phase 2017-2025
 - The following is provided within the scheme: 1) Monitoring and impact assessment 2) Quality control 3) Energy audit models and other tools 4) Qualified energy auditors 5) Training of energy auditors 6) Promotion and marketing</t>
  </si>
  <si>
    <t xml:space="preserve"> - Companies which are members to industry associations
 - All types of energy saving actions are eligible
 - In general, the Action Plan for the Energy-Intensive Industry of the Energy Efficiency Agreement for Industries is joined by the companies with one or more sites with an annual energy consumption of at least 100 GWh</t>
  </si>
  <si>
    <t xml:space="preserve">  - Voluntary agreements between the Ministry of Economic Affairs and Employment, Energy Energy Authority and the Confederation of Finnish Industries (EK) and its member associations.  
- The Energy Authority under the Ministry of Economic Affairs and Employment is responsible for the preparation, development and implementation of energy efficiency agreements.
 - Motiva (state-owned company) - supports implementation, communications, reporting and monitoring of the energy efficiency agreements
 - Data is reported to the EU commission
 - Large budget item was construction of a web-based monitoring database in 2007-8 (200 person-days utlitised by Motiva
 - Annual resources needed for data checking, analyses for branch specific reports and reporting in Motiva are about two person-years. Reporting is partly financed by all involved industry associations. In addition, some industry branch associations finance partly the energy advice given by Motiva to mid-sized enterprises signed up to the agreements</t>
  </si>
  <si>
    <t xml:space="preserve"> - Eligible businesses must report energy use and energy efficiency measures used annually, investment costs, payback time, investment source, feedback
 - Information is collected online by the Ministry of Employment and Economy - to support national reporting and reporting under EU Energy Services Directive</t>
  </si>
  <si>
    <t xml:space="preserve"> - By 2007, the annual savings (9 TWh/a, approx. 3 million CO2 tonnes) represented over 2% of the Finland’s total energy consumption and about 3.5% of GHG emissions (million t CO2-eq.) in Finland 
 - Annual final energy savings expected in 2020 from 
actions implemented by participants in the 1997–
2007, 2008-2016 and 2017-2025 agreement 
periods (source: NEEAP 2017):
200 GWh/a in the private services sector
770 GWh/a in mid-sized industry
11 691 GWh/a in energy-intensive industry
 - Annual cumulative savings in 2016 were 15.9TWh</t>
  </si>
  <si>
    <t xml:space="preserve"> - Given that primarily information-based policies for IEE represent a UK policy gap, this policy offers lessons in raising awareness of EE measures among firms of all sizes through co-learning in networks. Because this policy is implemented through targets and industry associations, it aligns with the UK CCA structure (despite missing financial incentives for participation). 
 - Knowledge sharing facilitated in small networks (8-15 companies) and co-ordinated by industry associations supported greater EE improvements from participants vs sector average.
 - Energy assessments undertaken at the outset of participation to identify EE opportunities for participants
 - This policy also offers lessons in overcoming barriers faced in facilitating network-based policies. It was reported that high effort was required at the outset to build initial relationships, and that successfully initiated networks were supported by existing relationships between businesses and the network operator.</t>
  </si>
  <si>
    <t>https://energiatehokkuussopimukset2017-2025.fi/wp-content/uploads/2020/02/Energy-Efficiency-Agreement-for-Industries-2017-2025.pdf
https://epatee.eu/sites/default/files/epatee_case_study_finland_energy_efficiency_agreement_for_industries_ok_0.pdf
https://www.eceee.org/static/media/uploads/site-2/Industry2018/documents/4_heikki_vaisanen_finland.pdf
https://www.eceee.org/static/media/uploads/site-2/library/conference_proceedings/eceee_Summer_Studies/2009/Panel_3/3.266/paper.pdf</t>
  </si>
  <si>
    <t>Inflation Reduction Act - Clean Energy and Sustainability Accelerator</t>
  </si>
  <si>
    <t>Power Generation; Industry; Agriculture; Automotive; Utilities</t>
  </si>
  <si>
    <t xml:space="preserve"> - The Clean Energy and Sustainability Accelerator will be the US' national green bank which uses public funds to leverage private financing
 - Financing mature and nascent technologies and activities through State, Territorial or local green banks funded through the Clean Energy and Sustainability Accelerator
 - 40% of finance will be allocated to "climate impacted communities" including low income communities
 - The policy supports co-investment between the Accelerator and private investors/financial institutions
 - The Accelerator provides financing to local green banks when qualifying projects operate in markets better served by local entities
 - Loans, loan guarantees, aggregation and warehouseing, equity capital and other financial products will be used
</t>
  </si>
  <si>
    <t xml:space="preserve"> - Eligible activities fall under 9 areas: 1) industrial decarbonisation and 2) building energy efficiency and 3) environmental justice 4) Grid technology 5) Agriculture projects which increase decarbonisation 6) Clean transportation 7) climate resilient infrastructure 8) renewable energy generation 9) just transition
 - Eligible projects must also show they pay workers minimum wage</t>
  </si>
  <si>
    <t xml:space="preserve"> - The Accelerator is set up as a non-profit independent finance entity with Board members.
 - GREEN BANKS - Within this Accelerator, the finance and investment division will provide funds to local green banks and directly to eligible projects. Currently there are 15 Green banks across the US
 - CO-INVESTMENT This division will also partner with other financial institutions to increase total investment
- CORPORATE GOVERNANCE - the Board will carry out asset and risk management
 - The vehicle will also have an 'accelerated clean energy transition program' to expedite the energy transition from fossil to renewable energy and also to invest in transitioning CO2 intensive assets in communities impacted by the transition</t>
  </si>
  <si>
    <t xml:space="preserve"> - US IACs offer promising lessons for UK policy as an innovative approach to providing free energy audits to SMEs, as UK SMEs lack dedicated support in this area.
 - The key factor contributing to the significant energy savings acheived under this policy is offering energy audits free of charge to SMEs, thereby eliminating financial barriers to undertake audits and targeting companies underserved by ESCOs (SMEs represent the smallest market for ESCOs) and who lack EE skills
 - A key driver of high uptake is that energy cost reduction for businesses is both a core objective and promotional element of the scheme
 - IAC audits are high quality and include all energy-consuming industrial systems in a plant, representing a broader scope than free or subsidised audits offered by US utilities</t>
  </si>
  <si>
    <t>Text - H.R.806 - 117th Congress (2021-2022): Clean Energy and Sustainability Accelerator Act | Congress.gov | Library of Congress
https://www.congress.gov/bill/117th-congress/house-bill/806/text
https://coalitionforgreencapital.com/accelerator/</t>
  </si>
  <si>
    <t>Inflation Reduction Act - Greenhouse Gas Reduction Fund</t>
  </si>
  <si>
    <t xml:space="preserve"> - The Greenhouse Gas Reduction Fund provides $27 billion to EPA for expenditure until September 30, 2024
 - This includes competitive grants to mobilise financing and leverage private capital for projects, with emphasis on those which benefit low-income and disadvantaged communities. 
 - (1) $7 billion 'zero emission technologies' - financial and technical assistance for 'eligible recipient' to support low-income and disadvantaged communities to deploy or benefit from zero-emission technologies (distributed technologies on residential rooftops and others) 
 - (2) $20 billion green financing - projects that reduce or avoid greenhouse gas emissions and other forms of air pollution, including $8 billion for low-income communities.</t>
  </si>
  <si>
    <t xml:space="preserve"> - Qualified project includes any project, activity, or technology that (A) reduces or avoids greenhouse gas emissions and other forms of air pollution in partnership with, and by leveraging investment from, the private sector; or (B) assists communities in the efforts of those communities to reduce or avoid greenhouse gas emissions and other forms of air pollution</t>
  </si>
  <si>
    <t xml:space="preserve"> - US EPA is in charge of design and implementation
 - 'Eligible recipients' are not for profit organisations that 'provide capital, leverage private capital, and provide other forms of 
financial assistance for the rapid deployment of low- and zero-emission products, technologies, and services;</t>
  </si>
  <si>
    <t>CCS</t>
  </si>
  <si>
    <t xml:space="preserve"> - This policy represents a stringent extension of CCAs, by requiring participating companies to conduct subsidised energy audits and thereby increasing firms' knowledge of EE measures through the VA. Factors contributing to the high uptake and substantial energy savings achieved under this policy include:
 - Energy audit requirement at the start of VA allowed greater knowledge of energy flows at each site, which was also supported by subsidised audits (significant extension of UK CCAs)
 - provision of audit methodologies and monitoring tools
 - regular contact between federations and government on progress and best practice
 - stringent selection criteria, pushing higher ambition from companies
 - systematic monitoring of progress under pre-defined indicators
</t>
  </si>
  <si>
    <t>Summary of the Energy Security and Climate Change Investments in the Inflation Reduction Act of 2022 (senate.gov)
https://www.whitehouse.gov/cleanenergy/inflation-reduction-act-guidebook/
https://www.americanprogress.org/article/the-greenhouse-gas-reduction-fund-can-accelerate-an-equitable-energy-transition/
https://www.epa.gov/system/files/documents/2022-10/GHGRF.pdf</t>
  </si>
  <si>
    <t>P2</t>
  </si>
  <si>
    <t>Inflation Reduction Act - Advanced Technology Vehicle Manufacturing Loan Program</t>
  </si>
  <si>
    <t>Automotive</t>
  </si>
  <si>
    <t>Large; Medium</t>
  </si>
  <si>
    <t xml:space="preserve"> - Provision of loans to support the manufacture of eligible advanced technology vehicles and components under the Advanced Technology Vehicles Manufacturing Loan Program (ATVM), including newly authorized uses from the Bipartisan Infrastructure Law. 
 - Expanded uses include medium- and heavy-duty vehicles, locomotives, maritime vessels including offshore wind vessels, aviation, and hyperloop. IRA removed the $25 billion cap on ATVM loans and appropriates $3 billion in credit subsidy to support these loans.
 - Loans can support, through the Critical Materials Program, energy efficiency improvements for manufacturing in the automotive supply chain after materials are mined through </t>
  </si>
  <si>
    <t>Businesses must: 
 1) Manufacture eligible vehicles or components that are used in eligible vehicles. Advanced technology vehicles were originally defined as light-duty vehicles that meet or exceed a 25% improvement in fuel efficiency beyond a 2005 model year baseline of comparable vehicles; and/or ultra-efficient vehicles which achieve a fuel efficiency of 75 miles per gallon or equivalent using alternative fuels. The Bipartisan Infrastructure Law expanded the definition to include medium- and heavy-duty vehicles, locomotives, maritime vessels including offshore wind vessels, aviation, and hyperloop.
2) Build new facilities; reequip, modernize, or expand existing facilities; and/or for engineering integration performed in the United States related to the manufacturing of eligible vehicles or components.
3) Be located in the United States. Foreign ownership or sponsorship of the projects is permissible as long as the project is located in one of the fifty states, the District of Columbia, or a U.S. territory.
4) Applicants must also meet all applicable eligibility requirements set forth in the Energy Independence and Security Act of 2007, Interim Final Rule, as amended and corrected, Interpretive Rule, and Technical Support Document regarding determination and calculation methods for “substantially similar attributes” under the ATVM program</t>
  </si>
  <si>
    <t xml:space="preserve"> - Administered by Loan Programs Office (LPO can provide flexible, custom financing to meet specific needs, offers senior, secured debt and can serve as sole lender, or can co-lend with or guarantee loans from other financial institutions and provide to bank syndicates flexible debt capacity that can be upsized or downsized depending on syndication strategy)</t>
  </si>
  <si>
    <t>Enhanced Capital Allowances</t>
  </si>
  <si>
    <t xml:space="preserve"> - Following the termination of Enhanced Capital Allowances in the UK, there has been a policy gap in providing tax benefits/capital allowances for EE investments, as well as grants/financial support for SME EE. As an integral policy contributing the second highest share of energy savings from the country's EE policies under the EED, it offers lessons in how to implement successful tax incentives for SMEs. Factors contributing to the success of this policy include:
 - Increasingly stringent eligibility rules, standards and evaluation processes, partly through regular updates to the Energy List (list of eligible EE technologies)
 - Reduction to a more optimal tax deduction percentage, which improved the cost effectiveness of policy without disincentivising firms' investments
 - Eligibility driven by the Energy List, which reduces information asymmetry between supply and demand of new technologies</t>
  </si>
  <si>
    <t>DOE-LPO_Program_Handout_Critical_Materials_June2021_0.pdf (energy.gov)
https://www.energy.gov/lpo/advanced-technology-vehicles-manufacturing-loan-program
https://www.energy.gov/sites/default/files/2021-06/DOE-LPO_Program_Handout_Critical_Materials_June2021_0.pdf
https://www.energy.gov/sites/default/files/2020/01/f70/DOE-LPO-ATVM-Jan2020.pdf</t>
  </si>
  <si>
    <t>P3</t>
  </si>
  <si>
    <t>Mandatory energy management</t>
  </si>
  <si>
    <t>Turkey</t>
  </si>
  <si>
    <t xml:space="preserve"> - All firms applying for voluntary agreements and EEIPs that are supported by DEEE required to get ISO50001 certification
 - companies under this scheme must appoint an energy manager
 - Industrial facilities are obliged to appoint energy manager and implement ISO 50001 EMS together with organised industrial zones (OIZs)</t>
  </si>
  <si>
    <t>All firms applying for voluntary agreements and EEIPs that are supported by DEEE</t>
  </si>
  <si>
    <t xml:space="preserve"> - This scheme offers lessons in implementing a continuously improving energy monitoring and auditing approaches to support identification of EE opportunities. The rationale for including this policy in the "Increase industrial firms’ monitoring of energy usage and/or energy efficiency" category is that the IEA highlighted that upgrading to advanced ICT to support energy audits allowed further reduction measures to be identified through the scheme (while average reduction rate fell between 2015-18 to 3.9% in 2018, the preliminary reduction in 2019 was 5.1% following the program's promotion of advanced ICT).
 - Another key feature of this policy is its promotion of Korea's support for energy management (and ISO 50001 alignment) through eligibility criteria - KEA also provides subsidies and technical assistance to industrial and power companies to build EMS incl. real-time measurement and reporting of  usage
 - Further, the financial incentive embedded in this regulation (access to EE subsidy) is another interesting feature, given this is already a regulation</t>
  </si>
  <si>
    <t>P4</t>
  </si>
  <si>
    <r>
      <rPr>
        <b/>
        <sz val="11"/>
        <rFont val="Arial"/>
        <family val="2"/>
      </rPr>
      <t xml:space="preserve">To receive energy audits, companies must be in the manufacturing sector, with the following criteria: </t>
    </r>
    <r>
      <rPr>
        <sz val="11"/>
        <rFont val="Arial"/>
        <family val="2"/>
      </rPr>
      <t xml:space="preserve">
Within Standard Industrial Codes (SIC) 20-39
Gross annual sales below $250 million
Fewer than 500 employees at the plant site
Annual energy bills more than $100,000 and less than $3.5 million
No professional in-house staff to perform the assessment
Because they are one-day assessments, IACs typically limit their site visits to locations that can be reached via a two-hour drive (~150 miles) of a participating university (see locations) (US Department of Energy, 2023c); however, exceptions can be made on a case-by-case basis. 
</t>
    </r>
    <r>
      <rPr>
        <b/>
        <sz val="11"/>
        <rFont val="Arial"/>
        <family val="2"/>
      </rPr>
      <t>Universities:</t>
    </r>
    <r>
      <rPr>
        <sz val="11"/>
        <rFont val="Arial"/>
        <family val="2"/>
      </rPr>
      <t xml:space="preserve"> Higher education institutions with an ABET-accredited engineering program are eligible for 5-year grants under the IAC program.</t>
    </r>
  </si>
  <si>
    <t>Energy efficiency improvement projects (EEIPs)</t>
  </si>
  <si>
    <t xml:space="preserve"> - Grants of up to 30% of maximum project costs of 759000 EUR
 - Designed for energy efficiency projects with simple payback period of 5 years or less
 - SUBJECT TO PRELIMINARY EVALUATION</t>
  </si>
  <si>
    <t xml:space="preserve"> - manufacturing industry plants with a minimum of 500 toe of annual energy consumption (lowered in 2019 from 1 000 toe)
 -  there is a limitation for the project number which shall not exceed 5 for the same industrial enterprise</t>
  </si>
  <si>
    <t>Preliminary evaluation 
- Initial audit is undertaken by observation commission
 - 2 year implementation period where the commission reviews whether progress meets expectations
 - After a final review of the project, the grant is provided</t>
  </si>
  <si>
    <t xml:space="preserve">  - This policy covers a gap in UK requirements by obliging companies to implement EE measures identified in previous energy audits. Its design offers lessons in how UK can increase the importance and benefits of ESOS through additional regulation across the optimum scope of industrial actors (note: policy has expanded to ETS firms), and its implementation (including issues in enforcement and low uptake) provides learnings in how such a regulation can increase engagement across the country. Key lessons learned to date include:
 - The policy is understood as promising and the most important Dutch measures for EE but yet to 'fulfil potential', which has called for updates in policy scope to large energy users to increase effectiveness.
 - Also, low-medium uptake in the first year has raised the importance of enforcement, hence stepped-up funding for municipalities/local authorities and 'environmental services' to ensure intensified supervision.
 - incentivises implementation according to technology list - similar to the UK Energy Technology List (2015-2020)</t>
  </si>
  <si>
    <t>LAW BULLETIN ABOUT ENERGY EFFICIENCY IMPROVEMENT PROJECTS (forensislaw.com)</t>
  </si>
  <si>
    <t>P5</t>
  </si>
  <si>
    <t>Advanced Manufacturing Office Multi-Topic Funding Opportunity Announcement</t>
  </si>
  <si>
    <t>Cross -sector</t>
  </si>
  <si>
    <t xml:space="preserve"> - This FOA aims to fund RD&amp;D into high-impact, early- to mid-stage applied research to advance tecnology readiness. 
 - Efforts should include work scopes between TRL 3 + 6
 - Applicants should identify metrics and goals to achieve performance under the following Topic Areas: 
1) Topic Area 1: Manufacturing Process Innovation - Efficiency Improvements to Drying Processe; Advanced Tooling for Lightweight Automotive Components; Sustainable Chemistry Practices in Manufacturing;
2) Topic Area 2: Advanced Materials Manufacturing -  Materials for Harsh Service Conditions; Development of Aluminum-Cerium (Al-Ce) Alloys and Processing to Enable Increased Energy Efficiency in Aerospace Applications
3) Topic Area 3: Energy Systems - Structured Electrode Manufacturing for Lithium-ion Batteries, </t>
  </si>
  <si>
    <t xml:space="preserve">For Topic 1a Efficiency Improvements to Drying Processes: 
1. Institutions of higher education;
2. For-profit entities;
3. Non-profit entities;
4. DOE National Laboratories;
5. Non-DOE National Laboratories;
6. State, local and tribal governments; and
7. Federal agencies and instrumentalities other than DOE.
For all other topics:
1) Domestic entities with operations in US
2) Foreign entities with US subsidiaries
3) Incorporated consortia with internal governance structures
4) Able to meet specified cost sharing requirements
5) Able to demonstrate compliance with the FOA requirements including successful upload of documents in EERE eXCHANGE
Candidates must explain how proposed technology will meet minimum energy savings - guidance includes miminimum and stretch targets for each sector </t>
  </si>
  <si>
    <t xml:space="preserve"> - The Advanced Manufacturing Office adminstrates this policy
 - EREE eXCHANGE is used to manage applications
 - Applications involve concept papers followed by Full Applications with weighted sections: Technical Merit, Innovation, and Impact (45%),  Project Research and Market Transformation Plan (30%), Team and Resources (15%), Diversity, Equity, and Inclusion (10%)</t>
  </si>
  <si>
    <t xml:space="preserve"> - As a target-based regulation, this scheme offers lessons for UK CCAs despite a key structural difference being that targets are negotiated only directly between company and government. 
 - A key lesson offered by this policy is the implementation of a systematic central GHG reporting system which makes data available to governments (this differs from CCA  requirement to report to sector associations). The annual cycle of target setting, reporting and review enables the government and companies to keep regular and substantive track of progress. Penalisation for not reporting ensures that all CEs submit their reports on time, ensuring the most recent data on emissions. Web-based reporting enables the government to check for consistency in reporting through the application of time-series analysis. In addition, verification by certified independent verifiers through field visits ensures quality and accuracy of the information provided.
 - The scheme is also well-regarded based on provision of clear policy direction presented to target industries subject to the scheme
 - The scheme has well-balanced carrot/stick elements : while companies had leverage to negotiate EE and GHG targets, the number of installations included in the TMS, and whether to set absolute vs intensity targets, the scheme's command and control elements (namely reporting requirements and penalities) added incentives to acheive EE.
</t>
  </si>
  <si>
    <t>Rapid Advancement in Process Intensification Deployment (RAPID) Institute</t>
  </si>
  <si>
    <t>Oil &amp; Gas, Pulp &amp; Paper, Chemicals; Industry</t>
  </si>
  <si>
    <t xml:space="preserve"> - R&amp;D funding for Industry sub-sectors in process intensification
 - The Rapid Advancement in Process Intensification Deployment (RAPID) Institute, launched in 2017 is the tenth Institute in the Manufacturing USA network. 
 - LOW TO MID TRLs - The Institute will focus on breakthrough technologies to dramatically improve the energy efficiency of novel manufacturing processes and enable development of modular processes.
 - THe 6 key focus areas include: 
Chemical &amp; Commodity Processing
Natural Gas Upgrading
Renewable Bioproducts
Modeling and Simulation
Intensified Process Fundamentals
Module Manufacturing</t>
  </si>
  <si>
    <t xml:space="preserve"> - Proposals will be scored based on 5 categories including: 
(1) fit with key PI and MCPI gaps identified during RAPID’s initial roadmapping activities;
(2) the ability of a successful project to meet RAPID metrics for 
project impact; 
(3) the technical merits of the project, including demonstrating a significant advancement in the basic scientific knowledge or technology in one or more application areas; 
(4) the background of the assembled team and their abilities to carry out the proposed work; and 
(5) the level of industrial support as demonstrated by cost share commitments</t>
  </si>
  <si>
    <t xml:space="preserve"> - Department of Energy announced the establishment of the 10th Manufacturing USA Institute, representing a critical step in the federal government’s effort to double U.S. energy productivity by 2030
 - The program identifies areas of interest from detailed technology roadmapping and industry-specific workshops
 - RAPID has been set up as an Institute</t>
  </si>
  <si>
    <t xml:space="preserve"> - Arguably the most important lesson offered by this scheme relates to reporting and monitoring of energy use.
 - A strong monitoring system has been acheived by mandating reporting across a large group of target partipants through regulation and the implementation of central government review and accreditation mechanism to incentivise strong performance. 
 - Qualitative evidence suggests that reporting requirements have benefitted firms' EE opportunities
 - Eligibility requirements also allows SMEs to participate in annual reporting
 - The policy's additional requirement for firms to report progress against non-binding EE target and the reporting of mid-long term plans aligns Japanese industry with best available technologies and encourages a forward looking approach to EE
 - Joint effort element to energy reporting incentivises shared savings suited to UK industrial clusters
 - Requirement for utility companies to implement measures (i.e. rates) which incentivise energy management by energy consumers</t>
  </si>
  <si>
    <t>About RAPID | AIChE
https://www.aiche.org/sites/default/files/media/document/general_call_for_rapid_rd_proposals_fall_2019_final.pdf</t>
  </si>
  <si>
    <t>Industrial Heat Shot</t>
  </si>
  <si>
    <t xml:space="preserve"> - Industrial Heat Shot™ seeks to develop cost-competitive solutions for industrial heat with at least 85% lower greenhouse gas emissions by 2035
 - The program will develop a portfolio of tech that are cost-competititve with current industrial heat sources
 - The program will invest in RD&amp;D 
 - TRL - portfolio will cover multiple TRLs
 - This falls under the DOE's department-wide Energy Earthshots Initiative</t>
  </si>
  <si>
    <t xml:space="preserve"> - Resources for the Industrial Heat Shot™ come primarily from current and planned appropriations for DOE’s Office of the Undersecretary for Science and Innovation. Portions of the $500 million Bipartisan Infrastructure Law provision 41008 (Industrial Emissions Demonstrations) provide additional support, as well as funding for the Office of Clean Energy</t>
  </si>
  <si>
    <t xml:space="preserve"> - This policy offers lessons in designing eligibility criteria to support SME energy audits. The scheme has successfully carried out 14 342 audits from 7 516 companies (by 2015) by targeting both large enterprises and SMEs, but not without support from regional campaigns to promote high quality energy audits which have been in place since 1990s (e.g. Italy in Class A)
 </t>
  </si>
  <si>
    <t>Industrial Heat Shot FAQ's (energy.gov)
https://www.energy.gov/eere/industrial-heat-shot</t>
  </si>
  <si>
    <t>P6</t>
  </si>
  <si>
    <t>Industrial Technologies Program</t>
  </si>
  <si>
    <t xml:space="preserve"> - Department of Energy’s (DOE’s) Industrial Technologies Program (ITP) has provided funding  concept definition studies to reduce energy use and carbon emissions in US industry 
 - This program provides funding and technical assistance for research, development and deployment of cost-effective technologies
 - Multiple projects related to IEE: 
 - Energy-Efficient Melting and Direct Delivery of High Quality Molten Aluminum (TRL6)
 - Advanced Laser-Based Sensors for Industrial Process Control 2010 (TRL mid through to high)
 - Improved Heat Recovery in Biomass-Fired Boilers (low TRL)
 - Energy-Saving Melting and Revert Reduction Technology (E-SMARRT) (low TRL)
 - Grand Challenge Portfolio: Driving Innovations in Industry Energy Efficiency
 - more (see links)
 - The program  seeks to eliminate entire manufacturing process steps or completely reinvent production pathways to significantly reduce energy use, carbon emissions, and material requirements
</t>
  </si>
  <si>
    <t xml:space="preserve"> - Breakthroughs are expected to must reduce energy intensity or greenhouse gas emissions by a specified amount while providing a return on investment compared to today’s industrial systems
 - Full eligibility criteria not available</t>
  </si>
  <si>
    <t xml:space="preserve">  - This program is delivered by DOE Energy Efficiency and Renewable Energy Office
 - Collaborative teams from industry, academia, and the national laboratories—nearly 90 partners in total—are sharing the costs and risks of these cutting-edge research studies</t>
  </si>
  <si>
    <t>Grand Challenge Portfolio: Driving Innovations in Industrial Energy Efficiency, January 2011</t>
  </si>
  <si>
    <t xml:space="preserve">Energy Investment Allowance (EIA) </t>
  </si>
  <si>
    <t xml:space="preserve"> - With the Energy Investment Allowance (EIA) you pay less tax when you invest in energy-efficient technologies and sustainable energy.
 - The average tax reduction is 11%. And your investment lowers the energy bill
 - With the Energy Investment Allowance you can offset 45,5% of your investments against the taxable profit on top of usual depreciation.
 - This can be claimed for all assets included in the Energy List (compiled by Netherlands Enterprise Agency) or you can submit a proposal for business resources that are not included on the list.
 - EIA increases the net present value (NPV) (decreasing the payback period) and reduces the need of financing for energy saving investments</t>
  </si>
  <si>
    <t>This scheme is largely targeted towards SMEs
You qualify when:
Your company is liable for tax and established in the Netherlands.
The minimum amount of the investment and production costs you report is €2,500.
The amount you report does not exceed €126 million.
You hold the required licences. The licences required depend on your investment.
The asset is not yet in general use in the Netherlands.
You do not simultaneously apply for the EIA and environmental investment allowance (MIA) or SDE+ schemes</t>
  </si>
  <si>
    <t>Netherlands Enterprise Agency - compiles the Energy List, a list of eligible assets for multiple sectors (Commercial building, processes, means of transport, renewable energy, energy balancing, energy transition, energy advice)
 - An investment in an asset is eligible for energy investment deduction if it meets the description under one of the codes on the Energy List.
 - This list is updated annually</t>
  </si>
  <si>
    <t xml:space="preserve"> - Savings achieved under this policy are reported to the EU under the EED reporting process</t>
  </si>
  <si>
    <t xml:space="preserve"> - the regulating agency responsible for administering this scheme has calculated that the EUR 893 million in investments in 2010 have saved 21 PJ of energy
 -  corresponds to an annual reduction in greenhouse gas emissions of 1,200 kilotonnes of CO2 equivalents and in overall energy use in the Netherlands of 0.75% (NL Agency, 2011)</t>
  </si>
  <si>
    <t>Energy Investment Allowance (EIA) | Business.gov.nl
https://www.rvo.nl/subsidies-financiering/eia/energielijst
https://www.oecd-ilibrary.org/docserver/5k47zw350q8v-en.pdf?expires=1677607872&amp;id=id&amp;accname=guest&amp;checksum=313FA4F6D72B59D0E7B0838311E7E42F
https://cedelft.eu/wp-content/uploads/sites/2/2021/03/CE_Delft_7M83_Beleidsevaluatie_Energie_Investeringsaftrek_EIA_2012-2017_Def.pdf
https://debreed.nl/en/financing-form/eia/#applying-for-an-eia</t>
  </si>
  <si>
    <t>Auditing Covenant (Flanders)</t>
  </si>
  <si>
    <t>Medium</t>
  </si>
  <si>
    <t xml:space="preserve"> - This voluntary agreement required firms to conduct energy audits and develop energy plans within the first year which must be drafted or approved by an external energy expert, as well as implement all energy saving measures with an IRR &gt;15% or 13.5%
 - Within 4 years, businesses must submit a reviewed energy plan and implement EE measures with an IRR of 13.5% or higher within 4 years
 - Businesses must submit a yearly monitoring report on energy consumption, progress under plan and performance against benchmark
 -  FINANCIAL INCENTIVE: Participating businesses are exempt from other energy and CO2 taxes and may also be eligible for tax reductions on electricity and fuel if they fulfil obligations. Companies which do not accede the Auditing covenant are less prioritised compared under the Ecology Premium Scheme
 - Eligible firms were given 6 months to accede the Covenant after it was approved by Flemish Government</t>
  </si>
  <si>
    <t xml:space="preserve"> - targets non-energy intensive and medium-sized industrial companies, more particularly industrial companies with an annual primary energy consumption of between 0.1 and 0.5 PJ and that are not covered by the European ETS
 - The upper limit coincides with the lower accession limit of the Benchmarking Covenant. The lower limit is copied from the Decree on Energy Planning.
 - Businesses are exempt if they have EN160001 or ISO50001 in place</t>
  </si>
  <si>
    <t xml:space="preserve"> - Administered by Auditing Covenant Verification Office, which works closely with Benchmarking Covenant Verification Office
 - This is a regional measure for Flanders
 - The walk-through energy audits were offered without charge. The thematic advices were offered at one third of the cost with a maximum subsidy of €3,000; later modified into a reduction of 50 % with a maximum subsidy of €5,000.</t>
  </si>
  <si>
    <t xml:space="preserve"> - To measure success, two metrics are used: 1) asbolute savings (PJ) and the Energy Efficiency Index is used as the monitoring benchmark (which is the same metric used in the Benchmarking covenant). 
 - Aggregating energy savings of implemented measures tends to overestimate savings at company level
 - A software tool to facilitate the monitoring process was developed as well, but eventually the par_x0002_ticipants did not use it. This implementation process was not supported by illustrative showcases, instructive databases or by knowledge sharing amongst the participants.</t>
  </si>
  <si>
    <t xml:space="preserve"> - The first energy audit resulted in 4.9 PJ/year (primary) if all EE measures were all implemented, however half of the measures (1334) identified had an IRR of at least 15% and were mandatory to implement. Eventually, 1785 EEMs were implemented corresponding to annual savings of 2.5 PJ
 - By 2012, a 10% improvement of the Energy Efficiency Index was achieved, with variation between sectors e.g. textile sector achieved 5% due to slow recovery from the economic crisis
 </t>
  </si>
  <si>
    <t>(PDF) Lessons learnt from two long-term agreements on energy-efficiency in industry in Flanders, Belgium Erwin Cornelis (researchgate.net)</t>
  </si>
  <si>
    <t>Klimaaktiv Energieeffiziente Betriebe - Energy Efficient Businesses</t>
  </si>
  <si>
    <t>Food; Forestry; Manufacturing; Metal construction</t>
  </si>
  <si>
    <t>SMEs</t>
  </si>
  <si>
    <t xml:space="preserve"> - Klimaaktiv is a national program providing technical assistance, labelling/standards and voluntary agreements 
 - klimaaktiv’s “Energieeffiziente Betriebe” (energy-efficient businesses) programme supports industrial manufacturing businesses as well as commercial businesses in the planning and implementation of energy efficiency measures. The program 1) raises awareness of EE in industry, 2) supports ISO50001 implementation, 3) implementation of EE measures in cooperation with partners, 4) standardised energy audits/training of energy auditors. The overall goal of the programme is to initiate energy savings of 50 GWh/a and CO2 savings of 20,000 tonnes/a in Austrian companies
 - standards for the energy-efficient use of technologies for non-energy intensive and energy intensive SMEs
 - best practice is rewarded - annual energy efficiency award
 - FINANCIAL INCENTIVE -  scheme is integrated with various grant funding schemes (incl. subsidy of up to 35% on energy investments) - klimaaktiv standards are part of the terms and conditions for funding
 - VOLUNTARY AGREEMENTS "Klimapakt" for companies to reduce GHG emissions by 16%, increase energy efficiency by 20%, acheive 34% renewable share
- Benchmarks available for - dairies,  bakeries, butchers, feed manufacturers, flour and husking mills, joiners, sawmills, metal working businesses, printers, retailers, dry cleaners, hotels, catering trade, offices, car service and repair centres, plastics processing businesses</t>
  </si>
  <si>
    <t xml:space="preserve"> - Applicants must have successfully implemented an energy efficiency within the past two years
 - Chosen busnesses must sign an agreement on EE targets</t>
  </si>
  <si>
    <t xml:space="preserve"> - Federal  Ministry for Sustainability and Tourism develops strategy, Austrian Energy Agency manages and coordinates the program, delivery partners (e.g. energy audit expertise)
 - AEA and Environmental Energy Agency conducts audits of all partner companies
- Ministry of Environment supports the scheme by providing benchmarks, technical assistance to implement energy management (in line with ISO50001), partnerships with consultants cooperating with the state, awards, standardised energy audit process
 - DELIVERY PARTNER - the program partners with energy consultants for manufacturing companies
</t>
  </si>
  <si>
    <t>As of 2018, the following results had been achieved at the annual energy efficiency award: 890 GWh and 284,000 tCO2</t>
  </si>
  <si>
    <t>Energy-efficient manufacturing processes, klimaaktiv EN
https://www.klimaaktiv.at/dam/jcr:ad296d70-cf7c-4569-af37-02377d1c5749/eebetriebe_Uebersichtsfolder_2016_englisch.pdf
https://www.klimaaktiv.at/energiesparen/energieeffiziente_betriebe/branchenkonzepte.html
https://commission.europa.eu/system/files/2018-12/013_ps2_petra_lackner_seif_frankfurt_05-12-18.pdf
https://www.sacreee.org/sites/default/files/event/files/Session_I_The_role_of_Energy_Efficiency_Policies_AEA_Leonardo_BARRETO.pdf
https://www.eceee.org/library/conference_proceedings/eceee_Industrial_Summer_Study/2018/3-energy-management-the-nuts-and-bolts/energy-efficient-business-programme-klimaaktiv-supports-austrian-industrial-smes/
Lackner &amp; Kulterer (2018) Energy-efficient business programme klimaaktiv supports Austrian industrial SMEs</t>
  </si>
  <si>
    <t>Kaidanren Voluntary Agreements</t>
  </si>
  <si>
    <t>Industry; Power Generation; Commercial; Transport</t>
  </si>
  <si>
    <r>
      <t xml:space="preserve"> - businesses can align </t>
    </r>
    <r>
      <rPr>
        <b/>
        <sz val="11"/>
        <color theme="1"/>
        <rFont val="Arial"/>
        <family val="2"/>
      </rPr>
      <t xml:space="preserve">GHG emissions and energy savings </t>
    </r>
    <r>
      <rPr>
        <sz val="11"/>
        <color theme="1"/>
        <rFont val="Arial"/>
        <family val="2"/>
      </rPr>
      <t xml:space="preserve">with industry targets (developed by </t>
    </r>
    <r>
      <rPr>
        <b/>
        <sz val="11"/>
        <color theme="1"/>
        <rFont val="Arial"/>
        <family val="2"/>
      </rPr>
      <t>industry associations</t>
    </r>
    <r>
      <rPr>
        <sz val="11"/>
        <color theme="1"/>
        <rFont val="Arial"/>
        <family val="2"/>
      </rPr>
      <t xml:space="preserve">) based on the energy efficiency levels of the best-performing (top 10-20%) of peers
 - Companies are also obliged to </t>
    </r>
    <r>
      <rPr>
        <b/>
        <sz val="11"/>
        <color theme="1"/>
        <rFont val="Arial"/>
        <family val="2"/>
      </rPr>
      <t>submit yearly reports</t>
    </r>
    <r>
      <rPr>
        <sz val="11"/>
        <color theme="1"/>
        <rFont val="Arial"/>
        <family val="2"/>
      </rPr>
      <t xml:space="preserve"> on progress (as of April 2019, the system covered about 70% of energy consumption in all industries).
 - Keidanren VAs were first set out through the Keidanren Voluntary Action Plan on the Environment and was succeeded by Keidenren's </t>
    </r>
    <r>
      <rPr>
        <b/>
        <sz val="11"/>
        <color theme="1"/>
        <rFont val="Arial"/>
        <family val="2"/>
      </rPr>
      <t>Commitment to a Low Carbon Society (2013)</t>
    </r>
  </si>
  <si>
    <t xml:space="preserve"> - Industry associations (both in and out of Keidanren, Japan's main business association)
</t>
  </si>
  <si>
    <t xml:space="preserve">  - Kaidanren/Voluntary Agreements: this is overseen by Kaidanren - Japan Business Federation which represents 32 industries inlc. Energy, mining, manufacturing and construction. 
 - Benchmarks: Each industry sets its own EE target based on BAT implementation, government does not engage in negotiations to set targets
 -  Government role: 
 - 1) set up advisory council of ministers to  review progress achieved and feasibility of action plans, and urged remaining industries without action plans to prepare and announce targets + concrete measures
 - 2) developed Kyoto Protocol Target Achievement Plan (2008) which called on businesses to quantify targets and submit action plans
 - 3) promoted periodic follow-ups to improve transparency, credibility and probability of target acheivement </t>
  </si>
  <si>
    <t xml:space="preserve"> - Disclosure requirements under VA were not established clearly, nor did Govt compile all action plans formulated under the Commitment to a Low Carbon Society
 - Analysis of VA and effectiveness was largely undertaken by research organisations and hubs and compiled by METI
 - Transparency in action plan formulation could have been supported by third-party evaluation
 - In 2021 Keidanren annual report, Data is made available on annual CO2 emissions, energy consumption for each industry association</t>
  </si>
  <si>
    <t xml:space="preserve"> - Within period covered by the Voluntary Action Plan on the Environment (1997-2012), GHG emissions of industry dropped by 12.7%
 - Within period covered by Commitment to a Low Carbon Society (2013-19), GHG emissions of industry dropped 10.9%
 - Kaidanren concludes that energy efficiency improvement is the driving force of meeting targets</t>
  </si>
  <si>
    <t>METI
https://www.adb.org/sites/default/files/publication/629411/adbi-wp1170.pdf
https://www.keidanren.or.jp/en/policy/2013/003_commitment.pdf
https://www.keidanren.or.jp/en/policy/2021/007_summary.pdf</t>
  </si>
  <si>
    <t>P7</t>
  </si>
  <si>
    <r>
      <rPr>
        <b/>
        <sz val="11"/>
        <rFont val="Arial"/>
        <family val="2"/>
      </rPr>
      <t>Description:</t>
    </r>
    <r>
      <rPr>
        <sz val="11"/>
        <rFont val="Arial"/>
        <family val="2"/>
      </rPr>
      <t xml:space="preserve"> The Domestic Environmental Support scheme (Umweltförderung im Inland, UFI) is the central support instrument under Austrian environmental policy supporting energy efficiency, energy savings and renewable energy. It partially supports private companies and public institutions with subsidies for environmental deployment and demonstration. Measures supported include use of waste heat, renewable energy, energy efficiency, mobility measures, climate relevant gases, air quality improvements, noise protection, hazardous waste, research. The scheme is coordinated by the Ministry of Climate Action, Environment, Energy, Mobility, Innovation and Technology (BWMK). Applications are coordinated by the delivery partner, Kommunalkredit Public Consulting (KPC), who coordinates the central website through which companies can access the subsidy.
</t>
    </r>
    <r>
      <rPr>
        <b/>
        <sz val="11"/>
        <rFont val="Arial"/>
        <family val="2"/>
      </rPr>
      <t xml:space="preserve">Types of funding: </t>
    </r>
    <r>
      <rPr>
        <sz val="11"/>
        <rFont val="Arial"/>
        <family val="2"/>
      </rPr>
      <t xml:space="preserve">UFI offers funding through competitive tenders and one-time, non-repayable investment cost grants. The competitive bidding option has only recently launched (evaluation pending), with funding decisions are made based on CO2 saved/EUR funding. ETS firms are eligible for competitive bidding. All other firms are able to apply for grants, which are accessible as 'subcategory' grants for specific measures. 
</t>
    </r>
    <r>
      <rPr>
        <b/>
        <sz val="11"/>
        <rFont val="Arial"/>
        <family val="2"/>
      </rPr>
      <t>Supporting SMEs:</t>
    </r>
    <r>
      <rPr>
        <sz val="11"/>
        <rFont val="Arial"/>
        <family val="2"/>
      </rPr>
      <t xml:space="preserve"> Under the current 'Energy saving' grant of UFI, SMEs benefit from higher subsidy rates for energy efficiency investments: 25% for small companies, 20% for medium sized companies and 15% for large companies.
</t>
    </r>
    <r>
      <rPr>
        <b/>
        <sz val="11"/>
        <rFont val="Arial"/>
        <family val="2"/>
      </rPr>
      <t xml:space="preserve">Supporting legislation: </t>
    </r>
    <r>
      <rPr>
        <sz val="11"/>
        <rFont val="Arial"/>
        <family val="2"/>
      </rPr>
      <t xml:space="preserve">The national legal framework of the UFI was amended in 2022 into the Service Promotion Guidelines 2022 and investment support guidelines 2022. The goals of environmental protection are defined in the Environmental Promotion Act (UFG), while the environmental Subsidy Act regulates the organization and principles as well as the form of financing.
</t>
    </r>
  </si>
  <si>
    <r>
      <rPr>
        <b/>
        <sz val="11"/>
        <rFont val="Arial"/>
        <family val="2"/>
      </rPr>
      <t>Energy efficiency measures supported:</t>
    </r>
    <r>
      <rPr>
        <sz val="11"/>
        <rFont val="Arial"/>
        <family val="2"/>
      </rPr>
      <t xml:space="preserve"> Measures supported under the 'Energy Saving Program' include natural gas CHP, connection to central heat networks, heat pumps, energy saving projects in companies, LED systems, energy efficient drives, thermal insulation of buildings, new buildings airconditioning and cooling. Projects which have/have not started are both eligible for the subsidy. Energy efficiency measures must have at least a 3-year payback time and reduce energy consumption of the measure by at least 10% or maximum cost of CO2 abatement in EUR/tCO2 (Stakeholder Interview, 2023). Minimum investment levels for the Energy Saving program are 10,000 EUR (8600 GBP), and projects must save a minimum of 4tCO2 per year.
</t>
    </r>
    <r>
      <rPr>
        <b/>
        <sz val="11"/>
        <rFont val="Arial"/>
        <family val="2"/>
      </rPr>
      <t xml:space="preserve">Technology performance criteria: </t>
    </r>
    <r>
      <rPr>
        <sz val="11"/>
        <rFont val="Arial"/>
        <family val="2"/>
      </rPr>
      <t xml:space="preserve">Quantitative and qualitative specifications are provided for some eligible technologies. Subsidy calculations differ across different grants.
</t>
    </r>
    <r>
      <rPr>
        <b/>
        <sz val="11"/>
        <rFont val="Arial"/>
        <family val="2"/>
      </rPr>
      <t xml:space="preserve">Overall eligibility criteria: </t>
    </r>
    <r>
      <rPr>
        <sz val="11"/>
        <rFont val="Arial"/>
        <family val="2"/>
      </rPr>
      <t xml:space="preserve">Overall, the scheme supports environmentally-relevant additional investments. These represent the extra costs for implementing a higher standard that results in additional benefits for the environment or energy efficiency.  Investments must be 1) additional/outside of existing legal requirements 2) have a positive environmental effect 3) &gt;3 year payback period (and companies must state that the amount of subsidy needed will allow implementation of the action. 
</t>
    </r>
    <r>
      <rPr>
        <b/>
        <sz val="11"/>
        <rFont val="Arial"/>
        <family val="2"/>
      </rPr>
      <t>Overall measures supported:</t>
    </r>
    <r>
      <rPr>
        <sz val="11"/>
        <rFont val="Arial"/>
        <family val="2"/>
      </rPr>
      <t xml:space="preserve"> Use of waste heat, renewable energy, energy efficiency, mobility measures, climate relevant gases, air quality improvements, noise protection, hazardous waste, research </t>
    </r>
  </si>
  <si>
    <t>P8</t>
  </si>
  <si>
    <r>
      <rPr>
        <b/>
        <sz val="11"/>
        <rFont val="Arial"/>
        <family val="2"/>
      </rPr>
      <t>Companies</t>
    </r>
    <r>
      <rPr>
        <sz val="11"/>
        <rFont val="Arial"/>
        <family val="2"/>
      </rPr>
      <t xml:space="preserve"> consuming &gt;2000 toe/year (23,260 MWh) must conduct a full energy audit every 5 years.
</t>
    </r>
    <r>
      <rPr>
        <b/>
        <sz val="11"/>
        <rFont val="Arial"/>
        <family val="2"/>
      </rPr>
      <t>SMEs</t>
    </r>
    <r>
      <rPr>
        <sz val="11"/>
        <rFont val="Arial"/>
        <family val="2"/>
      </rPr>
      <t xml:space="preserve"> consuming 2000-10000 toe/year are eligible for subsidies of up to 90%. 
Companies are if they have an ISO50001-certified energy management system in place.</t>
    </r>
  </si>
  <si>
    <t>Carbon tax</t>
  </si>
  <si>
    <t>Industry; Power; Utilities; Transport; RRE; CRE</t>
  </si>
  <si>
    <t xml:space="preserve"> - The tax aims to reduce 80% of Japan's greenhouse gas emissions by 2050
 - applies to fossil fuels such as petroleum, oil products, natural gas and coal (tax rates dependent on carbon content of fuel)
 - Revenue is redirected to renewables and energy efficiency measures</t>
  </si>
  <si>
    <t>Japan's carbon tax policy: Limitations and policy suggestions. - ScienceDirect</t>
  </si>
  <si>
    <t>Energy Champion Program</t>
  </si>
  <si>
    <t xml:space="preserve"> - VA in which companies set their own annual voluntary targets and register with the KEA to be selected as energy champions following an assessment of their proposed voluntary 
 - Piloted in 2015 and enforced in 2018
 - INCENTIVE: Champion title allows exemption from mandatory energy audits during their championship title, and receive support for overseas EE training
 - The assessment framework is based on both a quantitative evaluation, with a maximum of 70 points, and a non-quantitative evaluation, with a maximum of 30 points of the activities undertaken in the previous year. Any company reaching a score of at least 80 points is accepted into the programme. The 
quantitative evaluation looks at the energy intensity improvements and the reduction of energy consumption, while the qualitative evaluation reviews the energy management effort and the practical actions for energy efficiency development</t>
  </si>
  <si>
    <t xml:space="preserve"> - Managed by the Korean Energy Agency 
 -  assessment framework is based on both a quantitative evaluation, with a maximum of 70 points, and a non-quantitative evaluation, with a maximum of 30 points of the activities undertaken in the previous year. Companies scoring at least 80 points are accepted into the program</t>
  </si>
  <si>
    <t xml:space="preserve">In 2019, the 25 companies participating in the program reduced energy consumption by 2.5% (46.7 ktoe) </t>
  </si>
  <si>
    <t>Korea 2020 Energy Policy Review (windows.net)</t>
  </si>
  <si>
    <t>GHG Reporting</t>
  </si>
  <si>
    <t>Medium; Large</t>
  </si>
  <si>
    <t xml:space="preserve"> - This measure was introduced in 2021 as part of amendments to the Act on Promotion of Global Warming Countermeasures of 2006
 - Eligible businesses are required to calculate GHG emissions and report these directly to government, who aggregates and publishes data through an electronic system</t>
  </si>
  <si>
    <t>Business operators such as those: (i) who emit 3,000 tons or more of greenhouse gases in a year from their business activities; and (ii) who use 1,500 kiloliters or more of crude oil-equivalent energy in total in a year</t>
  </si>
  <si>
    <t xml:space="preserve"> - Data is reported to and stored by METI
 - Initially companies reported in writing, meaning govt took 2 years to publish.</t>
  </si>
  <si>
    <t>210623.pdf (amt-law.com)</t>
  </si>
  <si>
    <t>Energy and Investment Aid</t>
  </si>
  <si>
    <t xml:space="preserve"> - Subsidies to support studies and investment into EE measures
 - For studies, the following subsidised amount is available: 
 - 50% of energy audits in the municipal sector and in micro, small and medium-sized enterprises in connection with energy efficiency agreements;
 - 40% of other energy audits, analyses and studies
 - For investment projects, the following is available: 
 - 20% for companies and organisations that have signed an energy efficiency agreement;
 - 25% when an energy service company (ESCO) is used in the above;
 - 15% for companies and organisations that have not signed an energy efficiency agreement but use an ESCO</t>
  </si>
  <si>
    <t xml:space="preserve"> - To be eligible, businesses must have signed Energy Efficiency Agreements
 -  investment cost of projects eligible for aid must be at least EUR 10,000
 - Within investments in energy efficiency, heat pumps with a capacity exceeding 1 MW may only be subsidised in the case of a new technology project or a project connected to a low temperature heating network
 - In terms of new technology, heat pump projects exceeding the capacity of 5 MW are also eligible for aid
 - When an ESCO is used, the minimum requirements are guaranteed energy savings of at least 50% and verified savings of at least 80% of the total savings in euros during the reference period
 - NOT ELIGIBLE: 1) flue gas scrubbers or related heat recovery investments if they concern companies participating emission trading system or heating plants where heat output exceeds 10 MW 2) Lighting projects involving conventional and established technology 3)  building insulation, doors or lids of refrigeration cabinets or devices or similar solutions 4)  new construction projects</t>
  </si>
  <si>
    <t>Projects eligible for aid - Ministry of Economic Affairs and Employment (tem.fi)
https://www.businessfinland.fi/en/for-finnish-customers/services/funding/energy-aid</t>
  </si>
  <si>
    <t>P9</t>
  </si>
  <si>
    <r>
      <rPr>
        <b/>
        <sz val="11"/>
        <rFont val="Arial"/>
        <family val="2"/>
      </rPr>
      <t>Company size</t>
    </r>
    <r>
      <rPr>
        <sz val="11"/>
        <rFont val="Arial"/>
        <family val="2"/>
      </rPr>
      <t xml:space="preserve">: All companies with &lt;250 employees in manufacturing and non-manufacturing sectors with annual turnover of &lt; EUR 50 million.
</t>
    </r>
    <r>
      <rPr>
        <b/>
        <sz val="11"/>
        <rFont val="Arial"/>
        <family val="2"/>
      </rPr>
      <t xml:space="preserve">Companies with &gt;10,000 EUR/year energy costs: </t>
    </r>
    <r>
      <rPr>
        <sz val="11"/>
        <rFont val="Arial"/>
        <family val="2"/>
      </rPr>
      <t xml:space="preserve">Audits with a max. cost of EUR 6,000 are subsidised at 80%  for companies with annual energy costs &gt;10,000 EUR/year.
</t>
    </r>
    <r>
      <rPr>
        <b/>
        <sz val="11"/>
        <rFont val="Arial"/>
        <family val="2"/>
      </rPr>
      <t xml:space="preserve">
Companies with &lt;10,000 EUR/year energy audits: </t>
    </r>
    <r>
      <rPr>
        <sz val="11"/>
        <rFont val="Arial"/>
        <family val="2"/>
      </rPr>
      <t xml:space="preserve">Audits with a max. cost of EUR 1,200 are subsidised at 80% for companies with annual energy costs &lt;10,000 EUR/year.
(Ministry for Economic Affairs and Export Control, 2023) </t>
    </r>
  </si>
  <si>
    <t>This policy provides EUR/t as result of intervention (converted to GBP/t), which is based on data from a representative sample who were exposed to intervention. Impact assessment also against baseline assumptions to demonstrate clear additionality.</t>
  </si>
  <si>
    <t>Subsidy for energy efficiency investment - Ministry of Economy, Trade and Industry</t>
  </si>
  <si>
    <t>All industrial</t>
  </si>
  <si>
    <t xml:space="preserve">Japan's Ministry of Economy, Trade and Industry (METI) is providing a subsidy for energy efficiency investments to reduce the upfront cost for the wider diffusion of energy efficient technologies in industry and commercial sectors:
1. Introduction of advanced high energy-efficient equipment in the industry and commercial sectors;
2. Replacement of existing equipment to custom-made energy-efficient equipment at factories or other facilities; 
3. Introduction of designated energy-efficient equipment;
4. Introduction of energy management system by energy management service company.  </t>
  </si>
  <si>
    <t>shoshin_taka_12.pdf (meti.go.jp)</t>
  </si>
  <si>
    <t>P10</t>
  </si>
  <si>
    <r>
      <rPr>
        <b/>
        <sz val="11"/>
        <rFont val="Arial"/>
        <family val="2"/>
      </rPr>
      <t xml:space="preserve">Description: </t>
    </r>
    <r>
      <rPr>
        <sz val="11"/>
        <rFont val="Arial"/>
        <family val="2"/>
      </rPr>
      <t xml:space="preserve">The Energy Efficiency Obligation requires energy consuming companies to implement all energy efficiency measures with a payback time of less than 5 years. To support this, the government developed the Recognised Measures List (RML) of energy efficiency measures (for buildings, facilities and processes) with up to a 5 year payback period, which end-users can use to comply with the regulation by implementing all relevant measures from the list. Additionally, under the Energy Efficiency Notification Obligation, companies are required to report (every 4 years) measures taken within the RML or alternative measures with up to a 5 year payback period. Larger energy consumers are required to undertake energy efficiency studies for facilities and processes and report outcomes to government every 4 years under the Energy Saving Research Obligation.
</t>
    </r>
    <r>
      <rPr>
        <b/>
        <sz val="11"/>
        <rFont val="Arial"/>
        <family val="2"/>
      </rPr>
      <t>Reporting requirements:</t>
    </r>
    <r>
      <rPr>
        <sz val="11"/>
        <rFont val="Arial"/>
        <family val="2"/>
      </rPr>
      <t xml:space="preserve"> All company reports must be submitted electronically via eLoket. This has been upgraded over time to make it more user-friendly for firms (Stakeholder Interview, 2023).
</t>
    </r>
    <r>
      <rPr>
        <b/>
        <sz val="11"/>
        <rFont val="Arial"/>
        <family val="2"/>
      </rPr>
      <t>Recognised measures list (RML):</t>
    </r>
    <r>
      <rPr>
        <sz val="11"/>
        <rFont val="Arial"/>
        <family val="2"/>
      </rPr>
      <t xml:space="preserve"> Measures to be implemented are specified in the Recognised Measures List (EML), which provides 149 EE measures with up to 5 year payback period (RVO, 2023). The list is categorised into Buildings, Facilities and Processes. While measures under Buildings are relevant to all participants, businesses must determine whether measures under Facilities and Processes are relevant to them, based on their current situation and economic preconditions. It was developed specifically for this regulation and owned by the Ministry of Economic Affairs and Climate Policy. A generalisable list specific to this policy was very challenging to compile - it took almost 1.5 years, 4 groups of consultants (Stakeholder Interview, 2023).
</t>
    </r>
    <r>
      <rPr>
        <b/>
        <sz val="11"/>
        <rFont val="Arial"/>
        <family val="2"/>
      </rPr>
      <t>Important changes to the scheme:</t>
    </r>
    <r>
      <rPr>
        <sz val="11"/>
        <rFont val="Arial"/>
        <family val="2"/>
      </rPr>
      <t xml:space="preserve"> Since 2020-21, the scheme has undergone significant changes in design and implementation. The scheme has recently been expanded to ETS companies and environmental permit holders and received increased budget to expand enforcement and supervisory staff (RVO, 2023).</t>
    </r>
    <r>
      <rPr>
        <b/>
        <sz val="11"/>
        <rFont val="Arial"/>
        <family val="2"/>
      </rPr>
      <t xml:space="preserve"> </t>
    </r>
    <r>
      <rPr>
        <sz val="11"/>
        <rFont val="Arial"/>
        <family val="2"/>
      </rPr>
      <t xml:space="preserve">From the 1 July 2023, the energy saving obligation has been updated to an obligation to make energy consumption more sustainable. This requires that, in addition to energy saving measures, measures for the production of renewable energy and measures for the replacement of an energy carrier will become mandatory, provided that the measures reduce CO2 and have a payback period of five years or less. Larger energy users must undertake an investigation of all possible measures to make energy use more sustainable which are relevant to the activities of these companies every 4 years. Another area of change includes expanded enforcement of the policies after local authorities were found to lack the necessary capacity and skills to enforce the policy (Netherlands Environmental Assessment Agency, 2022).
</t>
    </r>
    <r>
      <rPr>
        <b/>
        <sz val="11"/>
        <rFont val="Arial"/>
        <family val="2"/>
      </rPr>
      <t>Additional resources:</t>
    </r>
    <r>
      <rPr>
        <sz val="11"/>
        <rFont val="Arial"/>
        <family val="2"/>
      </rPr>
      <t xml:space="preserve"> For those reporting alternative measures which do not appear in the RML, the Netherlands Enterprise Agency (RVO) provides guidance on payback period calculation (Netherlands Enterprise Agency, 2023).</t>
    </r>
  </si>
  <si>
    <r>
      <rPr>
        <b/>
        <sz val="11"/>
        <rFont val="Arial"/>
        <family val="2"/>
      </rPr>
      <t>Companies required to implement and report all measures taken from the Recognised Measures List:</t>
    </r>
    <r>
      <rPr>
        <sz val="11"/>
        <rFont val="Arial"/>
        <family val="2"/>
      </rPr>
      <t xml:space="preserve"> Companies (from all sectors) whose annual energy consumption exceed 50,000 kWh (electricity), 25,000 m3 (gas) or the equivalent in another fuel.
</t>
    </r>
    <r>
      <rPr>
        <b/>
        <sz val="11"/>
        <rFont val="Arial"/>
        <family val="2"/>
      </rPr>
      <t>Companies required to complete an energy saving study:</t>
    </r>
    <r>
      <rPr>
        <sz val="11"/>
        <rFont val="Arial"/>
        <family val="2"/>
      </rPr>
      <t xml:space="preserve"> If your company consumes more than 10 million kWh or 170,000 m3 natural gas or equivalent, you must carry out an energy saving study for activity related measures and report which measures have been implemented every 4 years.
</t>
    </r>
    <r>
      <rPr>
        <b/>
        <sz val="11"/>
        <rFont val="Arial"/>
        <family val="2"/>
      </rPr>
      <t xml:space="preserve">Additional eligibility considerations: </t>
    </r>
    <r>
      <rPr>
        <sz val="11"/>
        <rFont val="Arial"/>
        <family val="2"/>
      </rPr>
      <t xml:space="preserve">The scheme has been expanded as of 2023 to include ETS firms and environmental permit holders. Also, firms within scope of this regulation are not exempt from mandatory energy audits every 4 years: those subject to energy audit under EU EED who meet the above criteria also need to report under the energy saving obligation and are recommended to use the RML to support energy audits.
Netherlands Enterprise Agency (2023)
 </t>
    </r>
  </si>
  <si>
    <t>White Certificates - Poland</t>
  </si>
  <si>
    <t>Poland</t>
  </si>
  <si>
    <t>Power Generation</t>
  </si>
  <si>
    <t xml:space="preserve"> - EEL requires energy sales companies, which sell energy to final customers to obtain energy efficiency certificates and submit for redemption
 - Certificates could be obtained for measures (planned projects) improving energy efficiency in 3 categories: 
 - (i) increasing energy savings by end-users; 
 - (ii) increase energy savings by energy producers from devices used for their production needs; 
 - (iii) reducing the electricity, heat or natural gas loss in transmission or distribution.
 - obligated companies which do not submit white certificates for redemption need to pay a predetermined buy-out price or, if they fail to do that, pay penalties
 - Certificates are made available continuously instead of through auctions - this was a major change in policy design from 2016</t>
  </si>
  <si>
    <t xml:space="preserve"> - ETS installations are covered by the scheme
- All EE project submissions to Energy Regulatory Office must be accompanied by initial energy audit
 - Projects must generate at least 10 toe/year savings</t>
  </si>
  <si>
    <t xml:space="preserve"> -  Energy Regulatory Office grant WhCs and verifies energy efficiency projects 
 - Ministry of Energy is the governing body
 - Power Exchange runs registration and trading of WhCs on a platform </t>
  </si>
  <si>
    <t xml:space="preserve"> -  measurement and verification regime appears to rely on self-declared energy savings by companies obtaining white certificates, providing incentive to overclaim energy savings in order to receive a higher share of subsidies
 - there is a lack of independent evidence-based evaluations of the EEO leading to a lack of transparency
 </t>
  </si>
  <si>
    <t xml:space="preserve"> - 555 ktoe since 2012 (Rasenow et al., (2020)
 -  current savings obtained through the EEO indicate a significant shortfall (-77%) compared to the required target for the period 2014-2020 set by the EU Energy Efficiency Directive</t>
  </si>
  <si>
    <t>https://www.sciencedirect.com/science/article/abs/pii/S0301421520304183
https://www.eceee.org/library/conference_proceedings/eceee_Industrial_Summer_Study/2020/1-policies-and-programmes-to-drive-transformation/evaluating-the-polish-white-certificate-scheme/
Poland energy efficiency &amp; Trends policies | Poland profile | ODYSSEE-MURE
https://article7eed.eu/wp-content/uploads/2021/03/Poland_factsheet_ENSMOV_final-v2.pdf</t>
  </si>
  <si>
    <t>Canadian Industry Partnership for Energy Conservation (CIPEC)</t>
  </si>
  <si>
    <t>Canada</t>
  </si>
  <si>
    <t xml:space="preserve"> - promotes innovative energy management 
CIPEC Leaders have access to:
 - cost-shared assistance for energy management system implementation ISO 50001 and other energy management projects, and process integration studies and computational fluid dynamics studies
 - recognition through ENERGY STAR® for Industry certification and the ENERGY STAR Challenge for Industry
industry networking opportunities with CIPEC sector task forces
 - tools and technical information, guides, case studies, Save on Energy videos</t>
  </si>
  <si>
    <t xml:space="preserve"> - Companies, facilities, trade associations</t>
  </si>
  <si>
    <t xml:space="preserve"> - Each year, CIPEC publishes a report that outlines the energy-efficiency accomplishments of Canadian industry. The report profiles Canada’s industrial sectors, facilities and trade associations. Every two years, the report features CIPEC’s Leadership Award winners and the contributions they have made to industrial energy efficiency in Canada
 - Through CIPEC, BID’s Industrial Partnerships unit conducts outreach and engagement activities with 18 industrial sectors under its Industrial Energy Management Program (whch develops sector action plans)</t>
  </si>
  <si>
    <t>Energy intensity (Energy Use/GDP) for Total CIPEC industries was 8.7% lower in 2003 compared to 1990, which translates to a 0.7% average annual improvement in energy intensity</t>
  </si>
  <si>
    <t>From Actions to Winning results - CIPEC Annual Report 2016 (canada.ca)
https://www.eceee.org/media/uploads/site-2/library/conference_proceedings/ACEEE_industry/2005/Panel_5/p5_15/paper.pdf
https://www.aceee.org/files/proceedings/2003/data/papers/SS03_Panel3_Paper_22.pdf
https://www.aceee.org/files/proceedings/2005/data/papers/SS05_Panel05_Paper15.pdf</t>
  </si>
  <si>
    <t>Multi-Annual Agreement on energy efficiency (MJA3)</t>
  </si>
  <si>
    <t xml:space="preserve"> - The covenant between government and sector associations requires sectors to develop long-term energy efficiency plans (LEEP) to be updated every 4 years. 
 - LTA3 focuses on three elements: 1) firms' energy efficiency, 2) energy efficiency of product supply chains and 3) use of renewable energy
 - Participants are obliged to: 
 - develop an energy efficiency plan (in consultation with NL agency)
 - carry out cost-effective actions
 - develop an EMS within 3 years
 - report yearly to NL Enterprise Agency
 - FINANCIAL INCENTIVE: Companies acting under the covenant are exempted from the energy/carbon tax and  automatically granted compliance with the energy-related 
provisions of their permits under the Environmental Management Act</t>
  </si>
  <si>
    <t xml:space="preserve"> - Currently, the scheme covers large and medium-sized companies in the industry, agriculture and service sectors not covered by the EU ETS
 - The first LTA (1992) focused on EE in energy intensive firms (&gt;0.5 PJ/year), LTA2 (2001-07) targeted mid-sized energy consumers (&lt;0.5PJ/year) and LTA3 expanded the scheme to 2020</t>
  </si>
  <si>
    <t xml:space="preserve"> - Netherlands Enterprise Agency is in charge of monitoring the voluntary agreements under the scheme, and provides yearly reports on the results in the different sectors that are participating</t>
  </si>
  <si>
    <t xml:space="preserve"> - Ex post evaluations are used to improve the scheme 
 - companies that take part in monitoring receive a letter containing instructions on how to submit the reporting information
 - UPDATED METRIC from top-down (energy use per unit of production) to bottom-up (energy savings per project). The total energy efficiency improvement per sector, as a result of energy saving actions, is the sum of primary annual energy savings, within the monitoring period, with regard to: (1) Energy efficiency measures taken by companies (process efficiency); and(2) Actions taken by companies regarding product and supply chain efficiency (chain efficiency).In addition, companies also report on the use of renewable energy
 - objective of the new method was to be pragmatic, easy to implement, verifiable and testable</t>
  </si>
  <si>
    <t>During the period 2005-2011 total energy savings of approximately 60 TJ were realised. Without the use of renewable energy, the energy savings would have been equal to 26 TJ1. Hence, the actual energy savings achieved in this period amount to 13%, or 2.1% per year</t>
  </si>
  <si>
    <t>https://epatee.eu/sites/default/files/epatee_case_study_netherlands_mja3_voluntary_agreements_in_the_non-ets_sectors_ok.pdf
https://energy.ec.europa.eu/system/files/2020-08/nl_annual_report_eed_2020_tra_0.pdf</t>
  </si>
  <si>
    <t>P11</t>
  </si>
  <si>
    <t>Energy tax</t>
  </si>
  <si>
    <t>The amount of energy tax owed depends on the quantity of energy used. Energy tax is collected by the supplier, who pays it to the Dutch Tax and Customs Administration</t>
  </si>
  <si>
    <t xml:space="preserve"> -  A 2004 review of the agreements indicates that 60% of the 180 companies that have signed on to benchmarking agreements are already at this level of energy efficiency.  Nonetheless, 30% of energy-saving measures in all energy plans will be executed by those companies already at world-classlevels in 2003 because they are still rewarded through the benchmarking covenants.</t>
  </si>
  <si>
    <t>Swedish energy efficiency networks</t>
  </si>
  <si>
    <t>Sweden</t>
  </si>
  <si>
    <t xml:space="preserve"> - Swedish Energy Agency launched a national energy efficiency network program/ project 
 - grouped SMEs in 5 to 15 SMEs per group
 - The process for Swedish SME networks is as follows: 1) enterprises become part of a network 2) energy audits are undertaken by consultants and businesses develop energy policies, action plans, targets 3) networking phase involves EE training, counselling with energy experts, and network meetings for experience sharing for SMEs in the region 4) assessment phase includes reporting of progress
 - FINANCIAL SUPPORT: This policy was linked to the Swedish Energy Audit programme for SMEs (50% of cost subsidised, up to 5000 EUR), and the Support for Technological Development and Innovation (70% of tech costs subsidised)
 - Networks met 3-4 times per year
 -  round-table presentations about monitoring, implementation of measures, lectures on energy use for end-using processes</t>
  </si>
  <si>
    <t xml:space="preserve"> - small and medium-sized manufacturing companies, i.e. a maximum of 249 employees with a turnover of no more than SEK 450 million. Energy consumption of at least 300 MWh/year</t>
  </si>
  <si>
    <t xml:space="preserve"> - 6.3 million SEK of which 50 per cent was co-funded from the European Regional Development Fund and Swedish Agency for Economic and Regional Growth
 - Networks are administered by:
1. Skilled energy auditors (consultant and University of Gävle personnel)
2. Skilled energy experts (University of Gävle)
3. Skilled network coordinators (University of Gävle)</t>
  </si>
  <si>
    <t xml:space="preserve"> - continuous feedback at different levels of ambition, 
from unilateral communication to joint analysis between evaluators and project teams
 - Evaluation by Swedish Energy Agency, joint research</t>
  </si>
  <si>
    <t xml:space="preserve"> - 10 GWh/year saved through EE measures implemented within 103 out of 320 enterprises</t>
  </si>
  <si>
    <t>https://www.interregeurope.eu/good-practices/energig-energy-efficiency-networks
https://www.hig.se/ext/sv/organisation/akademier/akademinforteknikochmiljo/forskningvidakademin/forskningsprojekt/energisystem/energig.4.ea743db1501a0598719de3d.html
https://www.mdpi.com/1996-1073/14/21/6925
https://energy-evaluation.org/wp-content/uploads/2019/06/2017-johansson-paper.pdf
Strömvall, E (2018) Energy Efficiency Network Programme for SMEs, Swedish Energy Agency</t>
  </si>
  <si>
    <t>Energy investment Deduction</t>
  </si>
  <si>
    <t xml:space="preserve"> - a deduction from the tax base (taxable income) in addition to the normal tax depreciation on, amongst others, qualifying patents, environmentally friendly R&amp;D investments, and energy-saving investments
 - one-shot investment deduction of 13.5% of the cost/acquisition value of qualifying investments
 - spread investment deduction of 20.5% of the depreciation on qualifying environmentally friendly R&amp;D
 - Tax payers are allowed to spread the deductions out over several years. The policy also offers grants totalling 20.5% of the investment for R&amp;D investments
 - SMEs can benefit from an increased investment deduction at a rate of 8% for investments made as of 1 January 2016, which was increased to:
 - 20% for assets acquired or created between 1 January 2018 and 31 December 2019, and
 - 25% for assets acquired or created between 12 March 2020 and 31 December 2022
</t>
  </si>
  <si>
    <t>Investments are considered eligible if they deal either with energy efficiency, or energy resulting from non-polluting treatment of industrial and urban waste. The policy covers projects dealing with solar, wind, hydro energy, biomass (including biofuels) and geothermal energy technologies as well as RD&amp;D activities that promote environmentally sound technologies</t>
  </si>
  <si>
    <t xml:space="preserve"> - This is the only national level IEE policy, given Belgium is split into Flanders,  Wallonia, Brussel-Capital</t>
  </si>
  <si>
    <t xml:space="preserve"> - Lack of central impact assessment
</t>
  </si>
  <si>
    <t xml:space="preserve"> - results of the ICEDD study on saved emissions and implementation costs:
 - emission reductions achieved by the tax deduction scheme are estimated at 0.016 MtCO2e in 2004, and 0.71 Mt CO2e in 2018, indicating a significant increase 
 -  a government cost of approximately EUR 162 per tCO2e in 2020</t>
  </si>
  <si>
    <t>Belgium - Corporate - Tax credits and incentives (pwc.com)
https://www.euki.de/wp-content/uploads/2018/09/fact-sheet-tax-deduction-scheme-be.pdf
https://rise.esmap.org/data/files/library/belgium/Energy%20Efficiency/EE%201.1%20BE%20National%20EE%20action%20plan%202017.pdf</t>
  </si>
  <si>
    <t>P12</t>
  </si>
  <si>
    <t>P13</t>
  </si>
  <si>
    <t>Energy Conservation Center Japan (ECCJ)</t>
  </si>
  <si>
    <t xml:space="preserve"> - EECJ promotes energy efficiency and conservation in Japan. It provides:
 - free audit, factory assessments, guidance on decarbonisation, ISO50001, energy efficienc, provide energy conservation certification programs, certify professional energy auditors
 - The total number of audits conducted so far exceeds 20,000.  Most of the audits were provided for firms in non-energy intensive industry which did not have enough expertise in energy management in-house. Most of the recommendations are operational improvement that 
requires no investment, but also include investment measures with short payback periods (usually less 
than 3 years)
</t>
  </si>
  <si>
    <t>SMEs, municipalities</t>
  </si>
  <si>
    <t xml:space="preserve"> - Overall energy management includes: 1) establishing an EMS, 2) appointment of energy managers 3) establishing energy conservation policies 4) compliance checks against policies 5) periodic reivew of check and review methods 6) documentation of energy profile</t>
  </si>
  <si>
    <t xml:space="preserve"> - METI subsidises energy audit for SMEs
 - Energy audits conducted by external expert - electricity and thermal expert is provided</t>
  </si>
  <si>
    <t xml:space="preserve"> - audit results are collected and processed</t>
  </si>
  <si>
    <t>For audit period 1997-2003, 1742 factories audited and 15,000 measures proposed to SMEs. The average energy saving rate across 12 Industry subsectors was 7.4%
For period 2004-2007, ECCJ energy audits saw 2.38 TWh energy saved and 2400 audits completed</t>
  </si>
  <si>
    <t>A review of industrial energy and climate policies in Japan and Sweden with emphasis towards SMEs (diva-portal.org)
https://iea.blob.core.windows.net/assets/imports/events/129/8.TAKASHISATO_ECCJ.pdf
https://www.eccj.or.jp/</t>
  </si>
  <si>
    <t>Moonlight Program</t>
  </si>
  <si>
    <t xml:space="preserve">Government budget was allocated to support facility purchasing at factories, renovations, energy auditing and R&amp;D. </t>
  </si>
  <si>
    <t xml:space="preserve">activities supported include:Waste heat recovery, Magnetoplasmadynamic, High efficiency gas turbines, New type power storage system, Fuel cell power generation technology, General-use stirling engine, High performance heat pump, Technology using superconductivity, Ceramics gas turbine, Distributed power storage system. </t>
  </si>
  <si>
    <t xml:space="preserve"> - Technology-specific energy management standards for: air conditioning, boilers and hot water supply, lighting, elevators and other motors, electrical equipment, generators and co-generators, office automation equipment, commercial equipement, other equipment</t>
  </si>
  <si>
    <t>R&amp;D costs of these programs were fully covered by NEDO (New Energy and Industrial Technology Development Organization)</t>
  </si>
  <si>
    <t>2089_Kimura.indd (eceee.org)
https://unfccc.int/files/bodies/awg/application/pdf/2_japan.pdf</t>
  </si>
  <si>
    <t>Diag Eco-Flux</t>
  </si>
  <si>
    <t>France</t>
  </si>
  <si>
    <t>&gt;1000</t>
  </si>
  <si>
    <t xml:space="preserve"> - Subsidy of 75%  for 12-month SME energy audit program to support identification of concrete, easy-to-implement measures that are sources of savings in four areas: energy, water, materials and waste
 - One year after this first diagnosis, the experts are back in the company for a follow-up and assessment of the first actions deployed
 - Public Investment Bank (Bpifrance) launched a new tool: the Diag Eco-Flux. "This tailor-made consulting service is carried out on site by design offices specializing in flow optimization
 - "green" territorial volunteering in companies - (VTE) in partnership with  Ministry of Labour, Employment and Integration
 - Business cost
€2,000 excluding VAT after subsidy for sites with 20 to 49 employees
€3,000 excluding VAT after subsidy for sites with 50 to 250 employees    </t>
  </si>
  <si>
    <t xml:space="preserve"> - Managers of SMEs, mid-caps or large French groups from all sectors of activity with one or more sites (factory, restaurant, food trade ...) 
 -  between 20 and 250 employees* 
 - on French territory</t>
  </si>
  <si>
    <t xml:space="preserve"> - Targets section includes: alignment against EITHER government benchmarks or Kaidenren targets (Kimura, 2014)</t>
  </si>
  <si>
    <t xml:space="preserve"> - Operated by BPIFrance (France's public bank) and ADEME (Agency for Ecological Transition) makes its expertise and advisory capacities available
 - Applications are made online through bpiFrance</t>
  </si>
  <si>
    <t>Serial savings with the new Diag Éco-Flux - ADEME Infos
https://www.bpifrance.fr/catalogue-offres/transition-ecologique-et-energetique/diag-eco-flux</t>
  </si>
  <si>
    <t>ECO TAX CAP AND ENERGY-SAVING EFFICIENCY SYSTEM REGULATION (SPAEFV)</t>
  </si>
  <si>
    <t>Manufacturing</t>
  </si>
  <si>
    <t xml:space="preserve"> - Companies in the manufacturing sector can apply for tax relief from energy and electricity tax (so-called tax cap according to Art. 10 StromStG [German Act on Electricity Tax] and Art 55 EnergieStG [German Act on Energy Tax]) if they demonstrate implementation of EMS in accordance with ISO50001 (EnMS) or EMS according to EMAS or other system seen as aligned to Annex 1 or 2 of policy
 - SMEs can qualify with an energy audit or alternative EMS aligned with Annex 1 or 2 of policy
 - Redemption of 90% of electricity/energy prices paid</t>
  </si>
  <si>
    <t>Eligibility is determined my confirmation of permissible efficiency systems: 
 - certified to ISO 50001, or
 - valid EMAS registration, or
 - alternative system according to Annex 1 or 2 SpaEfV (only permitted for small and medium-sized enterprises i.e. below 5 GWh )</t>
  </si>
  <si>
    <t xml:space="preserve"> - confirmation of the efficiency system must be carried out by an accredited conformity assessment body such as TÜV NORD CERT GmbH using the official Form 1449 of the customs office</t>
  </si>
  <si>
    <t xml:space="preserve">Energy_Efficiency_Policy_in_Germany_EN.pdf (energypartnership.cn)
https://energy.ec.europa.eu/system/files/2017-07/de_neeap_2017_en_1.pdf 
https://energy.ec.europa.eu/system/files/2018-04/de_neeap_2017_en_2_0.pdf
</t>
  </si>
  <si>
    <t>Voluntary agreements on energy intensity</t>
  </si>
  <si>
    <t>Medium-Large</t>
  </si>
  <si>
    <t xml:space="preserve"> - If industries are committed to reducing their energy intensity by an average of 10% over a three-year period, the Elektrik Isleri Etüt Idaresi will subsidize 30% of their energy costs during the first year.
 - Large energy consumers (&gt;1000TEP) should also assign an energy manager
 - Companies must report annually through ENVER platform
 - If a company meets the target set by the agreement, then up to 30% of the energy costs can be offset by the grant during the year in which the agreement is made up to a maximum amount of TRY 1 000 000.</t>
  </si>
  <si>
    <t xml:space="preserve"> - Industrial enterprises with a minimum of 500 toe of annual energy consumption
 - ISO50001 in force or proof of application for certification</t>
  </si>
  <si>
    <t xml:space="preserve"> - Ministry of Energy and National Resources
 - ENVER (Energy Efficiency Portal) is made available for participants to apply 
 - Applications are evaluated by the voluntary agreement evaluation commission established with the approval of the President of Energy Efficiency and Environment Affairs</t>
  </si>
  <si>
    <t xml:space="preserve"> - Turkey is missing a public evaluation process and data is not made public to assess EE performance
 - Turkey does not report energy end-use data to national or international organisations</t>
  </si>
  <si>
    <t xml:space="preserve"> Since 2009, 25 companies had VAs and only 7 of them reduced their energy intensity commitment, resulting in a total grant of TRY 700 000 and a saving of 4 607 toe and TRY 4.1 million annually. 3 more industrial establishments have been monitored: when these reduce their committed energy intensity, the total saving will be 1 340 toe at a cost of TRY 2.5 million plus a grant of TRY 600 000 annually (OECD, 2016)</t>
  </si>
  <si>
    <t>Turkey 2021 - Energy Policy Review (windows.net)
https://euagenda.eu/upload/publications/untitled-53148-ea.pdf</t>
  </si>
  <si>
    <t>Mandatory energy audits (Germany)</t>
  </si>
  <si>
    <t xml:space="preserve"> - Mandatory energy audit for large firms covering at least 90% of total energy demand</t>
  </si>
  <si>
    <t xml:space="preserve"> - All enterprises which exceed these thresholds are in general obliged to conduct an energy audit: 250 (full time) employees and annual turnover not exceeding EUR 50 million or an annual balance sheet total not exceeding EUR 43 million
 - Firms are exempt if ISO50001 or EMAS in place, certain steps to implement the above have been taken before 05/12/15, or enterprise does not consume energy</t>
  </si>
  <si>
    <t xml:space="preserve"> - Federal Ministry for Economic Affairs and Energy, BAFA (Federal Office of Economics and Export Control), verifies the implementation and can impose a penalty in case of non-compliance
 - Trained energy engineers example audit reports</t>
  </si>
  <si>
    <t xml:space="preserve"> - Federal Ministry for Economic Affairs and Energy, BAFA (Federal Office of Economics and Export Control), verifies the implementation and can impose a penalty in case of non-compliance</t>
  </si>
  <si>
    <t>2014-17 - 9.1 PJ saved</t>
  </si>
  <si>
    <t>Effects of the energy audit obligation for large companies in Germany (eceee.org)</t>
  </si>
  <si>
    <t>Federal Funding for Energy and Resource Efficiency in the Economy - Funding Competition</t>
  </si>
  <si>
    <t xml:space="preserve"> - Funding for up to 60% of eligible investment sum 
 - Specifically for longer payback periods (at least 4 years)
 - Max funding per project is 10 million Euros
 - Higher rate of funding for ambitious solutions
 </t>
  </si>
  <si>
    <t xml:space="preserve"> - Private and municipal companies, freelancers, contractors
 - Processes/plant engineering, energy management, ventilation, use of renewable energies, waste heat, material savings and changes</t>
  </si>
  <si>
    <t xml:space="preserve"> - applicants decide for themselves within the given framework which funding they apply for for the planned efficiency measure. The funding rate can be up to 60 percent of the eligible costs. Funding will be given to projects with the highest annual CO2-save per euro of funding requested</t>
  </si>
  <si>
    <t>BMWK - Höhere Förderung für ambitionierte Projekte (energiewechsel.de)</t>
  </si>
  <si>
    <t>Obligation of Energy Consuming Companies</t>
  </si>
  <si>
    <t xml:space="preserve"> - Mandatory regulation requiring large companies either to introduce an energy or environmental management system or to have external or internal energy audits performed
 - Persons who carry out these external or internal energy audits must meet certain qualification standards
 - Small or medium-sized enterprises (SMEs) can consult an energy advice service and can report the contents and findings to the National Energy Efficiency monitoring agency</t>
  </si>
  <si>
    <t xml:space="preserve"> - A large company is defined by having at least 250 employees or a turnover of at least EUR 50 Mio as well as at least EUR 43 Mio of total assets
 - Audits have to cover the areas of buildings, transport, and processes, if an area exceeds 10% of total energy consumption.</t>
  </si>
  <si>
    <t>Austria: Obligation to undertake energy efficiency audits | Eurofound (europa.eu)</t>
  </si>
  <si>
    <t>Energy Efficiency Information Grants (EEIG) program</t>
  </si>
  <si>
    <t>Australia</t>
  </si>
  <si>
    <t xml:space="preserve"> - EEIG was part of a suite of measures announced in July 2011 as part of the governments' climate change strategy
 - EEIG was a $40 million merit-based, competitive grants program designed to assist industry associations and NFP organisations to empower the SMEs and community organisations they work with 
 - The program assisted industry associations and non-profits to provide practical, tailored energy efficiency information to small and medium enterprises (SMEs) and community organisations. The information helped to make informed decisions about energy efficiency and thereby reduce operational costs.
 - there were 2 funding rounds</t>
  </si>
  <si>
    <t>SMEs, industry associations, non-profits</t>
  </si>
  <si>
    <t>A policy impact assessment was conducted by the Energy Efficiency Council for Department of Environment and Energy</t>
  </si>
  <si>
    <t>EEC2017_SMENFP_enabling_best_practice_energy_efficiency.pdf</t>
  </si>
  <si>
    <t>Subsidies for Heat recovery and efficient use of energy</t>
  </si>
  <si>
    <t xml:space="preserve"> - Subsidies for energy-saving measures for all companies and other entrepreneurial organisations. In addition, associations and denominational institutions can also submit.
 - The scheme also includes access to European Regional Development Fund, with possibility for co-financing examined during the evaluation</t>
  </si>
  <si>
    <t xml:space="preserve"> - Efficiency increases in industrial processes and plants with a significant technological and ecological difference to the existing plant
 - Heat recovery of refrigeration systems (cooling and deep-freeze systems as well as process refrigeration systems, combined heating-cooling systems) and ventilation systems (use of heat from exhaust air to heat room air) over 100 kW heat exchanger output or more than 50,000 m³/h nominal volume flow for recirculating air systems
 - Heat recovery or use of previously unused heat flows (e.g. air compressors, industrial processes, waste heat from wastewater) as well as heat pumps for the development of low-temperature waste heat
 - Heating optimisation in existing buildings (retrofitting storage system, speed controls, efficient pumps, heating distributors, control technology) with at least 10% energy savings
 - the optimisation of fossil process heat generators (if a conversion to renewable energy sources is not possible)</t>
  </si>
  <si>
    <t>Energy-saving measures | Environmental promotion (umweltfoerderung.at)</t>
  </si>
  <si>
    <t>Inflation Reduction Act - Advanced Industrial Facilities Deployment Program</t>
  </si>
  <si>
    <t xml:space="preserve">Grants, Rebates, and/or Cooperative Agreements and Loan (for up to 50% of the deployment cost) for energy intensive firms to carry out projects for:
 1) purchase and installation or implementation of advanced industrial technologies at eligible facilities;
 2) retrofits, upgrades, or operational improvements at eligible facilities to install or implement advanced industrial technologies; or 
3) engineering studies and other work needed to prepare eligible facilities for activities described in (1) or (2). 
 - High TRL/deployment stage funding
</t>
  </si>
  <si>
    <t xml:space="preserve"> - Entity must be a "domestic, non-Federal, nonpower industrial or manufacturing facility engaged in energy-intensive industrial processes, including production processes for iron, steel, steel mill products, aluminum, cement, concrete, glass, pulp, paper, industrial ceramics, chemicals, and other energy intensive industrial processes, as determined by the Secretary"
 - Secretary shall give priority consideration to projects on the basis of (1)  expected greenhouse gas emissions reductions to be achieved by carrying out the project; (2)  extent to which the project would provide the greatest benefit for the greatest number of people within the area in which the eligible facility is located; and (3) whether the eligible entity participates or would participate in a partnership with purchasers of the output of the eligible facility.</t>
  </si>
  <si>
    <t xml:space="preserve"> - Department of Energy provides funding</t>
  </si>
  <si>
    <t xml:space="preserve"> - Companies must submit application with expected GHG emissions reductions </t>
  </si>
  <si>
    <t>69 million tCO2e by 2030 estimated through this policy and advanced manufacturing tax credit (BlueGreen Alliance)</t>
  </si>
  <si>
    <t>https://uscode.house.gov/view.xhtml?req=granuleid:USC-prelim-title42-section17113b&amp;num=0&amp;edition=prelim
https://www.nrdc.org/experts/sasha-stashwick/climate-bill-will-invest-big-cleaning-heavy-industry
https://industrialinnovation.org/wp-content/uploads/2022/08/i3-IRA-2022-Fact-Sheet.pdf</t>
  </si>
  <si>
    <t xml:space="preserve"> CHP Technical Assistance Programs</t>
  </si>
  <si>
    <t>Agriculture; Food Processing; Forest Products; Manufacturing; Metals; Pulp &amp; Paper; Refineries; and 23 non-Industry sectors</t>
  </si>
  <si>
    <t>&gt;252</t>
  </si>
  <si>
    <r>
      <t xml:space="preserve"> - In 10 US regions, CHP TAPs promote and assist in transforming the market for CHP, waste heat to power, and district energy technologies/concepts throughout the US
</t>
    </r>
    <r>
      <rPr>
        <b/>
        <sz val="11"/>
        <color theme="1"/>
        <rFont val="Arial"/>
        <family val="2"/>
      </rPr>
      <t xml:space="preserve"> - End User Engagement - </t>
    </r>
    <r>
      <rPr>
        <sz val="11"/>
        <color theme="1"/>
        <rFont val="Arial"/>
        <family val="2"/>
      </rPr>
      <t xml:space="preserve">Partner with strategic end users (building, industry, utlities, etc) to advance technical solutions using CHP
</t>
    </r>
    <r>
      <rPr>
        <b/>
        <sz val="11"/>
        <color theme="1"/>
        <rFont val="Arial"/>
        <family val="2"/>
      </rPr>
      <t xml:space="preserve"> - Stakeholder Engagement -</t>
    </r>
    <r>
      <rPr>
        <sz val="11"/>
        <color theme="1"/>
        <rFont val="Arial"/>
        <family val="2"/>
      </rPr>
      <t xml:space="preserve"> Engage with strategic stakeholders, including regulators, utilities, and policymakers, to identify and reduce the barriers to using CHP to advance regional efficiency, promote energy independence, and enhance the nation’s resilient grid
</t>
    </r>
    <r>
      <rPr>
        <b/>
        <sz val="11"/>
        <color theme="1"/>
        <rFont val="Arial"/>
        <family val="2"/>
      </rPr>
      <t xml:space="preserve"> - Technical Services - </t>
    </r>
    <r>
      <rPr>
        <sz val="11"/>
        <color theme="1"/>
        <rFont val="Arial"/>
        <family val="2"/>
      </rPr>
      <t>work with sites to screen for CHP opportunities, engineering support, economic analysis</t>
    </r>
  </si>
  <si>
    <t xml:space="preserve"> - Universities, research centres, other appropriate insitutions to ensure operation of CHP TAPs
 - Funding is awarded to eligible applicants willing to deliver (topic1) and coordinate (topic 2) technical assistance and build partnerships with stakeholders in 10 multi-state regions
 - To access program resources including technical services at zero cost, end-users must be Better Plants partners. Better Plants partner must agree to: 
1)  'significantly reduce energy intensity over a 10-yr period' 
2)  'report energy intensity, energy use data and acheivements annually to DOE'
3) within 12 months, establish energy baseline, energy management plan and designate energy manager</t>
  </si>
  <si>
    <t xml:space="preserve"> -  The program funds actors who deliver and coordinate  technical assistance and build partnerships
 - Each region has its own website/platform with case studies, resources and policy issues specific to each region
</t>
  </si>
  <si>
    <t xml:space="preserve"> - Better Plant partners report energy baseline and performance to DOE
 - CHP TAPs collects a database containing CHP projects supported by program - 252 plants report facillity capacity, fuel used, CHP total efficiency, operational timeline, heat recovery applications, etc. NOTE: this is not consistently reported between projects</t>
  </si>
  <si>
    <t xml:space="preserve"> - 26,000 tCO2e/year savings at Shaw Industries (world's largest carpet manufacturer) through construction of a CHP plant at its fibre production facility</t>
  </si>
  <si>
    <t xml:space="preserve">Combined Heat and Power Technical Assistance Partnership (CHP TAP) Program - American Cities Climate Challenge (cityrenewables.org)
https://betterbuildingssolutioncenter.energy.gov/sites/default/files/attachments/Better%20Plants%20Program%20Partnership%20Agreement_Digital%20Signature.pdf
https://betterbuildingssolutioncenter.energy.gov/chp/chp-taps
https://chptap.ornl.gov/profile/25/Bristol-MyersSquibbCHPprofile2.pdf
</t>
  </si>
  <si>
    <t>MEASUR</t>
  </si>
  <si>
    <t xml:space="preserve"> - Open source platform with tools and calculators to help manufacturers improve industrial system efficiency and identify potential savings opportunities
 - Tools include industrial system assessment tools capable of performing investment grade energy analysis alongside simple equipment and property calculators</t>
  </si>
  <si>
    <t xml:space="preserve"> - Advanced Manufacturing Office (AMO) provides this open source and free to use platform</t>
  </si>
  <si>
    <t>MEASUR | Department of Energy</t>
  </si>
  <si>
    <t>Green Growth Strategy - Investment Promotion Tax System</t>
  </si>
  <si>
    <t xml:space="preserve"> - Tax credits or special depreciation is awarded to firms with medium or long term transition plans which are certified by METI
 - 10% and 5% tax credits awarded for medium/long term plans respectively
 - Special depreciation of 50% is also available under this program
 - This incentive is part of a tax reform package under the Industrial Competitiveness Act</t>
  </si>
  <si>
    <t>Eligible investments include:
1)    facilities for manufacturing products that will accelerate reaching the goal of carbon neutrality or
2)    facilities that will help the manufacturing process substantially to accelerate carbon neutrality or conserve energy</t>
  </si>
  <si>
    <t>METI</t>
  </si>
  <si>
    <t>Main tax reforms for FY 2021 | EU-Japan
file:///C:/Users/Noelle.Greenwood/Downloads/ey-japan-tax-newsletter-22-feb-2021-e-japan-tax-reform.pdf</t>
  </si>
  <si>
    <t>French White Certificate (WC) Scheme</t>
  </si>
  <si>
    <t xml:space="preserve"> - Energy suppliers are required to achieve energy-saving
actions to reach a pluriannual target (2,500 TWh cumac*
in the 5th phase) according to their share of supply
 - To meet their obligation, suppliers assist final users to take energy efficiency measures in all sectors including Industry. A list of ratified activities was ratified to help the various actors to facilitate the operations.At the end of the period, obligated energy sellers must prove the fulfilment of their obligations by holding an amount of certificates equivalent to these obligations
 - Those exceeding and undercutting their objectives can trade energy savings certificates as required for common compliance. Energy suppliers who do not meet their obligation over the period (2006-2008) must pay a penalty of euro 0,02 per kWh
 - To comply, energy suppliers must: 
 - Implement energy savings programs (at their customers)
– Trade (buy) certificates (on the “ESC market”) 
– Pay the penalty</t>
  </si>
  <si>
    <t>ESC concerns every energy supplier whose sales exceed (final energy): 
– Electricity, natural gas : 400 GWh/year 
– Liquefied petroleum gas : 100 GWh/year 
– Heating / cooling : 400 GWh/year 
– Heating oil : 500 m3/year</t>
  </si>
  <si>
    <t xml:space="preserve"> - EWCs are allocated, under certain conditions, by the services of the Ministry of Energy, to eligible actors (obligated but also other non-obligated legal persons) carrying out energy saving operations
 -  certificates issued are exclusively materialized by their registration in an individual account opened in the national register
 - Controls are carried out by the National Pole of Energy Savings Certificates (PNCEE) in order to verify the eligibility of operations giving rise to the issuance of EWCs.</t>
  </si>
  <si>
    <t xml:space="preserve"> - Each phase has been monitored and evaluated
 - A number of workshops have been held to continuously improve the monitoring process</t>
  </si>
  <si>
    <t xml:space="preserve"> - In the 4th period, 3.4 Twhcumac savings were delivered in Industry, representing minor savings relative to other sectors (e.g. 38.06 TWhc for Buildings)
 - "cumac" corresponds to the contraction of "cumulated" and "discounted".
 - Period ending 2009: energy savings had been certified for a volume of 65.3 TWhc (7.4% for industry)</t>
  </si>
  <si>
    <t>https://www.odyssee-mure.eu/events/workshops/berlin/33-evaluation-white-certificate-scheme-france-dec-2019.pdf
https://www.ecologie.gouv.fr/sites/default/files/VF%20CEE%20Bilan%20P4vIntegrale.pdf
"France 2030" Investment Plan- Heavy industry decarbonisation investment – Policies - IEA
https://www.ecologie.gouv.fr/dispositif-des-certificats-deconomies-denergie</t>
  </si>
  <si>
    <t>Energy audits</t>
  </si>
  <si>
    <t xml:space="preserve"> - Mandatory energy audit for large firms
 - Audit must cover at least 80% of company's overall energy bill
 - Audit must include 1) energy consumption and 2) action plan to improve EE, with technical and economic feasibility
 - Failture to comply may result in penalty equalling 2% of turnover</t>
  </si>
  <si>
    <t>A large company is any company that meets one of the following conditions for the last two accounting periods:
More than 250 employees (full-time equivalent), or
More than 50 million euros turnover AND a balance sheet total of more than 43 million euros
 - External auditors must be qualified, else internal auditors must be capable of justifying their capacity to understand and implement an energy audit in compliance with the requirements of the normative reference framework</t>
  </si>
  <si>
    <t xml:space="preserve"> - Audit reports should be submitted to the French Environment and Energy Management Agency (ADEME).</t>
  </si>
  <si>
    <t>France energy efficiency &amp; Trends policies | France profile | ODYSSEE-MURE</t>
  </si>
  <si>
    <t>Italy in Class A</t>
  </si>
  <si>
    <t xml:space="preserve"> - Three-Year Information and Training Program (PIF) - promotion and tools for EE to support the national EE target of 2020 (reduction of primary energy consumption by 20m toe per year)
 - Large companies and SMEs – The objective of the activities is to support, raise awareness and encourage large companies and SMEs to perform the energy audit and to use the available policy incentives tools aimed at installing efficient technologies and energy management according to ISO 50001</t>
  </si>
  <si>
    <t>Public Administration, large companies and SMEs, banking institutions, families and students</t>
  </si>
  <si>
    <t xml:space="preserve"> -  National Energy Efficiency Agency of ENEA</t>
  </si>
  <si>
    <t xml:space="preserve"> - overall cut in energy consumption of 411 ktoe by 2020 (including 265 ktoe by businesses for the period 2015-2020)</t>
  </si>
  <si>
    <t>Program - ITALY IN CLASS A (enea.it)
https://italiainclassea.enea.it/programma/
https://leap4sme.eu/wp-content/uploads/2022/11/SME-Energy-efficiency-policies-in-Italy-Energy-Evaluation.pdf
https://www.enea.it/en/news-enea/news/energy-efficiency-new-enea-mite-information-and-training-program-is-underway/#note2</t>
  </si>
  <si>
    <t>France 2030 - The Heat Fund</t>
  </si>
  <si>
    <t xml:space="preserve">N/A </t>
  </si>
  <si>
    <t>Industry; Housing; Tertiary</t>
  </si>
  <si>
    <t xml:space="preserve"> - Support for investment in the production of heat from
renewable or recovered energy and the deployment of
heat networks
 - In 2021, the Heat Fund supported 560 projects (EUR 350
million). Since 2009, it helped 6,500 projects (EUR 10.8
billion investments) through public support (EUR 2.9
billion)</t>
  </si>
  <si>
    <t xml:space="preserve"> - This program includes national and regional calls for projects
 -  for indutry and for biomass facilities between 100 and 1000 toe/year, the Heat Fund is managed by the ADEME at regional level with regional calls for projects. It complements aid currently granted in the context of State-Region Project Contracts</t>
  </si>
  <si>
    <t>"France 2030" Investment Plan- Heavy industry decarbonisation investment – Policies - IEA</t>
  </si>
  <si>
    <t>EED Energy Audit</t>
  </si>
  <si>
    <t>Min. 250 employees</t>
  </si>
  <si>
    <t xml:space="preserve">Mandatory energy audits for large firms 
Enterprises must continue to conduct energy audits every 4 years. 
 - Companies with an average annual consumption between 10TJ and 100TJ can opt for either implementing an energy management system or an energy audit.
This policy was introduced initially as a temporary measure under Articles 8&amp;9 of the EED, but a bill passed in 2020 amended the EU EED Implementation Act to provide a permanent legal basis for energy audits. </t>
  </si>
  <si>
    <t xml:space="preserve"> - Large companies are obliged to carry out an energy audit every four years. The obligation applies to the companies that consume more than 50,000 kWh electricity or 25,000m3 gas per year. 
 - Companies under the energy covenants are exempted from the obligation.  
 - must conduct the audit if a company (or institution with an economic activity) has 250 employees or more, including participations of or in partner companies and affiliated companies; or has an annual turnover of more than €50 million and an annual balance sheet total of more than €43 million</t>
  </si>
  <si>
    <t xml:space="preserve"> - Netherlands Enterprise Agency receives and reviews EED audit results - RVO will assess the company as a whole
 - Previously, the scheme was monitored by municipalities and environmental services, but  but as of the last term authority has been transferred to the Netherlands Enterprise Agency (RVO)
 - previously there was room for agreements with the proper authority, however RVO is stricter with regard to deadlines. The content and completeness of the submitted reports is also subject to stricter controls</t>
  </si>
  <si>
    <t xml:space="preserve"> - Companies must report  EED energy audit findings to the Netherlands Enterprise Agency
</t>
  </si>
  <si>
    <t>Netherlands: Obligation to undertake energy efficiency audits | (europa.eu)
https://www.lexology.com/commentary/energy-natural-resources/netherlands/stek/energy-audits-dutch-approach
https://www.ca-eed.eu/ia_document/national-implementation-report-2016-netherlands/</t>
  </si>
  <si>
    <t>Green Industrial Facilities and Manufacturing Program</t>
  </si>
  <si>
    <t xml:space="preserve"> - cost-shared financial assistance to support the implementation of energy efficiency and energy management solutions
 - First track - Energy Efficiency Solutions offers: Up to 100% of total eligible implementation costs to a maximum of $20 million per proposal to provincial-territorial and other governments OR Up to 75% of total eligible implementation costs to a maximum of $20 million per proposal to private sector for-profit organizations
 - Second track - direct-to-industry support to help implement energy efficiency and energy management solutions within their respective facilities</t>
  </si>
  <si>
    <t xml:space="preserve"> - Track 1+2 eligible investments: 
Training for Energy Management Practitioners
Energy assessments and audits
Energy managers
Energy management systems
Strategic Energy Management
Capital investments</t>
  </si>
  <si>
    <t>Green Industrial Facilities and Manufacturing Program: Funding eligibility (canada.ca)</t>
  </si>
  <si>
    <t>Waste heat recovery fund</t>
  </si>
  <si>
    <t xml:space="preserve"> - subsidy to finance waste heat recovery feasibility studies
- once completed, companies can apply for support via the Heat Fund to invest in a faciltiy
 - The feasibility study will allow firms to:
 - verify the technical and economic feasibility of the waste  heat recovery project;
propose technical solutions adapted to the context and possibilities offered by the site;
propose solutions for the financing of the operation and the administrative and legal set-up.</t>
  </si>
  <si>
    <t>communities, companies and associations</t>
  </si>
  <si>
    <t>Feasibility studies for the | waste heat recovery facility Companies | Acting for the ecological transition| ADEME</t>
  </si>
  <si>
    <t>ADEME Green Loan</t>
  </si>
  <si>
    <t xml:space="preserve">  - This loan supports projects optimising processes, or improved performance (energy, water, material); innovation to bring to market products or services in terms of environmental protection, circular economy and/or a reduction in the consumption of resources (energy, raw materials, water, etc.; including dedieselisation, extending the life of products, integration of recycled, recyclability, reuse or reuse)
 - For EE, this is not biased towards RE but applies to all energy sources
 - Loan between 50,000-5,000,000 EUR are supported  (amount of the loan is at most equal to the amount of equity and quasi-equity of your company)
 - Duration: 2 to 10 years with up to 2 years of deferral</t>
  </si>
  <si>
    <t>A turnover of more than €2M (or equivalent fundraising)
More than 10 employees
At least 3 years of existence</t>
  </si>
  <si>
    <t xml:space="preserve"> - Funded by the Energy Savings Certificates (CEE)</t>
  </si>
  <si>
    <t>https://www.bpifrance.fr/catalogue-offres/transition-ecologique-et-energetique/pret-vert</t>
  </si>
  <si>
    <t>Decarbonisation Accelerator Program</t>
  </si>
  <si>
    <t>&gt;3,000</t>
  </si>
  <si>
    <t xml:space="preserve"> - Technical assistance program for SME managers
 - Training and network building for SME through seminars, networking events
 - Currently the programis running 4th promotion of the Energy Transition Accelerator
 - Cost of 2833 for companies between 2-10 million EUR or 5500 for turnover above 10 million
 - This closely mirrors Green Rooster (Coq Vert) community</t>
  </si>
  <si>
    <t xml:space="preserve"> - Funded by ADEME, run by bpifrance</t>
  </si>
  <si>
    <t>Call for expressions of interest - Energy Transition Accelerator – Promotion 2 (bpifrance.fr)
https://www.bpifrance.fr/communaute-du-coq-vert</t>
  </si>
  <si>
    <t>Green ETV Program</t>
  </si>
  <si>
    <t xml:space="preserve"> - Subsidy for SMEs to hire graduates with energy expertise with up to 12,000 in support</t>
  </si>
  <si>
    <t>PRO-SMEn Program</t>
  </si>
  <si>
    <t xml:space="preserve"> - PRO-EMSn encourages and rewards the implementation of Energy Management Systems compliant with the ISO 50001 standard, in companies and communities, by paying a bonus. 
 - The premium is equal to 20% of the annual energy expenditure of certified sites and goes up to 40,000 euros
 - There have been 3 rounds 2016-2018, 2018-2022,2023-
</t>
  </si>
  <si>
    <t xml:space="preserve"> - PRO-EMSn is coordinated and managed by the Technical Association Energy Environment, ATEE</t>
  </si>
  <si>
    <t>Règlement du Programme PRO-SMEn
https://pro-smen.org/presentation-norme-iso-50001</t>
  </si>
  <si>
    <t>Inflation Reduction Act - Funding for Department of Energy Loan Programs Office</t>
  </si>
  <si>
    <t xml:space="preserve"> - IRA has increased loan authority to the LPO - LPO's renewed mission is to fill gaps in private sector investments and create a bridge to financeability for the clean tech market
 - LPO has been authorized to lend nearly $412 billion in remaining clean energy financing for four programs, including two newly created programs: Energy Infrastructure Reinvestment (EIR) Program, Carbon Dioxide Transportation Infrastructure Finance and Innovation Act Funding; Title XVII; Advanced Technology Vehicles Manufacturing (ATVM) and Tribal Energy Projects
 - To support the cost of Loan for innovative clean energy technologies. IRA provides $40 billion of loan authority supported by $3.6 billion in credit subsidy for projects eligible for loan guarantee under section 1703 of the Energy Policy Act of 2005. 
 - This loan authority is open to all currently eligible Title 17 Innovative Clean Energy technology categories, including fossil energy and nuclear energy, and new categories of activities, including critical minerals processing, manufacturing, and recycling.</t>
  </si>
  <si>
    <t xml:space="preserve"> - Undergoing rulemaking process to define eligible uses. Innovation requirement applies absent State Energy Financing Institution exemption.
 -  Loan guarantees are available for Innovative Clean Energy projects, including : Efficient energy technologies that may include distributed energy resources, demand response, energy efficiency, sensors and controls to improve operational efficiency. </t>
  </si>
  <si>
    <t xml:space="preserve"> - Loan Programs Office (LPO) within the US Department of Energy finances large scale energy infrastructure projects 
 - LPO provides 1) access to capital 2) flexible, custom financing 3) committed partnership 4) specialised experience
 - Loan products include: Direct loans from US Treasury, DOE partial guarantee of commercial debt, DOE as sole lender or as co-lender</t>
  </si>
  <si>
    <t>LPO_Technical_Eligibility_Guide_Title17-Innovative_Clean_Energy_May2022.pdf
https://www.energy.gov/lpo/products-services
https://www.hklaw.com/en/insights/publications/2023/02/doe-loan-programs-office-2023-updates-overview-and-key-insights
https://www.energy.gov/lpo/articles/title-17-lending-reference-guide</t>
  </si>
  <si>
    <t>Energy management system scheme</t>
  </si>
  <si>
    <t>Korea’s EMS scheme follows a two-step process: 
1) voluntary uptake of an international standard – ISO 50001; 2) the government’s evaluation of EMS implementation and its outcomes.
 - This strives to establish a nationwide EMS in Korea
 - this established the basis to make mandatory policy in 2011</t>
  </si>
  <si>
    <t>Korea 2020 Energy Policy Review (windows.net)
https://dco.energy.or.kr/renew_eng/energy/industry/enms.aspx</t>
  </si>
  <si>
    <t>Refund of energy tax</t>
  </si>
  <si>
    <t xml:space="preserve"> - 50% partial refund of energy tax if businesses have energy efficiency agreements in place
 - LTAs required businesses to set up long term energy efficiency plans to be revised every 4 years
 - This scheme ended in 2020 following the expiration of multi-year agreements. It is still possible to request an ex officio refund for previous years</t>
  </si>
  <si>
    <t>If business consumes more than 10 million kWh and has  a long-term agreement on energy efficiency with the government</t>
  </si>
  <si>
    <t xml:space="preserve"> - Energy tax settings: an institution pays this to the supplier. The energy tax is stated on the annual final bill</t>
  </si>
  <si>
    <t xml:space="preserve"> - For companies benefitting from a refund must make annual progress statements to show complance
 - RVO.nl monitors the voluntary agreements and provides yearly reports on the energy efficiency performance in the different participating sectors for a sample of 100 companies</t>
  </si>
  <si>
    <t>Energy tax refund settings (belastingdienst.nl)
https://www.google.com/url?sa=t&amp;rct=j&amp;q=&amp;esrc=s&amp;source=web&amp;cd=&amp;ved=2ahUKEwjz2Inn15X9AhWPh1wKHTOVA1UQFnoECDUQAQ&amp;url=https%3A%2F%2Fwww.eea.europa.eu%2Fpublications%2Fenergy-support-measures%2Fthe-netherlands-country-profile&amp;usg=AOvVaw2wecz15MnHjxaEPca_K-fK
https://iea.blob.core.windows.net/assets/e5b458a6-78f9-4293-88a7-f488222f2f48/oecd-iea-review-of-fossil-fuel-subsidies-in-the-netherlands.pdf</t>
  </si>
  <si>
    <t>SME Energy Audit Assisance</t>
  </si>
  <si>
    <t xml:space="preserve"> - KEA supports SMEs that have less means to save energy and reduce GHG by subsidizing energy audit cost. This is to strengthen competitiveness of SMEs and to improve national energy efficiency</t>
  </si>
  <si>
    <t>SMEs prescribed in the article 2 of the Framework Act on Small and Medium Enterprises, with an energy consumption between 2,000toe to 10,000 toe are eligible for the program.</t>
  </si>
  <si>
    <t>SME Initiative Energy Transition and Climate Protection (MIE)</t>
  </si>
  <si>
    <t xml:space="preserve"> - The initiative has three main focus: Strengthening the local dialogue; Optimising information and consultation; Improving education, training and exchange of experience.
 - SMEs have the opportunity to engage dialogue with the Initiative’s stakeholders, to benefit from local contacts as well as receiving trainings and information and concrete assistance in the process of becoming more energy efficient
 - ACCESS Energy Audit TOOLS - As a central instrument of the MIE, the so-called e-tool, a digital tool tailored to SMEs/trades for recording and evaluating energy consumption
 - </t>
  </si>
  <si>
    <t xml:space="preserve"> - Non-energy intensive SMEs - small craft enterprises, with comparatively low energy consumption, are specifically addressed to energy saving measures and attention is drawn to trade-specific efficiency measures</t>
  </si>
  <si>
    <t xml:space="preserve"> - Delivered by German Confederation of Skilled Crafts (ZDH) and a partner network of seven environmental centres of the Chambers of Crafts and their 55 transfer partners at chambers, associations and guilds
 - DIHK and the ZDH are the umbrella organisations of the 79 chambers of industry and commerce and 53 chambers of crafts. 
 - On site, these are contact persons, consultants and service providers for all German companies
 - BAFA leads implementation</t>
  </si>
  <si>
    <t xml:space="preserve"> - Energy savings - 0.730 PJ (2019) and 0.670 PJ (2018)
 - CO2 emissions - 0.063 MtCO2e (2018) and 0.062 MtCO2e (2019)
</t>
  </si>
  <si>
    <t>BMWK - BMWK - SME Initiative Energy Transition: How to save money (energiewechsel.de)
https://www.mittelstand-energiewende.de/ueber-uns.html
https://www.congreso.es/docu/docum/ddocum/dosieres/sleg/legislatura_14/spl_22/pdfs/64.pdf
https://www.energieeffizienz-handwerk.de/themen-werkzeuge</t>
  </si>
  <si>
    <t>Inflation Reduction Act - Section 45X Advanced Manufacturing Production Tax Credit (PTC) (Amendment)</t>
  </si>
  <si>
    <t xml:space="preserve"> - A tax credit per component produced for manufacturing of clean technologies will be eligible for a credit per component produced.
 - The amount of the total credit is the sum of the amounts corresponding to each eligible component
 - This tax credit aims to support to US manufacturers and is tradeable between firms</t>
  </si>
  <si>
    <t xml:space="preserve"> -  the 45X credit is limited only to production of eligible components in the United States or in possession of the United States
-  Eligible components under section 45X include photovoltaic cells and wafers, solar grade polysilicon, polymeric backsheets, solar modules, wind energy components, torque tubes, structural fasteners, electrode active materials, battery cells, battery modules, and certain critical minerals</t>
  </si>
  <si>
    <t xml:space="preserve"> - Credits awarded per component of eligible technology are made available in policy amendment</t>
  </si>
  <si>
    <t>https://www.projectfinance.law/tax-equity-news/2022/august/inflation-reduction-act-of-2022-new-tax-credits-for-manufacturers-of-clean-energy-equipment/#:~:text=Section%2048C%20Manufacturers%27%20Tax%20Credit,build%20specified%20renewable%20energy%20components.
Transferability ain’t all it’s cracked up to be | Norton Rose Fulbright - August, 2022 (projectfinance.law)</t>
  </si>
  <si>
    <t>Green Growth Partnership</t>
  </si>
  <si>
    <t>SME; Large</t>
  </si>
  <si>
    <t>Green Growth Partnership program encourages conglomerates to share their advanced energy management method with SMEs who lack technology and talents. SMEs can gain better energy saving technology and enhance competitiveness through this program.</t>
  </si>
  <si>
    <t>Conglomerates: Energy intensive companies that are willing to cooperate with SMEs for green growth and have advanced energy saving technology(including the utilities).
SMEs: Companies who are interested in energy conservation and want to gain information about energy management technique.</t>
  </si>
  <si>
    <t>Energy Saving Scheme (ESS)</t>
  </si>
  <si>
    <t>Power Generation; Industry</t>
  </si>
  <si>
    <t xml:space="preserve"> - Mandatory annual energy savings, generally for energy suppliers but can also apply to Industry (who can apply for ESCs)
 - Compliance is achieved through surrendering energy savings certificates (ESCs) equivalent to the individual energy savings target
 - Penalty if target not met. Each Scheme Participant must lodge an annual statement detailing its individual energy savings target, the number of ESCs surrendered and any energy savings shortfall</t>
  </si>
  <si>
    <t>Scheme Participant Requirements | IPART (nsw.gov.au)</t>
  </si>
  <si>
    <t>Energy Efficient Communities Program</t>
  </si>
  <si>
    <t xml:space="preserve"> - Funding to support energy saving investments and energy audits for businesses and community organisations
 - High energy-using businesses could apply for a grant of up to $25,000 with a matching co-contribution required.
 - Food and beverage manufacturing businesses could apply for a grant of up to $25,000 with no co-contribution required</t>
  </si>
  <si>
    <t>Eligible participants:
food and beverage manufacturing businesses with 1 to 199 employees
licensed dairy farming businesses 
small businesses turning over less than $10 million a year
high energy using businesses consuming over 0.05 petajoules a year.
Eligible activities: 
equipment upgrades that reduce energy consumption (excluding solar photovoltaic (PV) generator systems and batteries)
investment in monitoring systems to better manage energy use
energy audits or energy efficiency investment feasibility studies.</t>
  </si>
  <si>
    <t>Grants were awarded to eligible applicants on a first come, first served basis.</t>
  </si>
  <si>
    <t>Energy Efficient Communities Program | energy.gov.au</t>
  </si>
  <si>
    <t>Other category</t>
  </si>
  <si>
    <t>Subsidy sustainable energy production and climate transition (SDE++)</t>
  </si>
  <si>
    <t xml:space="preserve"> - SDE++ is an operating subsidy available to enterprises planning to produce renewable energy or use carbon reducing technologies. 
 - Competitive funding awarded based on the lowest subsidy intensity - amount of subsidy per tonne of CO₂ reduction. In 2022, the maximum subsidy intensity for which  SDE++ technology may be eligible was €300 per tonne of CO2 reduction.
 - In 2021, the Dutch government introduced partitions between electricity, sustainable heat, green gas and CO2 reduction technologies. 
 - An SDE++ subsidy compensates for the difference between the cost price of the renewable energy or the reduction in CO₂ emissions and the revenue (if any). This is referred to as the “unprofitable component”.
 - Subsidy are allocated for periods of 12 or 15 years. The duration of your subsidy will depend on which technology you use. The amount of the subsidy depends on the technology used and the level of CO2 reduction you can ultimately achieve. 
This policy was broadened from the previous SDE+</t>
  </si>
  <si>
    <t xml:space="preserve"> - SDE++ is intended for producers that produce renewable energy or apply CO2 reducing techniques.
One application must be submitted per category per address, and must include a feasibility study with investment plans and relevant permits.
 - You are required to submit a feasibility study with your application - financial plan, proof of equity capital, statement of operations and detailed timeframe for commissioning, technical description of facility, energy or product yield
 - permits must also be submitted
 - If you receive an SDE++ subsidy for a production facility, you cannot apply for a Sustainable Energy Investment Subsidy (ISDE), Energy Investment Allowance (EIA) and/or the Subsidy Scheme for Cooperative Energy Generation (SCE) for that installation</t>
  </si>
  <si>
    <t>Netherlands Enterprise Agency</t>
  </si>
  <si>
    <t xml:space="preserve"> - Monitoring/enforcement - this policy strictly enforces against over-incentivisation - if more than one subsidy has been received, Netherlands Enterprise Agency will conduct an MSK assessment, If the test shows that you have received or will receive more financial support than is allowed, this may lead to a reduction in SDE++ payout</t>
  </si>
  <si>
    <t>Brochure - SDE++ 2022_EN (rvo.nl)
https://www.dentons.com/en/insights/alerts/2020/april/16/ams-dutch-Subsidy-for-renewable-energy-the-end-of-the-sde-scheme
https://english.rvo.nl/Subsidy-programmes/sde
https://www2.deloitte.com/nl/nl/pages/energy-resources-industrials/articles/partitioning-the-sde-budget.html</t>
  </si>
  <si>
    <t>Energy Efficiency Opportunities (EEO) program</t>
  </si>
  <si>
    <t>Manufacturing; Mining; Commercial; Services; Transport; Power Generation</t>
  </si>
  <si>
    <t xml:space="preserve"> - Enregy audits and reporting obligations - designed to improve the identification and evaluation of energy efficiency opportunities by large energy-using corporations. As a result, the program encouraged the Implementation of cost-effective energy efficiency opportunities
 - A precursor to this program was the Energy Efficiency Best Practice (EEBP) program (1998)</t>
  </si>
  <si>
    <t xml:space="preserve"> -  mandatory for corporations that used more than 0.5 PJ per financial year</t>
  </si>
  <si>
    <t xml:space="preserve"> - Ongoing compliance checks through annual reports</t>
  </si>
  <si>
    <t>AustralianEEOJoeRitchieIEA.pdf (windows.net)
https://sbenrc.com.au/app/uploads/2015/11/FrontiersOfEngineering_AchievingEnergyEfficiencyInGovBldgs_p92-103.pdf</t>
  </si>
  <si>
    <t>Energy Intensity Redution Agreement</t>
  </si>
  <si>
    <t xml:space="preserve"> - Voluntary agreement to reduce energy intensity by 1% per year
 - potential exemption from mandatory energy audits is being considered
 - this is to be integrated with the energy champion program</t>
  </si>
  <si>
    <t xml:space="preserve"> - companies with an annual energy consumption over 2 000 toe (70.2% of total industrial energy consumption)</t>
  </si>
  <si>
    <t>Industrial Efficiency and Decarbonisation Funding Opportunity Announcement</t>
  </si>
  <si>
    <t>Chemicals; Iron &amp; Steel; Food &amp; Beverage Products; Cement &amp; Concrete; Paper &amp; Forest Products; Industry</t>
  </si>
  <si>
    <t xml:space="preserve"> - This Funding Opportunity Announcement (FOA) makes funding available for development and pilot stage decarbonisation technology R&amp;D, testing and demonstration for Industry sectors.
 - Tier 1 projects (TRL4-5) will be subsidised up to 20% of total allowable costs 
- Applicants should identify metrics and goals to achieve performance - must explain how proposed technology will meet minimum energy savings - guidance includes miminimum and stretch targets for each sector  
 - Tier 2 projects (aimed at TRL 6-7 but can include 4-5) should be split into 1) R&amp;D 2) Design and testing, and 3) Installation and demonstration. Tier 2 applications with technology demonstration integrated into industrial operations must include Phase 3. The cost share for Phase 1 and Phase 2 must be at least 20% of the total allowable costs. For Phase 3, the demonstration phase, the cost share must be at least 50% of total allowable costs
-  Applicants should identify metrics and goals to achieve performance under the following Topic Areas - Decarbonising:
1) Chemicals;
2)  Iron &amp; Steel;
3) Food &amp; Beverage Products; 
3) Cement &amp; Concrete; 
4) Paper &amp; Forest Products
5) Cross-sector decarbonisation technologies
- Each of the above contain 'Areas of interest' - technologies of interest </t>
  </si>
  <si>
    <t xml:space="preserve">Eligible entities must be: 
1) Domestic entities with operations in US
2) Foreign entities with US subsidiaries
3) Incorporated consortia with internal governance structures
4) Able to meet specified cost sharing requirements
5) Able to demonstrate compliance with the FOA requirements including successful upload of documents in EERE eXCHANGE
 - Applicants must explain how proposed technology will meet minimum energy savings - guidance includes miminimum and stretch targets for each sector </t>
  </si>
  <si>
    <t xml:space="preserve"> - The Advanced Manufacturing Office adminstrates this policy
 - EREE eXCHANGE is used to manage applications
 - Recommended or encouraged technologies are included in the FOA, and projects must address one or more of specified 'areas of interest' (decarbonisation themes e.g. 'Enabling decarbonisation' for I&amp;S which includes new BAT, feedstock flexibility, coke substution', etc)</t>
  </si>
  <si>
    <t>Backing business investment - accelerated depreciation</t>
  </si>
  <si>
    <t xml:space="preserve"> -  businesses are eligible for a higher depreciation deduction immediately, enabling those savings to be rapidly reinvested in the busines</t>
  </si>
  <si>
    <t>Businesses with an aggregated turnover of less than $500 million for FY19/20 and FY20/21 can use the backing business investment - accelerated depreciation for 
eligible assets.</t>
  </si>
  <si>
    <t>Tax incentives guide — Navigating a dynamic energy landscape (energybriefing.org.au)</t>
  </si>
  <si>
    <t>Energy manager Obligation</t>
  </si>
  <si>
    <t xml:space="preserve"> - Eligible firms obliged to appoint an energy manager to guarantee that companies which have an important primary en_x0002_ergy consumption have an expert who deals with the analysis of energy flows
 - If the organisations wants to partake in WhC scheme, Energy managers must be certified accoring to the Italian technical standard UNI CEI 11339:2009. The policy came into force when there were enough certified EME (energy managment experts)</t>
  </si>
  <si>
    <t xml:space="preserve"> - The threshold is set in 10.000 toe/year for all subjects operating in the industrial, civil and tertiary sectors users and in 1.000 toe/year for remaining sectors (e.g. public administration).</t>
  </si>
  <si>
    <t>Italy Federation for Energy Efficiency (FIRE) managed implementation, and also created an EM network to facilitate knowledge sharing</t>
  </si>
  <si>
    <t xml:space="preserve"> - measures for monitoring the actions carried 
out by Energy Managers were not considered by the Law 10/1991. The only available data are from FIRE surveys</t>
  </si>
  <si>
    <t>Forni et al (2018) The evolution of energy managers in the last 25 years: the Italian experience
https://em.fire-italia.org/wp-content/uploads/2013/05/009EnergyManagerProgramme-Italy-1.pdf
https://www.ebrdgreencities.com/policy-tool/energy-manager-obligation-italy/</t>
  </si>
  <si>
    <t>Green Growth Strategy - Green Innovation Fund</t>
  </si>
  <si>
    <r>
      <t xml:space="preserve"> - R&amp;D funding for companies across sectors with ambitious 2030 targets
 - Funding will be consistent with 14 priority areas of the Green Growth Strategy including Energy related industries (Offshore wind power Solar and geothermal industries, Hydrogen and fuel ammonia industry,  Next-generation heat energy industry, Nuclear industry*), Transport/manufacturing industries (Automobile and battery industries, Semiconductor and information and communication industries, Shipping industry,  Logistics, people flow, and civil engineering infrastructure industries, Food, agriculture, forestry, and fisheries, Aircraft</t>
    </r>
    <r>
      <rPr>
        <sz val="11"/>
        <color theme="5"/>
        <rFont val="Arial"/>
        <family val="2"/>
      </rPr>
      <t>, Carbon recycling and materials industry)</t>
    </r>
    <r>
      <rPr>
        <sz val="11"/>
        <color theme="1"/>
        <rFont val="Arial"/>
        <family val="2"/>
      </rPr>
      <t xml:space="preserve"> and Home/Office related industries
 - The program provides and awards long term funding dependent on the achievement of targets</t>
    </r>
  </si>
  <si>
    <t xml:space="preserve"> - Businesses including SMEs, universities/research organisations with conventional R&amp;D projects (20 billion yen or more) which will contribute to international competitiveness, technology development and potential to attract private investment
 - Businesses must include transition plans in their applications, R&amp;D items, maturity level of the target technologies (TRL, etc.), budget scale, etc
 - Projects should be within conventional costs (20 billion yen or more)
 - These investments will fall under the scope of 'Carbon Recycling and Materials Industries' - Cement, Chemicals, Metals &amp; Mining, Oil Refining</t>
  </si>
  <si>
    <t xml:space="preserve"> - METI's role is to manage the scheme, preparation of basic policies
 - NEDO manages and adminstrates funds </t>
  </si>
  <si>
    <t>0312_002a.pdf (meti.go.jp)
https://www.meti.go.jp/english/policy/energy_environment/global_warming/ggs2050/pdf/ggs_full_en1013.pdf</t>
  </si>
  <si>
    <t>German Ordinance to Secure Energy Supply via Measures Effective in the Medium Term (EnSimiMaV)</t>
  </si>
  <si>
    <t xml:space="preserve"> - From 1 October 2022, companies (the smallest legally independent entity) with a total energy consumption of more than 10 GWh/a (average of the last three years) are obliged to comply with economically feasible measures from the last energy audit or from the energy management system DIN EN ISO 50001 and/or from the environmental management systems according to EMAS. within 18 months.
 - The examination and confirmation of the implementation and non-implementation of the measures must be carried out by energy auditors (according to the EDL-G), ISO 50.001 certifiers or EMAS environmental verifiers</t>
  </si>
  <si>
    <t xml:space="preserve"> - companies with an annual energy consumption of 10 gigawatt hours or more are obliged to implement economic measures
 - All measures that have a positive net present value after a maximum of 20 percent of their operating life are considered economic</t>
  </si>
  <si>
    <t xml:space="preserve"> - The BAFA is responsible for the random review of energy audits and the provision of a public list of persons authorised to carry out energy audits (energy auditor list).</t>
  </si>
  <si>
    <t>https://www.bafa.de/DE/Energie/Energieberatung/Energieaudit/energieaudit_node.html
Implementation obligations of energy efficiency measures (oekotec.de)
https://www.gesetze-im-internet.de/ensimimav/BJNR153000022.html</t>
  </si>
  <si>
    <t>Inflation Reduction Act - Low Embodied Carbon Labeling for Construction Materials</t>
  </si>
  <si>
    <t>Proposed</t>
  </si>
  <si>
    <t>Iron &amp; Steel; Cement; Glass</t>
  </si>
  <si>
    <t xml:space="preserve"> - This proposed policy aims to identify and label low-carbon materials and products for use in federally funded transportation and building projects (low embodied carbon)
 - This policy includes grants, technical assistance and tools, including carbon labeling, to help manufacturers, institutional buyers, real estate developers, builders and others measure, report and substantially lower the levels of embodied carbon and other greenhouse gas emissions associated with all relevant stages of production, use and disposal of construction materials and products including steel, concrete, asphalt and glass</t>
  </si>
  <si>
    <t>Work associated with identifying and labelling construction materials and products that have substantially lower levels of embodied greenhouse gas emissions.</t>
  </si>
  <si>
    <t>Inflation Reduction Act Programs to Fight Climate Change by Reducing Embodied Greenhouse Gas Emissions of Construction Materials and Products | US EPA</t>
  </si>
  <si>
    <t>Carbon tax exemption</t>
  </si>
  <si>
    <t>Industry; Energy; Aviation</t>
  </si>
  <si>
    <t xml:space="preserve"> - Exemption to benefit eligible companies a partial refund (75%) of costs incurred from carbon price to avoid CO2 leakage. Exemption can be higher to limit costs incurred to 1.5% of company's GVA
 - this will collectively save companies 270 million euros ($317 million) this year and 330 million euros in 2022</t>
  </si>
  <si>
    <t xml:space="preserve"> - In order to qualify for compensation, companies will have to either 
(i) implement certain measures identified in their ‘energy management system' (i.e. the companies' plan setting energy efficiency objectives and a strategy to achieve them) or 
(ii) cover at least 30% of their electricity consumption with renewable sources (through on-site renewable energy generation facilities, power purchase agreements or guarantees of origin).
 - As of 2023, companies must make additional investments (at least 50 % of the aid amount) to implement economically feasible measures identified in the energy management system or decarbonize their production process</t>
  </si>
  <si>
    <t xml:space="preserve"> - The compensation will be granted to eligible companies through a partial refund of the indirect emission costs incurred in the previous year, with the final payment to be made in 2031</t>
  </si>
  <si>
    <t>State aid: Commission approves €27.5 billion German scheme (europa.eu)
https://www.reuters.com/article/us-germany-carbontax-industry-idUSKBN2BN1OH</t>
  </si>
  <si>
    <t xml:space="preserve"> Inflation Reduction Act - Section 48C Investment Tax Credit (ITC) (Amendment)</t>
  </si>
  <si>
    <r>
      <rPr>
        <sz val="11"/>
        <color theme="5"/>
        <rFont val="Arial"/>
        <family val="2"/>
      </rPr>
      <t xml:space="preserve"> - This measure was originally introduced </t>
    </r>
    <r>
      <rPr>
        <sz val="11"/>
        <color theme="1"/>
        <rFont val="Arial"/>
        <family val="2"/>
      </rPr>
      <t xml:space="preserve">
- Up to 30% credit of the cost to build new manufacturing facilities or retrofit existing ones
 - Broad language used to describe technologies
 - 40% of the total credit budget is earmarked for factories located in “energy communities” i.e. where a coal mine has closed or a coal-fired electric generating unit has been closed</t>
    </r>
  </si>
  <si>
    <t xml:space="preserve"> - new eligibility for combined heat and power (CHP) systems included
 -  IRA has expanded eligible activities, including manufacturing of renewable energy products, grid modernisation equipment, CCUS equipment, equipment designed to “refine, electrolyze, or blend any fuel, chemical, or product which is renewable or low-carbon and low emission, products designed to produce energy conservation technologies technology, components, and materials for electric or fuel cell vehicles and their associated charging or refueling infrastructure
 - Also supports any property that re-equips existing infrastructure to reduce greenhouse gas emissions by at least 20%
 -  The construction of, or upgrade to, the factory will have to be done by workers who are paid the equivalent of union wages</t>
  </si>
  <si>
    <t xml:space="preserve"> -   Factory owners will need to apply to the IRS for an allocation of the section 48C credit
 - applicants will have two years from the date of certification by the IRS to provide evidence that the requirements of the certification have been met and that the project has been placed in service
 - IRS publicly discloses successful applicants and allocated credit</t>
  </si>
  <si>
    <t>Inflation Reduction Act of 2022 – New Tax Credits for Manufacturers of Clean Energy Equipment | Norton Rose Fulbright - August, 2022 (projectfinance.law)</t>
  </si>
  <si>
    <t>Guarantee fund for SMEs</t>
  </si>
  <si>
    <t>Manufacturing; Construction; Services</t>
  </si>
  <si>
    <t xml:space="preserve"> - Financial support for SMEs in case of loan default, which was signficantly effective after 2008 crash when SMEs experiences drop in credit flows and stronger rise in interest rates
 - Direct guarantee and counter-security offered (latter aimed to reduce transaction costs for SMEs)</t>
  </si>
  <si>
    <t xml:space="preserve"> - Banks verfy the eligibility of the dirm through scoring</t>
  </si>
  <si>
    <t>Overview of Energy Efficiency Policies and Programmes for SMEs in Italy (leap4sme.eu)</t>
  </si>
  <si>
    <t>Energy Efficiency Fund</t>
  </si>
  <si>
    <t>Transport; Industry; Energy; Construction</t>
  </si>
  <si>
    <t xml:space="preserve"> - This scheme provides Grants, Loan and guarantees for EE investments
 - Govt decided to increase fund allocation to 80 million EUR per year in 2019 to further contribute to overall national EE target
 - This scheme was made available in 2014. As of 2022, the fund has proposed expanded funding and scope, now supporting RE projects, low carbon mobility, battery storage</t>
  </si>
  <si>
    <t>Eligible investments will be consistent with the Energy Performance Building Directive (2010/31/EU), the Energy Efficiency Directive (2012/27/EU) and the Renewable Energy Directive (2018/2001/EU).</t>
  </si>
  <si>
    <t xml:space="preserve"> - Delivered by Invitalia after being operational in 2019 with a total budget of 310 million EUR
 - Co-financed by Italian government and EIB
 -  investments made by the Fund are subject to a formal due diligence process, encompassing a legal, technical, fiscal, accounting and in-depth environmental analysis carried out by external advisors</t>
  </si>
  <si>
    <t xml:space="preserve"> - Outcomes reported to EIB</t>
  </si>
  <si>
    <t xml:space="preserve"> - Overall, investments made by the Fund generate yearly 293.000 MWh of energy savings 
(difference between electricity consumption and heat production before and after EE measures) -  replacement of around 280.000 light bulbs, other energy efficiency measures in industry and buildings
 - According to the National Energy and Climate Plan (NECP) this measure is included in the policy mix to reach the 2030 energy efficiency objective, with a contribution of 0.76 Mtoe in 2030 to the overall 9,3 Mtep target</t>
  </si>
  <si>
    <t>ITALIAN ENERGY EFFICIENCY FUND II (eib.org)
https://leap4sme.eu/wp-content/uploads/2022/11/SME-Energy-efficiency-policies-in-Italy-Energy-Evaluation.pdf</t>
  </si>
  <si>
    <t>Enterprises and Competitiveness 2014-2020 (PON IC) and the OP SME Initiative 2014-2020</t>
  </si>
  <si>
    <t xml:space="preserve"> - Funding granted to support 4 thematic areas: Innovation, Ultrabroadband, SME competitiveness, Energy efficiency, Access to credit 
 - Funding includes R&amp;D, mature energy efficiency investments, innovation investments in Southern Italy</t>
  </si>
  <si>
    <t xml:space="preserve"> - Co-financed with national and EU funds</t>
  </si>
  <si>
    <t>PON ENERGY EFFICIENCY (ponic.gov.it)</t>
  </si>
  <si>
    <t>Regional energy counselling</t>
  </si>
  <si>
    <t xml:space="preserve"> - Energy counselling is provided through a variety of advice and communication channels, such as personal advice, seminars, meetings, and campaigns
 - One aim is to promote energy surveys in municipalities and SMEs, and thus to assist in the execution of Energy Efficiency Agreements
- Regional advice 2018-2023 covers mainland Finland (18 regions)</t>
  </si>
  <si>
    <t xml:space="preserve">  - Motiva is the provider of energy advice under the scheme
 - Finnish Energy Authority provides funding
 -Energy Authority and Motiva plan together annual action plan that is promoted nationally and in regions</t>
  </si>
  <si>
    <t xml:space="preserve"> - effectiveness of the energy counselling is assessed through follow-up surveys every 6 months</t>
  </si>
  <si>
    <t xml:space="preserve"> - In early 2021, there have been 465 consultations recorded over a 5-month period, with a survey on the implementation of measures. Impact of the measures has been 2900 MWh/year (energy savings and renewable energy). These measures hold the potential to reduce emissions by 900 tonnes of CO2/year</t>
  </si>
  <si>
    <t>Regional energy councelling | Energiavirasto
https://www.interregeurope.eu/good-practices/regional-energy-councelling</t>
  </si>
  <si>
    <t>Greenhouse Gas Reporting Program (GHGRP)</t>
  </si>
  <si>
    <t xml:space="preserve">48 sectors
</t>
  </si>
  <si>
    <t xml:space="preserve"> - GHGRP requires reporting of greenhouse gas (GHG) data and other relevant information from large GHG emission sources, fuel and industrial gas suppliers, and CO2 injection sites in the United States
- Approx. 7,600 direct emitting facilities are required to report their emissions annually (3 billion metric tons CO2e) which is about 50 percent of total U.S. GHG emissions. Additional GHGs are accounted for by approx. 1,000 suppliers (in total 85-90% of U.S. GHG emissions)
 - Facilities calculate emissions using specified methodology</t>
  </si>
  <si>
    <t>Facilities are generally required to submit annual reports under Part 98 if:
GHG emissions from covered sources exceed 25,000 metric tons CO2e per year.
Supply of certain products would result in over 25,000 metric tons CO2e of GHG emissions if those products were released, combusted, or oxidized</t>
  </si>
  <si>
    <t xml:space="preserve"> - Data is reported through the Greenhouse Gas Reporting Tool (e-GGRT) and required by 31/03 every year
 - Data is verified to ensure accuracy, completeness and consistency
 - Data made available to US public</t>
  </si>
  <si>
    <t>eCFR :: 40 CFR Part 98 Subpart A -- General Provision
https://www.epa.gov/ghgreporting/learn-about-greenhouse-gas-reporting-program-ghgrp
https://www.nber.org/system/files/working_papers/w28984/w28984.pdf</t>
  </si>
  <si>
    <t>Better Climate Initiative</t>
  </si>
  <si>
    <t xml:space="preserve"> -Voluntary agreement through which businesses commit to the below:
 1) reducing their scope 1 and 2 GHG emissions by at least 50% within 10 years. 
2) set an energy efficiency target, typically 20%
3) Develop a transition plan with milestones and participate in at least one working group
4) Annually report S1+2 emisisons through EnergySTAR 
 - the program provides access to network of technical and industry experts, including to DOE's national labs</t>
  </si>
  <si>
    <t>Any organization with a portfolio of buildings/plants/housing in the U.S</t>
  </si>
  <si>
    <t xml:space="preserve"> - DOE must provide 1) technical assistance on achieving and monitoring performance 2) share best practices 3) recognise success
 - through the Better Climate Challenge?
 - As partners develop their organization wide-plan and GHG emissions reduction milestones, DOE will work to identify opportunities for technical assistance. Partners will work with their Account Managers and technical experts from the National Labs. Industrial partners will work closely with their Technical Account Managers and can leverage In-Plant Trainings and other technical assistance opportunities</t>
  </si>
  <si>
    <t>FactSheet_Better_Climate_Challenge.pdf (energy.gov)</t>
  </si>
  <si>
    <t xml:space="preserve"> Mandatory reporting for large firms - Chilean Law on Energy Efficiency (CLEE)</t>
  </si>
  <si>
    <t>Chile</t>
  </si>
  <si>
    <t xml:space="preserve"> - Mandatory reporting for large firms - consumption by energy use and their energy intensity of the previous calendar year
 - Reporting every 4 years
 - this is expected to contribute to headline target in the law is an overall reduction in energy intensity of at least 10% by 2030
 - large consumers have until December 13 to enter company energy data into national energy information system BNE
</t>
  </si>
  <si>
    <t>all companies which, during the previous calendar year have had a total energy consumption for final use equal to or greater than 50 tera-calories
 -  those that meet criteria under a 2021 decree – which considers factors such as revenue and number of employees – or consume more than 50Tcal of energy annually,</t>
  </si>
  <si>
    <t>Chile’s new Energy Efficiency Law | International Bar Association (ibanet.org)</t>
  </si>
  <si>
    <t>Energy management systems for CCGEs</t>
  </si>
  <si>
    <r>
      <t xml:space="preserve"> - Requirement for </t>
    </r>
    <r>
      <rPr>
        <b/>
        <sz val="11"/>
        <color theme="1"/>
        <rFont val="Arial"/>
        <family val="2"/>
      </rPr>
      <t xml:space="preserve">CCGEs </t>
    </r>
    <r>
      <rPr>
        <sz val="11"/>
        <color theme="1"/>
        <rFont val="Arial"/>
        <family val="2"/>
      </rPr>
      <t>identified in the mandatory reporting process of 2021 O108to implement an energy-management system, appoint an energy manager, comply with auditing processes and submit, each year, energy management system reports, an energy ministry implementation workshop was told</t>
    </r>
  </si>
  <si>
    <t xml:space="preserve"> - Those identified as Consumers with Energy Management Capacity (CCGE) in the previous mandatory regulation</t>
  </si>
  <si>
    <t>https://www.ibanet.org/chile-energy-efficiency-law
Snapshot: Chile’s energy efficiency drive gathers steam - BNamericas</t>
  </si>
  <si>
    <t>Federal funding for energy and resource efficiency in the economy – grant and credit</t>
  </si>
  <si>
    <t xml:space="preserve"> - Firms have the choice between a direct grant (through BMWi) and a loan with partial debt relief (repayment subsidy through KfW)
 - There are 5 modules in this program 1)  Increasing operational energy efficiency – promoting highly efficient technologies 2) switching to renewable process heat 3) energy management system (up to 15 million EUR) per project 4) reducing energy and resource consumption through individual holistic solutions 5) transformation concepts (grants of up to EUR 80,000 to plan and implement their individual transformation towards greenhouse gas neutrality)
LOANS: 
 - To ensure SME support: 1) SMEs can achieve a 10% higher funding rate in all modules 2)  the previously applicable CO2 cap for SMEs will be raised from EUR 700 to EUR 900 per tonne of CO2 savings
 - To provide even stronger incentives for investment, the maximum possible redemption grant will be increased from the previous EUR 10 million to EUR 15 million, depending on the investment project</t>
  </si>
  <si>
    <t xml:space="preserve"> - Companies are eligible to apply regardless of size
 - BAFA provides a list of eligible installations under this program
 - The investments and measures to be funded must be carried out in Germany and operated appropriately for at least 3 years after commissioning. Within this period, a funded measure may only be sold if its continued operation can be proven
 - When submitting an application, a savings concept drawn up by an energy consultant must be submitted to the BAFA</t>
  </si>
  <si>
    <t xml:space="preserve"> - Direct funding provided by BAFA 
Loans provided by KfW, national development bank
 - low-interest loans combined with redemption grants from funds of the Federal Ministry for Economic Affairs and Energy (BMWi)
 - Max loan per project is 25 million EUR
 - Funding applications are made through a special portal
</t>
  </si>
  <si>
    <t xml:space="preserve"> - Evaluations are used to make recommendations which are used to improve EE policies
 - Bundesrechnungshof (German Federal Court of Auditors) often uses evaluation reports for their judgement about the usage of public funding</t>
  </si>
  <si>
    <t>BMWK - Processes / Plant Engineering (energiewechsel.de)
German Federal Government and KfW expand funding options in the federal promotional programme for energy efficiency in the commercial sector | KfW
https://www.bafa.de/DE/Energie/Energieeffizienz/Energieeffizienz_und_Prozesswaerme/liste_foerderfaehige_anlagen_node.html</t>
  </si>
  <si>
    <t>Tax incentives for energy efficiency upgrades</t>
  </si>
  <si>
    <t xml:space="preserve"> - The Australian Government’s FY20/21 and FY21/22 Budgets offered businesses: 
 - an extension of the existing instant asset write-off 
 - new, time-limited temporary full expensing provisions to encourage capital investment in upgrading or replacing depreciating assets. 
 - Backing business investment – accelerated depreciation is also available for assets purchased and first used or installed during a select period between 2020 and 2021</t>
  </si>
  <si>
    <t>Tax+incentives+-+May+2022.pdf (squarespace.com)</t>
  </si>
  <si>
    <t>P14</t>
  </si>
  <si>
    <t>Capital goods support scheme "Nuova Sabatini"</t>
  </si>
  <si>
    <t>&gt;25,000</t>
  </si>
  <si>
    <t xml:space="preserve"> - Capital Goods measure ("Nuova Sabatini") is the facility with the aim of facilitating access to credit for companies and increasing the competitiveness of the country's production system
 - increased ministry contribution (30%) if SMEs invest in the material and immaterial goods included in a specific list (Investimenti 4.0 /Goods 4.0)
 - granted by banks and financial intermediaries,with option for guarantee</t>
  </si>
  <si>
    <t xml:space="preserve"> - Micro, small and medium-sized enterprises (SMEs) that on the date of submission of the application are eligible for the facilitation
All productive sectors, including agriculture and fisheries, are eligible, with the exception of the financial and insurance sector</t>
  </si>
  <si>
    <t xml:space="preserve"> - made available by the Ministry of Business and Made in Italy
 - Banks and financial intermediaries</t>
  </si>
  <si>
    <t>Capital goods - Nuova Sabatini (mise.gov.it)
https://www.mise.gov.it/it/incentivi/agevolazioni-per-gli-investimenti-delle-pmi-in-beni-strumentali-nuova-sabatini
https://www.mise.gov.it/images/stories/documenti/Report_finale_2020_NS.pdf</t>
  </si>
  <si>
    <t>Smart Factories Initiative</t>
  </si>
  <si>
    <t xml:space="preserve"> - Regional investment program with a goal to build 30,000 Smart Factory Sites for small businesses by 2025 
support target of 3 000 FEMS will be installed in the SME sector by 2040
 - The smart factory includes all manufacturing related processes from product development to mass production, from demand forecasting and customer orders to finished product shipment, vertically including all areas of field automation, control automation and application system.</t>
  </si>
  <si>
    <t xml:space="preserve"> - SMEs with an annual energy consumption below 100 000 toe</t>
  </si>
  <si>
    <t xml:space="preserve"> - Incorporated government support and support from large private firms</t>
  </si>
  <si>
    <t>Korea 2020 Energy Policy Review (windows.net)
https://www.cepal.org/sites/default/files/events/files/presentacion_jeongchul_lee.pdf</t>
  </si>
  <si>
    <t>Instant asset write-off</t>
  </si>
  <si>
    <t xml:space="preserve"> - This measure allows businesses to deduct the cost of a depreciating asset immediately, rather than over a period of time. It is intended to improve the cash flow of a business – especially a small business – by releasing funds that would otherwise be held up in depreciating assets and encourage additional capital investment
 - Businesses can increase the financial benefits of energy upgrades by using the instant asset write-off for energy-using equipment, adding energy and maintenance savings to the tax savings available to the business.</t>
  </si>
  <si>
    <t xml:space="preserve"> - Businesses with an aggregated turnover under $500 million can use the instant asset write-off for new and second-hand assets with a cost below $150,000. Prior to 
12 March 2020, the aggregated turnover threshold for a business was under $50 million. 
Small business entities with an aggregated turnover of less than $10 million need to choose the simplified depreciation rules to use the instant asset write-off. </t>
  </si>
  <si>
    <t>Better Buildings Initiative - Better Plants</t>
  </si>
  <si>
    <t>Industry; CRE; Data Centres; FS; Healthcare; Eduction; Hospitality; Utilities; Retail &amp; Food; Local Government</t>
  </si>
  <si>
    <t>&gt;270</t>
  </si>
  <si>
    <t xml:space="preserve"> - Voluntary agreement through which businesses commit to: 
1) make a public commitment to improve energy intensity of entire plant/building portfolio by 25% in 10 years
2) Assign a senior exec e and primary point of contact to fulfill Better Buildings,Better Plants Challenge commitments within 1 month
3) Develop an organization-wide plan with energy reduction milestones to achieve energy savings commitment within 6 months
4) Determine a showcase project and case study with your TAM and DOE lead within 12 months, and determine one or more implementation models within 12 months
5) Report on EE implementation models used to acheive target, portfolio-wide facility level energy performance within 12 months and annually thereafter and provide regular updates on progress
 - Program has 2 levels: Better Plants Program and Better Plants Challenge. Businesses entering at Better Plants Challenge Level have access to brand enhancing activities through (case studies, recognition from DOE, speaking opportunities at conferences) </t>
  </si>
  <si>
    <t xml:space="preserve"> - partnership form must be signed by CEO or senior executive</t>
  </si>
  <si>
    <t xml:space="preserve">DOE must provide 
1) technical assistance
2) access to DOE materials and tools 
3) establish a marketplace of EE stakeholders across government, industry, service providers,
financial institutions, and technology companies 
4) connect partners with allies who can provide resources/support in good faith
5) recognise success and make data available
</t>
  </si>
  <si>
    <t>Better Plants | Better Buildings Initiative (energy.gov)
https://betterbuildingssolutioncenter.energy.gov/sites/default/files/attachments/Better%20Plants%20Challenge%20Agreement%20Form_0.pdf
https://betterbuildingssolutioncenter.energy.gov/sites/default/files/attachments/Better%20Plants%20Challenge%20Overview_2020_1.pdf</t>
  </si>
  <si>
    <t>France 2030 - Industrial Decarbonisation Fund</t>
  </si>
  <si>
    <t>this fund aims to incentivise the reduction of GHG emission in the industrial sector through calls for biomass heat projects (investment aid, operating aid) and large_x0002_scale energy efficiency projects
 - supported 99 projects (EUR 982 million of industrial investment) in the decarbonisation of French industry through public support (EUR 484 million). These projects will allow a reduction of about 1.3 million tons of CO2e per year in industry emissions.</t>
  </si>
  <si>
    <t xml:space="preserve"> - This scheme offers subsidised investment rather than full funding</t>
  </si>
  <si>
    <t>Energy Efficiency Regulations</t>
  </si>
  <si>
    <t xml:space="preserve"> - The EEP is Australia's Energy Efficiency policy package, which includes voluntary and obligatory elements. The only obligatory element of this policy is the Energy Efficiency Regulations, an EE standard covering all energy-using products (including Industrial)
 - Technology level EE performance standards for industrial/commercial equipment, if equipment is imported or manufactured in Canada for domestic use
 - regulated products must meet federal energy efficiency standards in order to be imported into Canada or shipped from one province or territory to another for the purpose of sale or lease</t>
  </si>
  <si>
    <t xml:space="preserve"> - Energy Efficiency Regulations apply to dealers who
import regulated energy-using products into Canada for sale or lease orship regulated energy-using products that are manufactured  
 - A dealer is defined in the Energy Efficiency Act as a person engaged in the business of
manufacturing energy-using products in Canada
importing energy-using products into Canada or
selling or leasing energy-using products obtained directly or indirectly from a person engaged in a business described in a) or b) or an agent thereof 
- Technologies for heating/cooling, industrial equipment, lighting fall under these regulations</t>
  </si>
  <si>
    <t xml:space="preserve"> - Natural Resources Canada's (NRCan's) Office of Energy Efficiency</t>
  </si>
  <si>
    <t xml:space="preserve"> - Reporting and monitoring of this policy is undertaken for the Energy Efficiency Program</t>
  </si>
  <si>
    <t>3.5 PJ/year (2017-18) - this represents savings for Industry under the Energy Efficiency Program as a whole, but all other sectors in scope are also reported</t>
  </si>
  <si>
    <t>https://natural-resources.canada.ca/energy/efficiency/industry/regulations-standards/5449
https://natural-resources.canada.ca/energy/regulations-codes-standards/6859</t>
  </si>
  <si>
    <t>Business Energy Savers Program (BESP)</t>
  </si>
  <si>
    <t>Industry; Agriculture</t>
  </si>
  <si>
    <t xml:space="preserve"> - free energy audits for agricultural customers and large business customers, and provided co-contributions to fund energy efficiency solutions
 - Expanding on the Large Customer Adjustment Trial, the Large Customer Adjustment Program delivered additional energy audits to 11 regional large customers and co-contributions of up to $250,000 to encourage large electricity customers in rural and regional Queensland to implement the audit recommendations</t>
  </si>
  <si>
    <t>Queensland Government delivered this scheme</t>
  </si>
  <si>
    <t>Together, the programs have delivered a total of 201 energy audits, which identified:
potential energy savings of 10.9 million kilowatt hours (kWh)
potential bill savings of $4.39M
a potential reduction of 9,683 tonnes of carbon dioxide equivalent (tCO2e) green-house-gases.</t>
  </si>
  <si>
    <t>Soft Loan for Energy Saving Facilities &amp; Tax Incentives</t>
  </si>
  <si>
    <t xml:space="preserve"> - This program offers long-term and low-interest rate Loan to cover part of the investments in energy saving facilities in order to conserve energy and reduce GHG emission.
 - Interest rate: Quarterly adjustable rate linked to average rate of return of 3 year negotiable Korean treasury bond
 - Terms of repayment: Payable in installments in 5 years with a three-year grace period (Payable in installments in 7 years with a three-year grace period for ESCO)
 - Limit: Maximum 15 billion won per entity (Maximum 30 billion won for ESCO)
 - These are provided with an interest rate of 1.5% (below the market rate), up to 10 years tenor and with a grace period from three to seven years, in addition to a tax credit of up to 10%.</t>
  </si>
  <si>
    <t>Entities who want to install energy saving facilities such as waste heat power generation facilities, replacement facilities of obsolete boilers and high-efficiency LED lights are eligible for this program.
Entities include: 
 - ESCOs ( ESCOs that have a project company-financed new shared savings contract with energy consumers or energy consumers that have a consumer-financed guaranteed savings contract with project companies), 
 - Companies with legally binding targets, designated as GHG and energy reduction target controlled entity pursuant to the article 42 of the Framework Act on Low Carbon, Green Growth,  
  - Entities who want to install facilities designated as target facilities listed in the guideline of this program including replacements of obsolete boilers, waste heat recovery heat pump and compressor system driven by inverter</t>
  </si>
  <si>
    <t>Korea Energy Agency</t>
  </si>
  <si>
    <t>4690 toe (2009-2019)</t>
  </si>
  <si>
    <t>Energy Supporter</t>
  </si>
  <si>
    <t xml:space="preserve"> - Financial support to SMEs for energy assessments, EE technologies, ESCO investmnet projects, and energy management 
 - Energy experts (supporters) conduct site visits to help SMEs understand energy consumption and saving measures
 - financial support for installing more efficient equipment and appliances such as light-emitting diode lamps, inverter compressors and waste heat recovery units</t>
  </si>
  <si>
    <t>Infrastructure and Environment Operation Programme 2014-2020</t>
  </si>
  <si>
    <t>Modernisation and development of production lines of improved energy efficiency; Deep thermo-modernisation of industrial buildings; Technologies improvement; Modernization of local heat generators, including RES deployment; Heat recovery adaptation.</t>
  </si>
  <si>
    <t xml:space="preserve">  - Funding may only be granted to large enterprises or entities that are energy service providers within the meaning of Directive 2012/27/EU serving large enterprises</t>
  </si>
  <si>
    <t>Poland energy efficiency &amp; Trends policies | Poland profile | ODYSSEE-MURE
http://poiis.nfosigw.gov.pl/skorzystaj-z-programu/zobacz-ogloszenia-i-wyniki-naborow-wnioskow/promowanie-efektywnosci-energetycznejkonkurs/art,1,iii-konkurs-1-2-promowanie-efektywnosci-energetycznej-i-korzystania-z-odnawialnych-zrodel-energii-w-przedsiebiorstwach.html</t>
  </si>
  <si>
    <t>National Energy Efficiency Fund</t>
  </si>
  <si>
    <t>Spain</t>
  </si>
  <si>
    <t xml:space="preserve"> - financing of economic and technical assistance, training, information or other measures in order to increase energy efficiency in the different energy consuming sectors</t>
  </si>
  <si>
    <t xml:space="preserve"> - Financed with contributions from energy suppliers
 - Attached to the Ministry for the Ecological Transition and the Demographic Challenge, through the Secretary of State for Energy, it is managed by the Institute for Energy Diversification and Saving (IDAE)
 - partly financed (35%) by the central government from EU structural fund</t>
  </si>
  <si>
    <t>Aid program for SME and Large Companies in the Industrial sector</t>
  </si>
  <si>
    <t>This program, which was endowed with a budget of €591 M, is intended to fund actions in the following categories: improvements in technology equipment and industrial processes, and the implementation of energy management systems.</t>
  </si>
  <si>
    <t xml:space="preserve"> - Renovation of the steam and hot water production system.
- Regulation of motors by electronic speed variators.
- Replacement of the existing low Energy efficiency lighting system with a high Energy efficiency LED system.
- Boiler performance improvement by burner Replacement and heat recovery.
- Recovery of residual heat.
- Replacement of plastic injection machines with more efficient ones.
- Energy optimization in the generation of industrial cooling.
- improvement of Energy efficiency in the textile finishing process.
- Replacement of air compressors with high-efficiency equipment.</t>
  </si>
  <si>
    <t>Energy audits and management systems</t>
  </si>
  <si>
    <t>large industrial companies (or groups of companies that comply with certain requirements) are bound to carry out energy audits. These audits must be held every 4 years and must cover at least 85% of final energy use of facilities located in Spain and that are part of the activities managed by the companies and groups in question.</t>
  </si>
  <si>
    <t>Aid Program fo R&amp;D projects in the manufacturing industry</t>
  </si>
  <si>
    <t xml:space="preserve">Calls for grants (loans) from the Ministry of Industry, Commerce and Tourism approved in 2019 and 2020 for carrying out R+D+i projects in the manufacturing industry for a total accumulated amount of €115M.
 - These aid programmes are aligned with the New Industrial Policy 2030 </t>
  </si>
  <si>
    <t xml:space="preserve"> These grants are aimed at projects related to sustainability, circular economy, decarbonisation and energy efficiency, among other thematic priorities. With regard to energy efficiency and decarbonization, projects should be oriented, among other purposes, to the implementation and use of more efficient technologies and production processes, raw materials with lower environmental impact, technologies for decarbonization or energy storage.</t>
  </si>
  <si>
    <t>Productive Industrial Investment Support Fund (“FAIIP”)</t>
  </si>
  <si>
    <t xml:space="preserve"> - Financial support for EE investments through loans
 - minimum eligible budget for the investments is set at €200,000, the maximum amount of the funding to be granted will be 75% of the budget considered eligible</t>
  </si>
  <si>
    <t>types of actions eligible for financing:
 - Creation of industrial establishments, in the sense of stating up a new production activity anywhere in Spain.
 - Relocation, understood as changing the location of a prior production activity to anywhere else in Spain.
 - Improvements and/or modifications of production lines, that is, investing in equipment that enables the modernization of existing production or process lines or which generates the implementation of new production or process lines, in industrial establishments that are already in production</t>
  </si>
  <si>
    <t>distributed among ordinary loans (up to €300 million, i.e., 50% of the total), participating loans (up to €180 million, 30% of the total) and equity interests (up to €120 million, the remaining 20%).</t>
  </si>
  <si>
    <t>4.3.4. Other specific industries - Guide to Business in Spain (ICEX)</t>
  </si>
  <si>
    <t>Industrial Cluster Project</t>
  </si>
  <si>
    <t xml:space="preserve"> - This program developed 18 Industrial Cluster Projects in Japan
 - Primarily focused on building networks between government, SMEs, universities/researchers e.g. specialised trading companies with large corporations
 - Promotion and creation of broad area networks to foster collaboration and innovation
 - 3 terms - Launch, Development and 'Autonomous Growth' with targets e.g. mid-term aimed to create 40,000 new businesses in 5 years (experimental production, manufacturing, and marketing of new merchandises or products, introduction of new manufacturing technologies and new services)</t>
  </si>
  <si>
    <t xml:space="preserve"> - This policy was delivered by the Ministry of Economy, Trade and Industry (METI) and the Ministry of Education, Culture, Sports, Science and Technology (MEXT)</t>
  </si>
  <si>
    <t>2009Cluster(E).qxd (meti.go.jp)</t>
  </si>
  <si>
    <t>Energy Efficiency Improvement Scheme (EEIS)</t>
  </si>
  <si>
    <t xml:space="preserve"> - Obligation for energy retailers to support end-users to adoprt EE measures
 - Tier 1 retailers must meet their energy savings obligation under the scheme by delivering eligible energy savings activities to households and small-to-medium businesses
 - Tier 2 retailers can choose to deliver eligible activities or pay an Energy Savings Contribution (ESC) to the ACT Government. The ESC is spent on initiatives in accordance with the Objects of the Act
 - Industrial SMEs benefit from provided measures</t>
  </si>
  <si>
    <t>Tier 1 retailers have at least 5,000 customers in the ACT and sell at least 500,000 MWh of electricity to customers in the ACT within a compliance period (which is a calendar year).
Tier 2 captures all other retailers, of which there are currently over 20 operating in the ACT.</t>
  </si>
  <si>
    <t xml:space="preserve">  - An Energy Savings Target (EST) is set for each compliance year. Retailers must meet this target, which is a percentage of their total electricity sales in the ACT</t>
  </si>
  <si>
    <t>2014 and 2018</t>
  </si>
  <si>
    <t>Energy Efficiency Improvement Scheme - Climate Choices (act.gov.au)
https://www.environment.act.gov.au/__data/assets/pdf_file/0020/1221527/EEIS-Review-Part-1-Executive-Summary-ACCESSIBLE.pdf</t>
  </si>
  <si>
    <t>Energy price support</t>
  </si>
  <si>
    <t xml:space="preserve"> - The scheme notified by France, with a total estimated  budget of €13.5 billion, will cover impact of CO2 price on electricity generation costs (so-called ‘indirect emission costs') incurred between 2021 and 2030
 - partial refund of the indirect costs incurred in the previous year
 - Maximum aid of 75% of indirect emissions costs
 - Companies must implement energy audit recommendations to qualify</t>
  </si>
  <si>
    <t xml:space="preserve"> - sectors at risk of carbon leakage listed in Annex I to the Guidelines on certain State aid measures in the context of the greenhouse gas emission allowance trading scheme post-2021 (‘ETS State aid Guidelines'). Those sectors face significant electricity costs and are particularly exposed to international competition
 -  beneficiaries have to implement certain energy audit recommendations based on an energy performance plan of four years</t>
  </si>
  <si>
    <t>State aid: Commission approves €13.5 billion French scheme (europa.eu)</t>
  </si>
  <si>
    <t>Regional SME support</t>
  </si>
  <si>
    <t xml:space="preserve"> - Promotion and support for energy audits for SMEs was mainly led regionally
 - Decree of the Ministry of Economic Development and the Ministry of the Environment of 12 May 2015 (MiSE, 2015b), following art. 8 EED -  regions and autonomous provinces could present programmes aimed at supporting the implementation of energy audits in SMEs
 - Schemes which included financing were more effective
 - One example is TREND</t>
  </si>
  <si>
    <t>https://leap4sme.eu/wp-content/uploads/2022/11/SME-Energy-efficiency-policies-in-Italy-Energy-Evaluation.pdf
Energy Efficiency Audits in Italy</t>
  </si>
  <si>
    <t>Quantitative Policy Outcomes</t>
  </si>
  <si>
    <t>&gt; The study sought to calculate achieved incremental energy savings as a share of the energy use of the policy's target scope, to compare the quantitative effectiveness of case studies.</t>
  </si>
  <si>
    <t xml:space="preserve">&gt; Where data is available (e.g. through policy evaluations), energy savings achieved by each policy have been collected as well as other quantitative outcomes in this sheet. </t>
  </si>
  <si>
    <t xml:space="preserve">&gt; In most cases, policies report total or average cumulative energy savings achieved in a given period. To determine estimated incremental annual energy savings, the following formula was used: </t>
  </si>
  <si>
    <t xml:space="preserve">Estimated annual incremental energy savings = 2 x cumulative savings / (number of years) / (number of years + 1) </t>
  </si>
  <si>
    <t xml:space="preserve">&gt; In most cases, the energy use of the policy's target scope was unavailable and the average national energy use of the industry sector was used as a denominator instead. </t>
  </si>
  <si>
    <t xml:space="preserve">&gt; The data for national industrial energy consumption was sourced from the International Energy Agency (IEA). </t>
  </si>
  <si>
    <t xml:space="preserve">SOURCE: Swiss Federal Office of Energy (2022) </t>
  </si>
  <si>
    <t>Source</t>
  </si>
  <si>
    <t>Outcome</t>
  </si>
  <si>
    <t>Data</t>
  </si>
  <si>
    <t>Unit</t>
  </si>
  <si>
    <t>Type</t>
  </si>
  <si>
    <t>Metric</t>
  </si>
  <si>
    <t>Total</t>
  </si>
  <si>
    <t>SFOE (2022)</t>
  </si>
  <si>
    <t>Annual electricity consumption of all companies (SMEs and also larger companies) of the sectors industries and services in Switzerland in 2021</t>
  </si>
  <si>
    <t xml:space="preserve"> GWh/a</t>
  </si>
  <si>
    <t>Projects</t>
  </si>
  <si>
    <t>Number of submitted project applications</t>
  </si>
  <si>
    <t>IEA (2023)</t>
  </si>
  <si>
    <t>Average annual final consumption of industry, commercial and public services sectors 2010-21</t>
  </si>
  <si>
    <t>TJ</t>
  </si>
  <si>
    <t>Number of eligible project applications</t>
  </si>
  <si>
    <t>Average annual final consumption of industry, commercial and public services sectors 2010-21 (CONVERSION)</t>
  </si>
  <si>
    <t>GWh/a</t>
  </si>
  <si>
    <t>Number of supported projects
(of which 69 were later suspended)</t>
  </si>
  <si>
    <t>SFOE (2023)</t>
  </si>
  <si>
    <t>Annual electricity savings of the measures selected by ProKilowatt to be supported up to and including 2021</t>
  </si>
  <si>
    <t>Planned cost effectiveness of supported projects</t>
  </si>
  <si>
    <t>Rp./kWh</t>
  </si>
  <si>
    <t>Average annual realised energy savings from projects and programs</t>
  </si>
  <si>
    <t xml:space="preserve">GWh/a </t>
  </si>
  <si>
    <t>Proportion of applications below the maximum possible subsidy (supported projects)</t>
  </si>
  <si>
    <t>Calculated</t>
  </si>
  <si>
    <t>Annual average incremental electricity savings of implemented measures (2010-21) / average annual energy consumption of industry, commercial and public service sector 2010-21</t>
  </si>
  <si>
    <t>%</t>
  </si>
  <si>
    <t>Percentage of funds actually applied formaximum possible (supported projects)</t>
  </si>
  <si>
    <t>Total cost including disbursed grants, COVID-19 funding, implementation costs)</t>
  </si>
  <si>
    <t>Million CHF</t>
  </si>
  <si>
    <t>medium payback without subsidies</t>
  </si>
  <si>
    <t>Years</t>
  </si>
  <si>
    <t>Million GBP (2023)</t>
  </si>
  <si>
    <t>medium payback with funding</t>
  </si>
  <si>
    <t>Average annual cost</t>
  </si>
  <si>
    <t>Reduction of payback through funding</t>
  </si>
  <si>
    <t>Cost effectiveness</t>
  </si>
  <si>
    <t>Million GBP/TWh</t>
  </si>
  <si>
    <t>planned electricity savings (supported projects, excl. suspended)</t>
  </si>
  <si>
    <t>GWh</t>
  </si>
  <si>
    <t>Percentage of completed projects
(as of December 31, 2021, excluding suspended</t>
  </si>
  <si>
    <t>planned electricity savings
(completed projects only)</t>
  </si>
  <si>
    <t>realized electricity savings
(completed projects only)</t>
  </si>
  <si>
    <t>planned cost-effectiveness
(completed projects only)</t>
  </si>
  <si>
    <t>realized cost effectiveness (completed projects only)</t>
  </si>
  <si>
    <t>Programmes</t>
  </si>
  <si>
    <t>planned electricity savings (all programs, excl. suspended)</t>
  </si>
  <si>
    <t>Percentage of completed programs(as of December 31, 2021, excluding suspended)</t>
  </si>
  <si>
    <t>planned electricity savings (completed programs only)</t>
  </si>
  <si>
    <t>realized electricity savings (completed programs only)</t>
  </si>
  <si>
    <t>planned cost-effectiveness (completed programs only)</t>
  </si>
  <si>
    <t>realized cost effectiveness (completed programs only)</t>
  </si>
  <si>
    <t>approved funding (of which CHF 22.6 million was later suspended)</t>
  </si>
  <si>
    <t>disbursed grants (* not yet 100% complete of Pr&amp;Pg)</t>
  </si>
  <si>
    <t>*15.8</t>
  </si>
  <si>
    <t>*18.8</t>
  </si>
  <si>
    <t>*13.6</t>
  </si>
  <si>
    <t>*7.1</t>
  </si>
  <si>
    <t>*2.3</t>
  </si>
  <si>
    <t>*1.5</t>
  </si>
  <si>
    <t>*0.2</t>
  </si>
  <si>
    <t>*0.0</t>
  </si>
  <si>
    <t>*98.8</t>
  </si>
  <si>
    <t>additional funding paid out - Corona special financing</t>
  </si>
  <si>
    <t>implementation costs</t>
  </si>
  <si>
    <t>realized or planned* cost-effectiveness including implementation costs</t>
  </si>
  <si>
    <t>*3.3</t>
  </si>
  <si>
    <t>*2.8</t>
  </si>
  <si>
    <t>*2.7</t>
  </si>
  <si>
    <t>*3.0</t>
  </si>
  <si>
    <t>*3.2</t>
  </si>
  <si>
    <t>*3.5</t>
  </si>
  <si>
    <t>*2.9</t>
  </si>
  <si>
    <t>Capital (end of financial year)</t>
  </si>
  <si>
    <t>committed funds in the fund (end of financial year)</t>
  </si>
  <si>
    <t>https://www.umweltfoerderung.at/fileadmin/user_upload/public_consulting/Evaluierung_Umweltfoerderungen_2017-2019.pdf</t>
  </si>
  <si>
    <t>Number of projects</t>
  </si>
  <si>
    <t>Total investment cost (EUR Million)</t>
  </si>
  <si>
    <t>Present value of subsidy (EUR Million)</t>
  </si>
  <si>
    <t>Subsidy rate</t>
  </si>
  <si>
    <t>Renewable energy (MWh/a)</t>
  </si>
  <si>
    <t>Energy savings (MWh/a)</t>
  </si>
  <si>
    <t>KKC (2022)</t>
  </si>
  <si>
    <t>Cumulative energy savings per year 2017-19 / number of years</t>
  </si>
  <si>
    <t>MWh</t>
  </si>
  <si>
    <t>Funded projects</t>
  </si>
  <si>
    <t>n</t>
  </si>
  <si>
    <t>Renewable Energy Sources</t>
  </si>
  <si>
    <t>Average national industrial and commercial and public services energy consumption 2017-19</t>
  </si>
  <si>
    <t xml:space="preserve">Subsidy present value </t>
  </si>
  <si>
    <t>EUR million</t>
  </si>
  <si>
    <t>use of waste heat</t>
  </si>
  <si>
    <t>Average national industrial energy consumption 2017-19 (conversion)</t>
  </si>
  <si>
    <t>Eligible investment costs</t>
  </si>
  <si>
    <t>Efficient use of energy</t>
  </si>
  <si>
    <t>Incremental energy savings per year 2017-19</t>
  </si>
  <si>
    <t xml:space="preserve">MWh </t>
  </si>
  <si>
    <t>Funding origin European Union</t>
  </si>
  <si>
    <t>mobility measures</t>
  </si>
  <si>
    <t>Incremental energy savings per year 2017-19 / average national industrial, commercial, public services energy consumption 2017-19</t>
  </si>
  <si>
    <t>Subsidies origin federal</t>
  </si>
  <si>
    <t>Other</t>
  </si>
  <si>
    <t>BWMK (2020)</t>
  </si>
  <si>
    <t>Total funding</t>
  </si>
  <si>
    <t>million EUR</t>
  </si>
  <si>
    <t>Average subsidy rate based on federal funds</t>
  </si>
  <si>
    <t>Total funding converted to GBP</t>
  </si>
  <si>
    <t>million GBP</t>
  </si>
  <si>
    <t>Average funding rate, basis: federal, state and EU funds</t>
  </si>
  <si>
    <t>funding areas</t>
  </si>
  <si>
    <t>funding priorities</t>
  </si>
  <si>
    <t>CO2 reduction / year</t>
  </si>
  <si>
    <t>kt</t>
  </si>
  <si>
    <t>Energy savings (energy efficiency and e-mobility) / year</t>
  </si>
  <si>
    <t>Energy from renewable sources / year</t>
  </si>
  <si>
    <t>gross production value</t>
  </si>
  <si>
    <t>added value</t>
  </si>
  <si>
    <t>Energy savings / year (energy efficiency only, includes non-industry sectors)</t>
  </si>
  <si>
    <t>Energy Efficiency Networks Initiative (IEEN), Germany</t>
  </si>
  <si>
    <t>Fraunhofer &amp; adelphi (2022)</t>
  </si>
  <si>
    <t>Total annual final energy savings between 2018-21</t>
  </si>
  <si>
    <t>GWh/year</t>
  </si>
  <si>
    <t>Total annual primary energy savings between 2018-21</t>
  </si>
  <si>
    <t>Average industrial energy consumption between 2018-20</t>
  </si>
  <si>
    <t>TJ/year</t>
  </si>
  <si>
    <t>Incremental energy savings per year 2018-21</t>
  </si>
  <si>
    <t>Incremental energy savings per year 2017-19 / average national industrial energy consumption 2018-21</t>
  </si>
  <si>
    <t>Industrial Assessment Centers (IACs), United States</t>
  </si>
  <si>
    <t>SRI (2022)</t>
  </si>
  <si>
    <t>Number of assessments 2014-20</t>
  </si>
  <si>
    <t>Number of Recommendations made to firms</t>
  </si>
  <si>
    <t>2020-dollar basis</t>
  </si>
  <si>
    <t>% of Recommendations Implemented</t>
  </si>
  <si>
    <t>total IAC program budget for FY2014–FY2020</t>
  </si>
  <si>
    <t>$ million</t>
  </si>
  <si>
    <t>US Dollar to British Pound Spot Exchange Rates for 2020</t>
  </si>
  <si>
    <t>Total Private Investment Mobilized (2020 US $)</t>
  </si>
  <si>
    <t>£ million</t>
  </si>
  <si>
    <t>Gross energy savings are derived from all implemented measures. This is determined during post-assessment verification, whereby firms are asked to confirm which recommendations they have been implemented or are going to implement in the next year. It therefore does not account for the potential that some measures may not be implemented after the phonecall.</t>
  </si>
  <si>
    <t>gross annual energy savings across the United States during FY2014–FY2020</t>
  </si>
  <si>
    <t>MMBtu</t>
  </si>
  <si>
    <t>gross annual energy savings achieved in IAC audits United States during FY2014–FY2020 (conversion)</t>
  </si>
  <si>
    <t>TWh/year</t>
  </si>
  <si>
    <t>Total annual energy savings achieved in IAC audits United States during FY2014–FY2020 (conversion)</t>
  </si>
  <si>
    <t>TWh</t>
  </si>
  <si>
    <t>Average industrial energy consumption 2014-20</t>
  </si>
  <si>
    <t>Average incremental energy savings</t>
  </si>
  <si>
    <t>Average incremental energy savings / average industrial energy consumption 2014-20</t>
  </si>
  <si>
    <t>Subsidised energy audits (Energieberatung im Mittelstand), Germany</t>
  </si>
  <si>
    <t>Fraunhofer ISI (2013)</t>
  </si>
  <si>
    <t>PWC (2018) evaluation_ebm.pdf</t>
  </si>
  <si>
    <t>Subsidies paid</t>
  </si>
  <si>
    <t>EUR thousand</t>
  </si>
  <si>
    <t>2008-13</t>
  </si>
  <si>
    <t>2012-13</t>
  </si>
  <si>
    <t>Number of approved energy consultants in 2017</t>
  </si>
  <si>
    <t>Impact category</t>
  </si>
  <si>
    <t>Excl.</t>
  </si>
  <si>
    <t>Incl.</t>
  </si>
  <si>
    <t>Total energy savings of the subsidy program 2015-20</t>
  </si>
  <si>
    <t>No of consulations</t>
  </si>
  <si>
    <t>Germany - Countries &amp; Regions - IEA</t>
  </si>
  <si>
    <t>Average annual industrial, commercial, public services energy consumption 2015-20</t>
  </si>
  <si>
    <t xml:space="preserve"> TJ/year</t>
  </si>
  <si>
    <t>Energy savings</t>
  </si>
  <si>
    <t>Average annual industrial, commercial, public services energy consumption 2015-20 (conversion)</t>
  </si>
  <si>
    <t>CO2 abatement</t>
  </si>
  <si>
    <t>ktCO2/a</t>
  </si>
  <si>
    <t>Total cost (incl. public budget and adminstrative costs) (2015-17)</t>
  </si>
  <si>
    <t>EUR</t>
  </si>
  <si>
    <t>Energy cost savings</t>
  </si>
  <si>
    <t>EUR million/a</t>
  </si>
  <si>
    <t>Total cost (incl. public budget and adminstrative costs)</t>
  </si>
  <si>
    <t>Investments</t>
  </si>
  <si>
    <t>Average annual cost (incl. public budget and adminstrative costs)</t>
  </si>
  <si>
    <t>Million GBP/year (2023)</t>
  </si>
  <si>
    <t>Consulting costs (funding)</t>
  </si>
  <si>
    <t>Consulting costs (own contribution)</t>
  </si>
  <si>
    <t>Average incremental energy savings 2015-17</t>
  </si>
  <si>
    <t>Management costs</t>
  </si>
  <si>
    <t>Average incremental energy savings 2015-17 / Average annual industrial, commercial, public services energy consumption 2015-20</t>
  </si>
  <si>
    <t>Efficiency - business perspective (1% discount)</t>
  </si>
  <si>
    <t>Energy savings costs</t>
  </si>
  <si>
    <t>EU/MWh</t>
  </si>
  <si>
    <t>CO2 abatement cost</t>
  </si>
  <si>
    <t>EUR/tCO2</t>
  </si>
  <si>
    <t xml:space="preserve">Efficiency - public sector </t>
  </si>
  <si>
    <t>Energy funding effciency</t>
  </si>
  <si>
    <t>MWh/EUR</t>
  </si>
  <si>
    <t>0,5</t>
  </si>
  <si>
    <t>1,0</t>
  </si>
  <si>
    <t>0,6</t>
  </si>
  <si>
    <t>1,1</t>
  </si>
  <si>
    <t>CO2 funding efficient</t>
  </si>
  <si>
    <t>tCO2/EUR</t>
  </si>
  <si>
    <t>0,2</t>
  </si>
  <si>
    <t>0,4</t>
  </si>
  <si>
    <t>Investments initiated per grant</t>
  </si>
  <si>
    <t>EUR/EUR</t>
  </si>
  <si>
    <t>15,5</t>
  </si>
  <si>
    <t>28,6</t>
  </si>
  <si>
    <t>15,2</t>
  </si>
  <si>
    <t>27,6</t>
  </si>
  <si>
    <t>15,1</t>
  </si>
  <si>
    <t>27,9</t>
  </si>
  <si>
    <t>Percentage of administrative costs in budget</t>
  </si>
  <si>
    <t>Administrative costs per consultation</t>
  </si>
  <si>
    <t>EUR/consultation</t>
  </si>
  <si>
    <t>Efficiency - society (3% discount)</t>
  </si>
  <si>
    <t>Energy saving costs</t>
  </si>
  <si>
    <t>EUR/MWh</t>
  </si>
  <si>
    <t>CO2 avoidance costs</t>
  </si>
  <si>
    <t>Outcomes</t>
  </si>
  <si>
    <t>Total (2015-20)</t>
  </si>
  <si>
    <t xml:space="preserve">1st agreement </t>
  </si>
  <si>
    <t>2nd agreement</t>
  </si>
  <si>
    <t>Average per project</t>
  </si>
  <si>
    <t>TNO (2021)</t>
  </si>
  <si>
    <t>Completed projects in total* (2015-20)</t>
  </si>
  <si>
    <t>* Not all companies have reported all information for each individual project. This means that it is not possible to assess investment, achieved energy savings or the payback period for certain projects, which are therefore not included in the evaluation.</t>
  </si>
  <si>
    <t>Completed projects included in analysis (number) (2015-20)</t>
  </si>
  <si>
    <t>Annual energy savings (GWh/yr) (2015-20)</t>
  </si>
  <si>
    <t>* Annual energy savings (793 GWh/yr) are derived from all 1276 projects included in the evaluation report (TNO, 2021)</t>
  </si>
  <si>
    <t>Budget (investments, man hours, consulting services, etc.) (DKK million) (2015-20)</t>
  </si>
  <si>
    <t>DKK million</t>
  </si>
  <si>
    <t>Costs for administration at the companies (energy management, reporting) (DKK million) (2015-20)</t>
  </si>
  <si>
    <t>0.1-0.2</t>
  </si>
  <si>
    <t>Reduction of energy costs (DKK million/year) (2015-20)</t>
  </si>
  <si>
    <t>Reduction of CO2 (Tons of CO2/year) (2015-20)</t>
  </si>
  <si>
    <t>tCO2/year</t>
  </si>
  <si>
    <t>Simple payback period (years) (2015-20)</t>
  </si>
  <si>
    <t>years</t>
  </si>
  <si>
    <t>Subsidy paid (DKK million) (2015-20)</t>
  </si>
  <si>
    <t>Annual energy consumption (PJ/year) of companies participating in policy (2015-20)</t>
  </si>
  <si>
    <t>PJ/year</t>
  </si>
  <si>
    <t>Total participants (companies submitting final reports) (2015-20)</t>
  </si>
  <si>
    <t>Total participants who completed energy saving projects (2015-20)</t>
  </si>
  <si>
    <t>Average energy savings of policy participants (PJ/year) (2015-20)</t>
  </si>
  <si>
    <t>Reported (IEA)</t>
  </si>
  <si>
    <t>2015-2019 Denmark average industry energy consumption as reported (IEA, 2023)</t>
  </si>
  <si>
    <t>* 2020 industrial energy consumption is not available</t>
  </si>
  <si>
    <t>2015-2019 Denmark average industry energy consumption as reported (IEA, 2023) - CONVERSION</t>
  </si>
  <si>
    <t>Average incremental energy savings 2015-20</t>
  </si>
  <si>
    <t>2015-2019 average incremental energy savings / 2015-2019 industrial energy use</t>
  </si>
  <si>
    <t>Average cost per year</t>
  </si>
  <si>
    <t>Annual energy savings 2015-20</t>
  </si>
  <si>
    <t>Wallonia Long Term Agreements, Belgium</t>
  </si>
  <si>
    <t>Energie Wallonie (2014)</t>
  </si>
  <si>
    <t>Share of energy consumption of Walloon industry (2003-12)</t>
  </si>
  <si>
    <t>Annual energy savings achieved over 1st voluntary agreement (10 years)  (2003-12)</t>
  </si>
  <si>
    <t>TWh/a</t>
  </si>
  <si>
    <t>Number of companies in 1st branch agreements  (2003-12)</t>
  </si>
  <si>
    <t>Number of companies in 2nd branch agreements (2014-23)</t>
  </si>
  <si>
    <t>Wallonie Service Public (2022)</t>
  </si>
  <si>
    <t>Wallonia industry energy consumption 2012</t>
  </si>
  <si>
    <t>Average incremental energy saving 2003-12</t>
  </si>
  <si>
    <t>Estimated average annual energy use 2003-12</t>
  </si>
  <si>
    <t>Average incremental energy saving 2003-12 - CONVERSION</t>
  </si>
  <si>
    <t>2012-2020 Belgium average industry energy consumption as reported (IEA, 2023)</t>
  </si>
  <si>
    <t>Average incremental energy savings (2003-12) / Wallonia industrial energy consumption 2012</t>
  </si>
  <si>
    <t>Benchmarking Covenant Flanders, Belgium</t>
  </si>
  <si>
    <t>Primary energy consumption of participants (2012)</t>
  </si>
  <si>
    <t>PJ</t>
  </si>
  <si>
    <t>Realised primary energy savings (2003-12)</t>
  </si>
  <si>
    <t>Realised average annual primary energy savings</t>
  </si>
  <si>
    <t>Average incremental energy savings 2003-12</t>
  </si>
  <si>
    <t>Average incremental energy savings 2003-13 - conversion to TJ</t>
  </si>
  <si>
    <t>Annual average primary energy savings / primary energy consumption of participants (2012)</t>
  </si>
  <si>
    <t>2012 Belgium industry energy consumption as reported (IEA, 2023)</t>
  </si>
  <si>
    <t>Average incremental energy savings (2012) / average industrial energy consumption 2003-12 period</t>
  </si>
  <si>
    <t>Energy saving obligation (Energiebesparingsplicht) (The Netherlands)</t>
  </si>
  <si>
    <t>TNO (2020)</t>
  </si>
  <si>
    <t>Estimated energy consumption of policy scope (2020)</t>
  </si>
  <si>
    <t>Estimated expected energy savings</t>
  </si>
  <si>
    <t>These are expected energy savings under the old scope of the scheme and does not include savings expected following expansion to ETS firms and environmental permit holders</t>
  </si>
  <si>
    <t>Estimated total energy savings (2020-30)</t>
  </si>
  <si>
    <t>Incremental expected energy savings 2020-30</t>
  </si>
  <si>
    <t>Incremental expected energy savings 2020-31 - CONVERSION</t>
  </si>
  <si>
    <t>Estimated potential energy savings from target group (2020-2030) / estimated energy consumption of target group (2020)</t>
  </si>
  <si>
    <t>2010-2020 Netherlands average industry energy consumption as reported (IEA, 2023)</t>
  </si>
  <si>
    <t>Average incremental energy savings (2020-2030) / average industrial energy consumption 2010-2020 period</t>
  </si>
  <si>
    <t xml:space="preserve">last 10 years energy use compared with expected energy savings for next 10 years </t>
  </si>
  <si>
    <t>Di Santo (2014)</t>
  </si>
  <si>
    <t>Total savings 2005-21</t>
  </si>
  <si>
    <t>toe</t>
  </si>
  <si>
    <t>Share of savings from industry (62%)</t>
  </si>
  <si>
    <t>Total assumed savings from industry</t>
  </si>
  <si>
    <t>Average industrial energy consumption 2005-21</t>
  </si>
  <si>
    <t>Average industrial energy consumption 2005-21 (conversion)</t>
  </si>
  <si>
    <t>Average incremental energy savings 2005-21</t>
  </si>
  <si>
    <t>Average incremental energy savings (2005-21) / average industrial energy consumption 2015-20</t>
  </si>
  <si>
    <t>ENEA (2019) The results of the obligation of energy audits pursuant to Art. 8 Legislative Decree 102/14</t>
  </si>
  <si>
    <t>2019 Audit Outcome</t>
  </si>
  <si>
    <t>ENEA (2019)</t>
  </si>
  <si>
    <t>Energy audits submitted</t>
  </si>
  <si>
    <t xml:space="preserve">Total VAT numbers (companies) that have complied with the obligation by registering on the portal and uploading an energy audit </t>
  </si>
  <si>
    <t>Total energy-intensive VAT numbers (both large companies and SMEs) for which at least one energy diagnosis has been presented</t>
  </si>
  <si>
    <t>VAT numbers exclusively energy-intensive companies (not large companies)</t>
  </si>
  <si>
    <t>VAT numbers Large companies for which at least one energy diagnosis was presented</t>
  </si>
  <si>
    <t>Number of persons in charge (EGE, ESCO, ISPRA technicians) registered on the portal</t>
  </si>
  <si>
    <t>Number of ISO 50001 certified companies registered</t>
  </si>
  <si>
    <t>Number of ISO 14001 certified companies registered on the portal</t>
  </si>
  <si>
    <t>Number of companies equipped with the EMAS system registered on the portal</t>
  </si>
  <si>
    <t>% audits prepared by ESCOs</t>
  </si>
  <si>
    <t>% audits prepared by EGEs</t>
  </si>
  <si>
    <t>Interventions carried out</t>
  </si>
  <si>
    <t>Companies carrying out interventions</t>
  </si>
  <si>
    <t>final energy saving</t>
  </si>
  <si>
    <t>ktoe/year</t>
  </si>
  <si>
    <t>It is not clear why final energy savings are greater than primary energy savings</t>
  </si>
  <si>
    <t>primary energy saving</t>
  </si>
  <si>
    <t>final energy saving 2019</t>
  </si>
  <si>
    <t>2019 Audit Outcomes: Industrial interventions</t>
  </si>
  <si>
    <t>No. of interventions</t>
  </si>
  <si>
    <t>Share of total interventions</t>
  </si>
  <si>
    <t>Manufacture of articles in rubber and plastic materials</t>
  </si>
  <si>
    <t>Manufacture of metal products</t>
  </si>
  <si>
    <t>Manufacture of other non-metallic mineral products</t>
  </si>
  <si>
    <t>Metallurgy</t>
  </si>
  <si>
    <t>Manufacture of machinery and equipment</t>
  </si>
  <si>
    <t>Share of total interventions from industry</t>
  </si>
  <si>
    <t>Calculating % annual energy savings</t>
  </si>
  <si>
    <t>Assumed final energy savings from industry in assessment year (2019)</t>
  </si>
  <si>
    <t>2019 Italy industry energy consumption as reported (IEA, 2023)</t>
  </si>
  <si>
    <t>2019 Italy industry energy consumption as reported (IEA, 2023) (TJ to KTOE CONVERSION)</t>
  </si>
  <si>
    <t>2019 industrial energy savings / 2019 industrial energy use</t>
  </si>
  <si>
    <t>Value</t>
  </si>
  <si>
    <t>KEA (2021)</t>
  </si>
  <si>
    <t>No. industrial sites (2020)</t>
  </si>
  <si>
    <t>No. buildings  (2020)</t>
  </si>
  <si>
    <t>No.</t>
  </si>
  <si>
    <t>Total sites audited (2020)</t>
  </si>
  <si>
    <t>Energy consumption of sites audited (2020)</t>
  </si>
  <si>
    <t>% of sites in scope within national consumption (2020)</t>
  </si>
  <si>
    <t>Total expected energy savings (2020)</t>
  </si>
  <si>
    <t>toe/year</t>
  </si>
  <si>
    <t>Total expected GHG reduction (2020)</t>
  </si>
  <si>
    <t>Estimated investment cost of measures (2020)</t>
  </si>
  <si>
    <t>KRW billion</t>
  </si>
  <si>
    <t>Estimated cost savings (2020)</t>
  </si>
  <si>
    <t>Payback period (2020)</t>
  </si>
  <si>
    <t>KEA (2020)</t>
  </si>
  <si>
    <t>No. industrial sites (2019)</t>
  </si>
  <si>
    <t>No. buildings (2019)</t>
  </si>
  <si>
    <t>Total sites audited (2019)</t>
  </si>
  <si>
    <t>Energy consumption of sites audited (2019)</t>
  </si>
  <si>
    <t>% of sites in scope within national consumption (2019)</t>
  </si>
  <si>
    <t>Total expected energy savings (2019)</t>
  </si>
  <si>
    <t>Total expected GHG reduction (2019)</t>
  </si>
  <si>
    <t>Estimated investment cost of measures (2019)</t>
  </si>
  <si>
    <t>Estimated cost savings (2019)</t>
  </si>
  <si>
    <t>Payback period (2019)</t>
  </si>
  <si>
    <t>Annual average expected energy savings</t>
  </si>
  <si>
    <t>Total expected energy savings</t>
  </si>
  <si>
    <t>These are potential energy energy savings</t>
  </si>
  <si>
    <t>Korea average annual national industrial energy consumption (2019-20)</t>
  </si>
  <si>
    <t>Korea average annual national industrial energy consumption (2019-20) (conversion)</t>
  </si>
  <si>
    <t>Annual average expected energy savings 2019-20 / Annual average national industrial energy consumption</t>
  </si>
  <si>
    <t>This also includes non-industry energy savings</t>
  </si>
  <si>
    <t>Data not available</t>
  </si>
  <si>
    <t>Energy Conservation Regulation, Japan</t>
  </si>
  <si>
    <t>Scoring Criteria</t>
  </si>
  <si>
    <t>CASE STUDY SCORING METHODOLOGY</t>
  </si>
  <si>
    <t xml:space="preserve">SCORE: Transferability </t>
  </si>
  <si>
    <t>Score</t>
  </si>
  <si>
    <t>SCORE: Robustness of evidence (% savings)</t>
  </si>
  <si>
    <t>SCORE: Robustness of evidence (£/t)</t>
  </si>
  <si>
    <t>SCORE: Lessons for UK policy</t>
  </si>
  <si>
    <t>Criteria</t>
  </si>
  <si>
    <t>Lessons could not be implemented in the UK</t>
  </si>
  <si>
    <r>
      <t>No Evidence:</t>
    </r>
    <r>
      <rPr>
        <sz val="11"/>
        <rFont val="Arial"/>
        <family val="2"/>
      </rPr>
      <t xml:space="preserve"> no clarity on the steps required to implement the policy in the UK, and whether there would be barriers</t>
    </r>
  </si>
  <si>
    <r>
      <t>No Evidence:</t>
    </r>
    <r>
      <rPr>
        <sz val="11"/>
        <rFont val="Arial"/>
        <family val="2"/>
      </rPr>
      <t xml:space="preserve"> Neither quantitative or qualitative evidence on whether the policy has been or will be effective.</t>
    </r>
  </si>
  <si>
    <t>Policy does not offer any lessons for UK policy design.</t>
  </si>
  <si>
    <r>
      <t xml:space="preserve">Lessons would take three+ years to implement, because of barriers to overcome, </t>
    </r>
    <r>
      <rPr>
        <b/>
        <sz val="11"/>
        <color theme="1"/>
        <rFont val="Arial"/>
        <family val="2"/>
      </rPr>
      <t>or</t>
    </r>
    <r>
      <rPr>
        <sz val="11"/>
        <color theme="1"/>
        <rFont val="Arial"/>
        <family val="2"/>
      </rPr>
      <t xml:space="preserve"> substantial political capital to overcome the barriers to implement this policy</t>
    </r>
  </si>
  <si>
    <r>
      <rPr>
        <b/>
        <sz val="11"/>
        <rFont val="Arial"/>
        <family val="2"/>
      </rPr>
      <t>Limited Evidence</t>
    </r>
    <r>
      <rPr>
        <sz val="11"/>
        <rFont val="Arial"/>
        <family val="2"/>
      </rPr>
      <t>: Limited information gathered about the about the steps that would be required to implement lessons and potential barriers.</t>
    </r>
  </si>
  <si>
    <r>
      <rPr>
        <b/>
        <sz val="11"/>
        <rFont val="Arial"/>
        <family val="2"/>
      </rPr>
      <t>Limited Evidence</t>
    </r>
    <r>
      <rPr>
        <sz val="11"/>
        <rFont val="Arial"/>
        <family val="2"/>
      </rPr>
      <t>: 1) only provides estimated/expected energy reductions as result of intervention; 2) sample size is limited/unrepresentative of target population</t>
    </r>
  </si>
  <si>
    <r>
      <rPr>
        <b/>
        <sz val="11"/>
        <rFont val="Arial"/>
        <family val="2"/>
      </rPr>
      <t>Limited Evidence</t>
    </r>
    <r>
      <rPr>
        <sz val="11"/>
        <rFont val="Arial"/>
        <family val="2"/>
      </rPr>
      <t>: 1) only provides estimated/expected cost effectiveness as result of intervention; 2) sample size is limited/unrepresentative of target population</t>
    </r>
  </si>
  <si>
    <t>Policy offers some novel ideas. However, it is not clear whether it improves on UK policy.</t>
  </si>
  <si>
    <r>
      <t xml:space="preserve">Lessons could either be implemented within two years, or by adjusting existing policies, </t>
    </r>
    <r>
      <rPr>
        <b/>
        <sz val="11"/>
        <color theme="1"/>
        <rFont val="Arial"/>
        <family val="2"/>
      </rPr>
      <t>and</t>
    </r>
    <r>
      <rPr>
        <sz val="11"/>
        <color theme="1"/>
        <rFont val="Arial"/>
        <family val="2"/>
      </rPr>
      <t xml:space="preserve"> without expending substantial political capital.</t>
    </r>
  </si>
  <si>
    <r>
      <rPr>
        <b/>
        <sz val="11"/>
        <rFont val="Arial"/>
        <family val="2"/>
      </rPr>
      <t>Clear Evidence</t>
    </r>
    <r>
      <rPr>
        <sz val="11"/>
        <rFont val="Arial"/>
        <family val="2"/>
      </rPr>
      <t>: Subtantial information gathered about the about the steps that would be required to implement lessons and potential barriers.</t>
    </r>
  </si>
  <si>
    <r>
      <rPr>
        <b/>
        <sz val="11"/>
        <rFont val="Arial"/>
        <family val="2"/>
      </rPr>
      <t>Clear Evidence</t>
    </r>
    <r>
      <rPr>
        <sz val="11"/>
        <rFont val="Arial"/>
        <family val="2"/>
      </rPr>
      <t>: 1) provides evidence to show impact on energy use at scale of policy; 2) uses data from a representative sample who were exposed to intervention</t>
    </r>
  </si>
  <si>
    <r>
      <rPr>
        <b/>
        <sz val="11"/>
        <rFont val="Arial"/>
        <family val="2"/>
      </rPr>
      <t>Clear Evidence</t>
    </r>
    <r>
      <rPr>
        <sz val="11"/>
        <rFont val="Arial"/>
        <family val="2"/>
      </rPr>
      <t>: 1) provides evidence to show cost-effectiveness at scale of policy; 2) uses data from a representative sample who were exposed to intervention</t>
    </r>
  </si>
  <si>
    <t>Policy offers some novel ideas. There is evidence that these could improve in the outcomes of UK policy. Indications are that the size of the impact would be small (based on quantitative assessments and potetnially burden)</t>
  </si>
  <si>
    <t>There are minimal barriers to implementing the lessons from this policy in the UK - they could be implemented within a year.</t>
  </si>
  <si>
    <r>
      <rPr>
        <b/>
        <sz val="11"/>
        <rFont val="Arial"/>
        <family val="2"/>
      </rPr>
      <t>Robust Evidence</t>
    </r>
    <r>
      <rPr>
        <sz val="11"/>
        <rFont val="Arial"/>
        <family val="2"/>
      </rPr>
      <t>: Assessment of the barriers to implementation in the UK available.</t>
    </r>
  </si>
  <si>
    <r>
      <rPr>
        <b/>
        <sz val="11"/>
        <rFont val="Arial"/>
        <family val="2"/>
      </rPr>
      <t>Robust Evidence</t>
    </r>
    <r>
      <rPr>
        <sz val="11"/>
        <rFont val="Arial"/>
        <family val="2"/>
      </rPr>
      <t>: 1) provides % of energy saved as result of intervention; 2) uses data from a representative sample who were exposed to intervention; 3) impact assessment tests against baseline assumptions to demonstrate clear additionality;</t>
    </r>
  </si>
  <si>
    <r>
      <rPr>
        <b/>
        <sz val="11"/>
        <rFont val="Arial"/>
        <family val="2"/>
      </rPr>
      <t>Robust Evidence</t>
    </r>
    <r>
      <rPr>
        <sz val="11"/>
        <rFont val="Arial"/>
        <family val="2"/>
      </rPr>
      <t>: 1) provides £/t as result of intervention; 2) based on data from a representative sample who were exposed to intervention; 3) impact assessment tests against baseline assumptions to demonstrate clear additionality;</t>
    </r>
  </si>
  <si>
    <t>Policy offers some novel ideas. There is evidence that these could improve in the outcomes of UK policy. Indications are that the size of the impact would be substantial (based on quantitative assessments and potentially burden)</t>
  </si>
  <si>
    <t>REA SCORING METHODOLOGY</t>
  </si>
  <si>
    <t>Potential to learn lessons</t>
  </si>
  <si>
    <t>IEE effectivess</t>
  </si>
  <si>
    <t>Criteria for similar policies</t>
  </si>
  <si>
    <t>Criteria for different policies</t>
  </si>
  <si>
    <t>Policy effectiveness criteria</t>
  </si>
  <si>
    <t>Policy is very similar to UK policy with no substantial additional elements that could be applied in UK</t>
  </si>
  <si>
    <t>Policy would not be suitable for addition to the UK industrial energy efficiency landscape</t>
  </si>
  <si>
    <t>Policy has achieved or is expected to achieve little or no cost-effective energy efficiency improvements e.g. &lt;1% energy reduced or &gt;£50/tCO2 abatement</t>
  </si>
  <si>
    <t>The policy contains elements that are modest extensions/additions to the equivalent similar UK policies, in terms of the potential to improve  energy efficiency in UK industry.</t>
  </si>
  <si>
    <t>There is evidence showing that policy could fill a gap but may have limited additionality e.g.  may not fit well with UK institutions or industrial sectors</t>
  </si>
  <si>
    <t>Policy has achieved or is expected to achieve moderate cost-effective energy efficiency improvements, or has some other drawbacks or limitations. e.g. 1-5% energy reduced or £5-50/tCO2 abatement</t>
  </si>
  <si>
    <t>Policy offers limited lessons for future UK policy design.</t>
  </si>
  <si>
    <t>The policy contains elements that are substantial extensions/additions to the equivalent similar UK policies, in terms of the potential to improve energy efficiency in UK industry.</t>
  </si>
  <si>
    <t>There is positive evidence showing that policy fills a gap and that the UK has the institution to deliver it</t>
  </si>
  <si>
    <r>
      <rPr>
        <b/>
        <sz val="11"/>
        <rFont val="Arial"/>
        <family val="2"/>
      </rPr>
      <t>Clear Evidence</t>
    </r>
    <r>
      <rPr>
        <sz val="11"/>
        <rFont val="Arial"/>
        <family val="2"/>
      </rPr>
      <t>: 1) provides evidence to show impact on energy use/emissions at scale of policy; 2) provides qualitative data from representative sample who were exposed to intervention</t>
    </r>
  </si>
  <si>
    <t>Policy has achieved or is expected to achieve substantial cost-effective energy efficiency improvements, or has some other drawbacks or limitations.  e.g. &gt;5% energy reduced or &lt;£10/tonne abatement</t>
  </si>
  <si>
    <t xml:space="preserve">Policy offers substantial lessons for future UK policy design </t>
  </si>
  <si>
    <r>
      <rPr>
        <b/>
        <sz val="11"/>
        <rFont val="Arial"/>
        <family val="2"/>
      </rPr>
      <t>Robust Evidence</t>
    </r>
    <r>
      <rPr>
        <sz val="11"/>
        <rFont val="Arial"/>
        <family val="2"/>
      </rPr>
      <t>: 1) provides % of energy/emissions saved as result of intervention; 2) impact assessment tests against baseline assumptions; 3) provides qualitative data from representative sample who were exposed to intervention</t>
    </r>
  </si>
  <si>
    <t>Commonly reported metrics</t>
  </si>
  <si>
    <t>% annual savings (as a proportion of the policy scope)</t>
  </si>
  <si>
    <t>% total savings (across overall time period)</t>
  </si>
  <si>
    <t>Energy use of target participants as proportion of national industrial energy use</t>
  </si>
  <si>
    <t>Average abatement cost (converted to GBP)</t>
  </si>
  <si>
    <t>Absolute annual savings</t>
  </si>
  <si>
    <t>Absolute total savings</t>
  </si>
  <si>
    <t>Payback/IRR</t>
  </si>
  <si>
    <t>Number of EE measures identified</t>
  </si>
  <si>
    <t>Number of EE measures implemented</t>
  </si>
  <si>
    <t>% annual GHG emissions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</si>
</sst>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
    <numFmt numFmtId="167" formatCode="0.0"/>
    <numFmt numFmtId="168" formatCode="0.000000"/>
  </numFmts>
  <fonts count="31" x14ac:knownFonts="1">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1"/>
      <color theme="0"/>
      <name val="Arial"/>
      <family val="2"/>
    </font>
    <font>
      <b/>
      <sz val="11"/>
      <color theme="0"/>
      <name val="Arial"/>
      <family val="2"/>
    </font>
    <font>
      <b/>
      <sz val="11"/>
      <color theme="1"/>
      <name val="Arial"/>
      <family val="2"/>
    </font>
    <font>
      <b/>
      <sz val="18"/>
      <color theme="1"/>
      <name val="Arial"/>
      <family val="2"/>
    </font>
    <font>
      <b/>
      <sz val="16"/>
      <color theme="1"/>
      <name val="Arial"/>
      <family val="2"/>
    </font>
    <font>
      <b/>
      <sz val="11"/>
      <name val="Arial"/>
      <family val="2"/>
    </font>
    <font>
      <sz val="11"/>
      <name val="Arial"/>
      <family val="2"/>
    </font>
    <font>
      <sz val="11"/>
      <color rgb="FFFF0000"/>
      <name val="Arial"/>
      <family val="2"/>
    </font>
    <font>
      <b/>
      <sz val="20"/>
      <color theme="1"/>
      <name val="Arial"/>
      <family val="2"/>
    </font>
    <font>
      <sz val="11"/>
      <color theme="5"/>
      <name val="Arial"/>
      <family val="2"/>
    </font>
    <font>
      <b/>
      <sz val="14"/>
      <color theme="0"/>
      <name val="Arial"/>
      <family val="2"/>
    </font>
    <font>
      <sz val="11"/>
      <color theme="6"/>
      <name val="Arial"/>
      <family val="2"/>
    </font>
    <font>
      <sz val="11"/>
      <color rgb="FF000000"/>
      <name val="Arial"/>
      <family val="2"/>
    </font>
    <font>
      <sz val="11"/>
      <color theme="1"/>
      <name val="Calibri"/>
      <family val="2"/>
      <scheme val="minor"/>
    </font>
    <font>
      <b/>
      <sz val="11"/>
      <color rgb="FFC00000"/>
      <name val="Arial"/>
      <family val="2"/>
    </font>
    <font>
      <b/>
      <sz val="26"/>
      <color theme="0"/>
      <name val="Arial"/>
      <family val="2"/>
    </font>
    <font>
      <sz val="11"/>
      <color rgb="FF00B050"/>
      <name val="Arial"/>
      <family val="2"/>
    </font>
    <font>
      <b/>
      <sz val="11"/>
      <color rgb="FFFF0000"/>
      <name val="Arial"/>
      <family val="2"/>
    </font>
    <font>
      <i/>
      <sz val="11"/>
      <color rgb="FF00B050"/>
      <name val="Arial"/>
      <family val="2"/>
    </font>
    <font>
      <sz val="18"/>
      <color theme="1"/>
      <name val="Arial"/>
      <family val="2"/>
    </font>
    <font>
      <i/>
      <sz val="11"/>
      <name val="Arial"/>
      <family val="2"/>
    </font>
    <font>
      <i/>
      <sz val="11"/>
      <color theme="1"/>
      <name val="Arial"/>
      <family val="2"/>
    </font>
    <font>
      <i/>
      <u/>
      <sz val="11"/>
      <color theme="10"/>
      <name val="Arial"/>
      <family val="2"/>
    </font>
    <font>
      <u/>
      <sz val="11"/>
      <name val="Arial"/>
      <family val="2"/>
    </font>
    <font>
      <sz val="8"/>
      <name val="Calibri"/>
      <family val="2"/>
      <scheme val="minor"/>
    </font>
    <font>
      <b/>
      <sz val="11"/>
      <color rgb="FF000000"/>
      <name val="Arial"/>
    </font>
    <font>
      <sz val="11"/>
      <color rgb="FF000000"/>
      <name val="Arial"/>
    </font>
  </fonts>
  <fills count="2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00"/>
        <bgColor indexed="64"/>
      </patternFill>
    </fill>
    <fill>
      <patternFill patternType="solid">
        <fgColor theme="6"/>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7"/>
        <bgColor indexed="64"/>
      </patternFill>
    </fill>
    <fill>
      <patternFill patternType="solid">
        <fgColor theme="8"/>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0" tint="-0.14999847407452621"/>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14999847407452621"/>
      </left>
      <right style="thin">
        <color theme="0" tint="-0.14999847407452621"/>
      </right>
      <top/>
      <bottom style="thin">
        <color theme="0" tint="-0.14999847407452621"/>
      </bottom>
      <diagonal/>
    </border>
  </borders>
  <cellStyleXfs count="3">
    <xf numFmtId="0" fontId="0" fillId="0" borderId="0"/>
    <xf numFmtId="0" fontId="1" fillId="0" borderId="0" applyNumberFormat="0" applyFill="0" applyBorder="0" applyAlignment="0" applyProtection="0"/>
    <xf numFmtId="9" fontId="17" fillId="0" borderId="0" applyFont="0" applyFill="0" applyBorder="0" applyAlignment="0" applyProtection="0"/>
  </cellStyleXfs>
  <cellXfs count="240">
    <xf numFmtId="0" fontId="0" fillId="0" borderId="0" xfId="0"/>
    <xf numFmtId="0" fontId="2" fillId="2" borderId="0" xfId="0" applyFont="1" applyFill="1"/>
    <xf numFmtId="0" fontId="2" fillId="2" borderId="2" xfId="0" applyFont="1" applyFill="1" applyBorder="1"/>
    <xf numFmtId="0" fontId="2" fillId="2" borderId="0" xfId="0" applyFont="1" applyFill="1" applyAlignment="1">
      <alignment vertical="top"/>
    </xf>
    <xf numFmtId="0" fontId="2" fillId="2" borderId="0" xfId="0" applyFont="1" applyFill="1" applyAlignment="1">
      <alignment vertical="top" wrapText="1"/>
    </xf>
    <xf numFmtId="0" fontId="6" fillId="2" borderId="0" xfId="0" applyFont="1" applyFill="1"/>
    <xf numFmtId="0" fontId="6" fillId="2" borderId="0" xfId="0" applyFont="1" applyFill="1" applyAlignment="1">
      <alignment vertical="top"/>
    </xf>
    <xf numFmtId="0" fontId="6" fillId="2" borderId="2" xfId="0" applyFont="1" applyFill="1" applyBorder="1"/>
    <xf numFmtId="0" fontId="2" fillId="2" borderId="2" xfId="0" applyFont="1" applyFill="1" applyBorder="1" applyAlignment="1">
      <alignment vertical="top" wrapText="1"/>
    </xf>
    <xf numFmtId="0" fontId="2" fillId="2" borderId="2" xfId="0" applyFont="1" applyFill="1" applyBorder="1" applyAlignment="1">
      <alignment vertical="top"/>
    </xf>
    <xf numFmtId="0" fontId="2" fillId="2" borderId="0" xfId="0" applyFont="1" applyFill="1" applyAlignment="1">
      <alignment horizontal="center" vertical="top" wrapText="1"/>
    </xf>
    <xf numFmtId="0" fontId="8" fillId="2" borderId="0" xfId="0" applyFont="1" applyFill="1" applyAlignment="1">
      <alignment vertical="top"/>
    </xf>
    <xf numFmtId="0" fontId="6" fillId="2" borderId="2" xfId="0" applyFont="1" applyFill="1" applyBorder="1" applyAlignment="1">
      <alignment vertical="top"/>
    </xf>
    <xf numFmtId="0" fontId="2" fillId="0" borderId="2" xfId="0" applyFont="1" applyBorder="1" applyAlignment="1">
      <alignment vertical="top" wrapText="1"/>
    </xf>
    <xf numFmtId="0" fontId="2" fillId="2" borderId="1" xfId="0" applyFont="1" applyFill="1" applyBorder="1" applyAlignment="1">
      <alignment horizontal="center" vertical="top" wrapText="1"/>
    </xf>
    <xf numFmtId="0" fontId="9" fillId="2" borderId="2" xfId="0" applyFont="1" applyFill="1" applyBorder="1" applyAlignment="1">
      <alignment vertical="top" wrapText="1"/>
    </xf>
    <xf numFmtId="0" fontId="10" fillId="2" borderId="2" xfId="0" applyFont="1" applyFill="1" applyBorder="1" applyAlignment="1">
      <alignment vertical="top" wrapText="1"/>
    </xf>
    <xf numFmtId="0" fontId="10" fillId="2" borderId="2" xfId="0" applyFont="1" applyFill="1" applyBorder="1" applyAlignment="1">
      <alignment vertical="top"/>
    </xf>
    <xf numFmtId="0" fontId="10" fillId="2" borderId="0" xfId="0" applyFont="1" applyFill="1" applyAlignment="1">
      <alignment vertical="top"/>
    </xf>
    <xf numFmtId="0" fontId="10" fillId="2" borderId="0" xfId="0" applyFont="1" applyFill="1" applyAlignment="1">
      <alignment vertical="top" wrapText="1"/>
    </xf>
    <xf numFmtId="0" fontId="12" fillId="2" borderId="0" xfId="0" applyFont="1" applyFill="1" applyAlignment="1">
      <alignment vertical="top"/>
    </xf>
    <xf numFmtId="0" fontId="5" fillId="3" borderId="2" xfId="0" applyFont="1" applyFill="1" applyBorder="1" applyAlignment="1">
      <alignment horizontal="center" vertical="top" wrapText="1"/>
    </xf>
    <xf numFmtId="0" fontId="6" fillId="2" borderId="0" xfId="0" applyFont="1" applyFill="1" applyAlignment="1">
      <alignment vertical="top" wrapText="1"/>
    </xf>
    <xf numFmtId="2" fontId="2" fillId="2" borderId="0" xfId="0" applyNumberFormat="1" applyFont="1" applyFill="1" applyAlignment="1">
      <alignment vertical="top" wrapText="1"/>
    </xf>
    <xf numFmtId="0" fontId="2" fillId="0" borderId="6" xfId="0" applyFont="1" applyBorder="1" applyAlignment="1">
      <alignment vertical="top" wrapText="1"/>
    </xf>
    <xf numFmtId="0" fontId="2" fillId="2" borderId="6" xfId="0" applyFont="1" applyFill="1" applyBorder="1" applyAlignment="1">
      <alignment vertical="top" wrapText="1"/>
    </xf>
    <xf numFmtId="0" fontId="2" fillId="2" borderId="7" xfId="0" applyFont="1" applyFill="1" applyBorder="1" applyAlignment="1">
      <alignment vertical="top"/>
    </xf>
    <xf numFmtId="0" fontId="2" fillId="2" borderId="6" xfId="0" applyFont="1" applyFill="1" applyBorder="1" applyAlignment="1">
      <alignment vertical="top"/>
    </xf>
    <xf numFmtId="0" fontId="6" fillId="2" borderId="2" xfId="0" applyFont="1" applyFill="1" applyBorder="1" applyAlignment="1">
      <alignment vertical="top" wrapText="1"/>
    </xf>
    <xf numFmtId="0" fontId="2" fillId="5" borderId="0" xfId="0" applyFont="1" applyFill="1" applyAlignment="1">
      <alignment vertical="top" wrapText="1"/>
    </xf>
    <xf numFmtId="0" fontId="5" fillId="10" borderId="2" xfId="0" applyFont="1" applyFill="1" applyBorder="1" applyAlignment="1">
      <alignment horizontal="center" vertical="top" wrapText="1"/>
    </xf>
    <xf numFmtId="0" fontId="5" fillId="9" borderId="2" xfId="0" applyFont="1" applyFill="1" applyBorder="1" applyAlignment="1">
      <alignment horizontal="center" vertical="top" wrapText="1"/>
    </xf>
    <xf numFmtId="0" fontId="5" fillId="6" borderId="5" xfId="0" applyFont="1" applyFill="1" applyBorder="1" applyAlignment="1">
      <alignment horizontal="center" vertical="top"/>
    </xf>
    <xf numFmtId="0" fontId="2" fillId="2" borderId="0" xfId="0" applyFont="1" applyFill="1" applyAlignment="1">
      <alignment horizontal="center" vertical="top"/>
    </xf>
    <xf numFmtId="0" fontId="6" fillId="2" borderId="4" xfId="0" applyFont="1" applyFill="1" applyBorder="1" applyAlignment="1">
      <alignment vertical="top"/>
    </xf>
    <xf numFmtId="0" fontId="10" fillId="2" borderId="4" xfId="0" applyFont="1" applyFill="1" applyBorder="1" applyAlignment="1">
      <alignment vertical="top"/>
    </xf>
    <xf numFmtId="0" fontId="2" fillId="2" borderId="2" xfId="0" applyFont="1" applyFill="1" applyBorder="1" applyAlignment="1">
      <alignment wrapText="1"/>
    </xf>
    <xf numFmtId="0" fontId="7" fillId="2" borderId="0" xfId="0" applyFont="1" applyFill="1"/>
    <xf numFmtId="0" fontId="16" fillId="2" borderId="2" xfId="0" applyFont="1" applyFill="1" applyBorder="1"/>
    <xf numFmtId="0" fontId="6" fillId="2" borderId="0" xfId="0" applyFont="1" applyFill="1" applyAlignment="1">
      <alignment horizontal="left"/>
    </xf>
    <xf numFmtId="0" fontId="6" fillId="2" borderId="2" xfId="0" applyFont="1" applyFill="1" applyBorder="1" applyAlignment="1">
      <alignment horizontal="left"/>
    </xf>
    <xf numFmtId="0" fontId="2" fillId="2" borderId="10" xfId="0" applyFont="1" applyFill="1" applyBorder="1"/>
    <xf numFmtId="0" fontId="5" fillId="3" borderId="10" xfId="0" applyFont="1" applyFill="1" applyBorder="1" applyAlignment="1">
      <alignment horizontal="center" vertical="top" wrapText="1"/>
    </xf>
    <xf numFmtId="0" fontId="5" fillId="6" borderId="10" xfId="0" applyFont="1" applyFill="1" applyBorder="1" applyAlignment="1">
      <alignment horizontal="center" vertical="top" wrapText="1"/>
    </xf>
    <xf numFmtId="0" fontId="5" fillId="10" borderId="10" xfId="0" applyFont="1" applyFill="1" applyBorder="1" applyAlignment="1">
      <alignment horizontal="center" vertical="top" wrapText="1"/>
    </xf>
    <xf numFmtId="2" fontId="2" fillId="2" borderId="6" xfId="0" applyNumberFormat="1" applyFont="1" applyFill="1" applyBorder="1" applyAlignment="1">
      <alignment vertical="top" wrapText="1"/>
    </xf>
    <xf numFmtId="0" fontId="2" fillId="2" borderId="6" xfId="0" applyFont="1" applyFill="1" applyBorder="1" applyAlignment="1">
      <alignment horizontal="left" vertical="top" wrapText="1"/>
    </xf>
    <xf numFmtId="0" fontId="2" fillId="0" borderId="6" xfId="0" applyFont="1" applyBorder="1" applyAlignment="1">
      <alignment vertical="top"/>
    </xf>
    <xf numFmtId="0" fontId="2" fillId="7" borderId="6" xfId="0" applyFont="1" applyFill="1" applyBorder="1" applyAlignment="1">
      <alignment vertical="top" wrapText="1"/>
    </xf>
    <xf numFmtId="9" fontId="2" fillId="2" borderId="6" xfId="0" applyNumberFormat="1" applyFont="1" applyFill="1" applyBorder="1" applyAlignment="1">
      <alignment vertical="top"/>
    </xf>
    <xf numFmtId="0" fontId="1" fillId="0" borderId="6" xfId="1" applyBorder="1" applyAlignment="1">
      <alignment vertical="top" wrapText="1"/>
    </xf>
    <xf numFmtId="9" fontId="2" fillId="2" borderId="6" xfId="0" applyNumberFormat="1" applyFont="1" applyFill="1" applyBorder="1" applyAlignment="1">
      <alignment vertical="top" wrapText="1"/>
    </xf>
    <xf numFmtId="0" fontId="3" fillId="0" borderId="6" xfId="1" applyFont="1" applyBorder="1" applyAlignment="1">
      <alignment vertical="top" wrapText="1"/>
    </xf>
    <xf numFmtId="0" fontId="10" fillId="2" borderId="6" xfId="0" applyFont="1" applyFill="1" applyBorder="1" applyAlignment="1">
      <alignment vertical="top" wrapText="1"/>
    </xf>
    <xf numFmtId="0" fontId="10" fillId="0" borderId="6" xfId="0" applyFont="1" applyBorder="1" applyAlignment="1">
      <alignment vertical="top" wrapText="1"/>
    </xf>
    <xf numFmtId="0" fontId="2" fillId="2" borderId="6" xfId="1" applyFont="1" applyFill="1" applyBorder="1" applyAlignment="1">
      <alignment vertical="top" wrapText="1"/>
    </xf>
    <xf numFmtId="3" fontId="2" fillId="0" borderId="6" xfId="0" applyNumberFormat="1" applyFont="1" applyBorder="1" applyAlignment="1">
      <alignment vertical="top" wrapText="1"/>
    </xf>
    <xf numFmtId="0" fontId="3" fillId="2" borderId="6" xfId="1" applyFont="1" applyFill="1" applyBorder="1" applyAlignment="1">
      <alignment vertical="top" wrapText="1"/>
    </xf>
    <xf numFmtId="9" fontId="2" fillId="2" borderId="6" xfId="0" applyNumberFormat="1" applyFont="1" applyFill="1" applyBorder="1" applyAlignment="1">
      <alignment horizontal="left" vertical="top" wrapText="1"/>
    </xf>
    <xf numFmtId="0" fontId="1" fillId="2" borderId="6" xfId="1" applyFill="1" applyBorder="1" applyAlignment="1">
      <alignment vertical="top" wrapText="1"/>
    </xf>
    <xf numFmtId="0" fontId="1" fillId="0" borderId="6" xfId="1" applyBorder="1" applyAlignment="1">
      <alignment wrapText="1"/>
    </xf>
    <xf numFmtId="3" fontId="2" fillId="2" borderId="6" xfId="0" applyNumberFormat="1" applyFont="1" applyFill="1" applyBorder="1" applyAlignment="1">
      <alignment vertical="top" wrapText="1"/>
    </xf>
    <xf numFmtId="0" fontId="15" fillId="2" borderId="0" xfId="0" applyFont="1" applyFill="1" applyAlignment="1">
      <alignment vertical="top" wrapText="1"/>
    </xf>
    <xf numFmtId="0" fontId="2" fillId="2" borderId="12" xfId="0" applyFont="1" applyFill="1" applyBorder="1" applyAlignment="1">
      <alignment vertical="top" wrapText="1"/>
    </xf>
    <xf numFmtId="0" fontId="2" fillId="8" borderId="2" xfId="0" applyFont="1" applyFill="1" applyBorder="1" applyAlignment="1">
      <alignment horizontal="center"/>
    </xf>
    <xf numFmtId="0" fontId="2" fillId="2" borderId="2" xfId="0" applyFont="1" applyFill="1" applyBorder="1" applyAlignment="1">
      <alignment horizontal="center"/>
    </xf>
    <xf numFmtId="0" fontId="6" fillId="6" borderId="2" xfId="0" applyFont="1" applyFill="1" applyBorder="1"/>
    <xf numFmtId="0" fontId="6" fillId="8" borderId="2" xfId="0" applyFont="1" applyFill="1" applyBorder="1"/>
    <xf numFmtId="0" fontId="2" fillId="2" borderId="2" xfId="0" applyFont="1" applyFill="1" applyBorder="1" applyAlignment="1">
      <alignment horizontal="left"/>
    </xf>
    <xf numFmtId="0" fontId="10" fillId="2" borderId="2" xfId="0" applyFont="1" applyFill="1" applyBorder="1"/>
    <xf numFmtId="10" fontId="2" fillId="2" borderId="2" xfId="0" applyNumberFormat="1" applyFont="1" applyFill="1" applyBorder="1"/>
    <xf numFmtId="0" fontId="2" fillId="2" borderId="8" xfId="0" applyFont="1" applyFill="1" applyBorder="1" applyAlignment="1">
      <alignment vertical="top"/>
    </xf>
    <xf numFmtId="0" fontId="2" fillId="2" borderId="13" xfId="0" applyFont="1" applyFill="1" applyBorder="1" applyAlignment="1">
      <alignment vertical="top"/>
    </xf>
    <xf numFmtId="3" fontId="2" fillId="0" borderId="12" xfId="0" applyNumberFormat="1" applyFont="1" applyBorder="1" applyAlignment="1">
      <alignment vertical="top" wrapText="1"/>
    </xf>
    <xf numFmtId="0" fontId="2" fillId="2" borderId="12" xfId="0" applyFont="1" applyFill="1" applyBorder="1" applyAlignment="1">
      <alignment vertical="top"/>
    </xf>
    <xf numFmtId="0" fontId="2" fillId="2" borderId="13" xfId="0" applyFont="1" applyFill="1" applyBorder="1" applyAlignment="1">
      <alignment vertical="top" wrapText="1"/>
    </xf>
    <xf numFmtId="3" fontId="2" fillId="2" borderId="2" xfId="0" applyNumberFormat="1" applyFont="1" applyFill="1" applyBorder="1"/>
    <xf numFmtId="9" fontId="2" fillId="2" borderId="2" xfId="0" applyNumberFormat="1" applyFont="1" applyFill="1" applyBorder="1"/>
    <xf numFmtId="0" fontId="2" fillId="8" borderId="2" xfId="0" applyFont="1" applyFill="1" applyBorder="1"/>
    <xf numFmtId="2" fontId="2" fillId="2" borderId="2" xfId="0" applyNumberFormat="1" applyFont="1" applyFill="1" applyBorder="1"/>
    <xf numFmtId="0" fontId="6" fillId="2" borderId="4" xfId="0" applyFont="1" applyFill="1" applyBorder="1"/>
    <xf numFmtId="0" fontId="2" fillId="2" borderId="4" xfId="0" applyFont="1" applyFill="1" applyBorder="1"/>
    <xf numFmtId="0" fontId="6" fillId="2" borderId="2" xfId="0" applyFont="1" applyFill="1" applyBorder="1" applyAlignment="1">
      <alignment wrapText="1"/>
    </xf>
    <xf numFmtId="0" fontId="6" fillId="2" borderId="2" xfId="0" applyFont="1" applyFill="1" applyBorder="1" applyAlignment="1">
      <alignment horizontal="center" wrapText="1"/>
    </xf>
    <xf numFmtId="1" fontId="2" fillId="2" borderId="2" xfId="0" applyNumberFormat="1" applyFont="1" applyFill="1" applyBorder="1"/>
    <xf numFmtId="0" fontId="3" fillId="2" borderId="0" xfId="1" applyFont="1" applyFill="1"/>
    <xf numFmtId="2" fontId="2" fillId="2" borderId="2" xfId="2" applyNumberFormat="1" applyFont="1" applyFill="1" applyBorder="1"/>
    <xf numFmtId="0" fontId="2" fillId="2" borderId="2" xfId="0" applyFont="1" applyFill="1" applyBorder="1" applyAlignment="1">
      <alignment horizontal="right"/>
    </xf>
    <xf numFmtId="3" fontId="2" fillId="2" borderId="0" xfId="0" applyNumberFormat="1" applyFont="1" applyFill="1"/>
    <xf numFmtId="0" fontId="2" fillId="2" borderId="0" xfId="0" applyFont="1" applyFill="1" applyAlignment="1">
      <alignment horizontal="left" vertical="top" wrapText="1"/>
    </xf>
    <xf numFmtId="0" fontId="10" fillId="2" borderId="2" xfId="1" applyFont="1" applyFill="1" applyBorder="1" applyAlignment="1">
      <alignment vertical="top"/>
    </xf>
    <xf numFmtId="2" fontId="5" fillId="3" borderId="10" xfId="0" applyNumberFormat="1" applyFont="1" applyFill="1" applyBorder="1" applyAlignment="1">
      <alignment horizontal="center" vertical="top" wrapText="1"/>
    </xf>
    <xf numFmtId="2" fontId="5" fillId="3" borderId="10" xfId="0" applyNumberFormat="1" applyFont="1" applyFill="1" applyBorder="1" applyAlignment="1">
      <alignment horizontal="center" vertical="top" textRotation="90" wrapText="1"/>
    </xf>
    <xf numFmtId="0" fontId="5" fillId="3" borderId="10" xfId="0" applyFont="1" applyFill="1" applyBorder="1" applyAlignment="1">
      <alignment horizontal="center" vertical="top" textRotation="90" wrapText="1"/>
    </xf>
    <xf numFmtId="0" fontId="7" fillId="12" borderId="0" xfId="0" applyFont="1" applyFill="1"/>
    <xf numFmtId="0" fontId="2" fillId="12" borderId="0" xfId="0" applyFont="1" applyFill="1"/>
    <xf numFmtId="0" fontId="3" fillId="0" borderId="0" xfId="1" applyFont="1"/>
    <xf numFmtId="0" fontId="6" fillId="0" borderId="2" xfId="0" applyFont="1" applyBorder="1"/>
    <xf numFmtId="0" fontId="2" fillId="0" borderId="2" xfId="0" applyFont="1" applyBorder="1"/>
    <xf numFmtId="3" fontId="2" fillId="0" borderId="2" xfId="0" applyNumberFormat="1" applyFont="1" applyBorder="1"/>
    <xf numFmtId="0" fontId="21" fillId="8" borderId="2" xfId="0" applyFont="1" applyFill="1" applyBorder="1"/>
    <xf numFmtId="0" fontId="2" fillId="2" borderId="2" xfId="0" applyFont="1" applyFill="1" applyBorder="1" applyAlignment="1">
      <alignment horizontal="right" vertical="center"/>
    </xf>
    <xf numFmtId="1" fontId="2" fillId="2" borderId="2" xfId="0" applyNumberFormat="1" applyFont="1" applyFill="1" applyBorder="1" applyAlignment="1">
      <alignment horizontal="right" vertical="center"/>
    </xf>
    <xf numFmtId="10" fontId="21" fillId="8" borderId="2" xfId="2" applyNumberFormat="1" applyFont="1" applyFill="1" applyBorder="1" applyAlignment="1">
      <alignment horizontal="right"/>
    </xf>
    <xf numFmtId="0" fontId="20" fillId="2" borderId="0" xfId="0" applyFont="1" applyFill="1"/>
    <xf numFmtId="0" fontId="2" fillId="0" borderId="0" xfId="0" applyFont="1"/>
    <xf numFmtId="0" fontId="11" fillId="2" borderId="0" xfId="0" applyFont="1" applyFill="1"/>
    <xf numFmtId="165" fontId="11" fillId="2" borderId="0" xfId="2" applyNumberFormat="1" applyFont="1" applyFill="1" applyBorder="1"/>
    <xf numFmtId="0" fontId="7" fillId="13" borderId="0" xfId="0" applyFont="1" applyFill="1"/>
    <xf numFmtId="0" fontId="2" fillId="13" borderId="0" xfId="0" applyFont="1" applyFill="1"/>
    <xf numFmtId="167" fontId="2" fillId="2" borderId="2" xfId="0" applyNumberFormat="1" applyFont="1" applyFill="1" applyBorder="1" applyAlignment="1">
      <alignment horizontal="right"/>
    </xf>
    <xf numFmtId="2" fontId="2" fillId="2" borderId="2" xfId="0" applyNumberFormat="1" applyFont="1" applyFill="1" applyBorder="1" applyAlignment="1">
      <alignment horizontal="right"/>
    </xf>
    <xf numFmtId="0" fontId="3" fillId="2" borderId="2" xfId="1" applyFont="1" applyFill="1" applyBorder="1"/>
    <xf numFmtId="0" fontId="3" fillId="0" borderId="2" xfId="1" applyFont="1" applyBorder="1"/>
    <xf numFmtId="0" fontId="10" fillId="2" borderId="0" xfId="0" applyFont="1" applyFill="1"/>
    <xf numFmtId="2" fontId="10" fillId="2" borderId="2" xfId="2" applyNumberFormat="1" applyFont="1" applyFill="1" applyBorder="1"/>
    <xf numFmtId="0" fontId="18" fillId="8" borderId="4" xfId="0" applyFont="1" applyFill="1" applyBorder="1"/>
    <xf numFmtId="4" fontId="2" fillId="2" borderId="2" xfId="0" applyNumberFormat="1" applyFont="1" applyFill="1" applyBorder="1"/>
    <xf numFmtId="0" fontId="3" fillId="0" borderId="2" xfId="1" applyFont="1" applyFill="1" applyBorder="1"/>
    <xf numFmtId="0" fontId="20" fillId="0" borderId="0" xfId="0" applyFont="1"/>
    <xf numFmtId="0" fontId="22" fillId="2" borderId="0" xfId="0" applyFont="1" applyFill="1"/>
    <xf numFmtId="0" fontId="7" fillId="13" borderId="0" xfId="0" applyFont="1" applyFill="1" applyAlignment="1">
      <alignment vertical="top"/>
    </xf>
    <xf numFmtId="0" fontId="2" fillId="13" borderId="0" xfId="0" applyFont="1" applyFill="1" applyAlignment="1">
      <alignment vertical="top"/>
    </xf>
    <xf numFmtId="0" fontId="2" fillId="13" borderId="0" xfId="0" applyFont="1" applyFill="1" applyAlignment="1">
      <alignment vertical="top" wrapText="1"/>
    </xf>
    <xf numFmtId="0" fontId="23" fillId="13" borderId="0" xfId="0" applyFont="1" applyFill="1" applyAlignment="1">
      <alignment vertical="top"/>
    </xf>
    <xf numFmtId="0" fontId="23" fillId="13" borderId="0" xfId="0" applyFont="1" applyFill="1" applyAlignment="1">
      <alignment vertical="top" wrapText="1"/>
    </xf>
    <xf numFmtId="0" fontId="4" fillId="3" borderId="0" xfId="0" applyFont="1" applyFill="1"/>
    <xf numFmtId="0" fontId="5" fillId="3" borderId="0" xfId="0" applyFont="1" applyFill="1"/>
    <xf numFmtId="0" fontId="19" fillId="3" borderId="0" xfId="0" applyFont="1" applyFill="1"/>
    <xf numFmtId="49" fontId="2" fillId="2" borderId="0" xfId="0" applyNumberFormat="1" applyFont="1" applyFill="1"/>
    <xf numFmtId="0" fontId="6" fillId="16" borderId="2" xfId="0" applyFont="1" applyFill="1" applyBorder="1"/>
    <xf numFmtId="0" fontId="6" fillId="17" borderId="2" xfId="0" applyFont="1" applyFill="1" applyBorder="1"/>
    <xf numFmtId="0" fontId="6" fillId="14" borderId="2" xfId="0" applyFont="1" applyFill="1" applyBorder="1"/>
    <xf numFmtId="0" fontId="6" fillId="10" borderId="2" xfId="0" applyFont="1" applyFill="1" applyBorder="1"/>
    <xf numFmtId="0" fontId="6" fillId="15" borderId="2" xfId="0" applyFont="1" applyFill="1" applyBorder="1"/>
    <xf numFmtId="0" fontId="6" fillId="2" borderId="0" xfId="0" applyFont="1" applyFill="1" applyAlignment="1">
      <alignment horizontal="center" vertical="center" wrapText="1"/>
    </xf>
    <xf numFmtId="0" fontId="3" fillId="2" borderId="0" xfId="1" applyFont="1" applyFill="1" applyBorder="1"/>
    <xf numFmtId="0" fontId="3" fillId="2" borderId="2" xfId="1" applyFont="1" applyFill="1" applyBorder="1" applyAlignment="1">
      <alignment vertical="center"/>
    </xf>
    <xf numFmtId="10" fontId="2" fillId="2" borderId="0" xfId="0" applyNumberFormat="1" applyFont="1" applyFill="1"/>
    <xf numFmtId="0" fontId="1" fillId="2" borderId="0" xfId="1" applyFill="1"/>
    <xf numFmtId="0" fontId="2" fillId="2" borderId="6" xfId="0" applyFont="1" applyFill="1" applyBorder="1"/>
    <xf numFmtId="0" fontId="21" fillId="8" borderId="6" xfId="0" applyFont="1" applyFill="1" applyBorder="1"/>
    <xf numFmtId="1" fontId="2" fillId="2" borderId="6" xfId="2" applyNumberFormat="1" applyFont="1" applyFill="1" applyBorder="1"/>
    <xf numFmtId="2" fontId="2" fillId="2" borderId="6" xfId="0" applyNumberFormat="1" applyFont="1" applyFill="1" applyBorder="1"/>
    <xf numFmtId="1" fontId="2" fillId="2" borderId="6" xfId="0" applyNumberFormat="1" applyFont="1" applyFill="1" applyBorder="1"/>
    <xf numFmtId="165" fontId="18" fillId="8" borderId="2" xfId="2" applyNumberFormat="1" applyFont="1" applyFill="1" applyBorder="1"/>
    <xf numFmtId="0" fontId="2" fillId="2" borderId="0" xfId="0" applyFont="1" applyFill="1" applyAlignment="1">
      <alignment horizontal="right"/>
    </xf>
    <xf numFmtId="2" fontId="11" fillId="2" borderId="6" xfId="2" applyNumberFormat="1" applyFont="1" applyFill="1" applyBorder="1"/>
    <xf numFmtId="0" fontId="6" fillId="2" borderId="6" xfId="0" applyFont="1" applyFill="1" applyBorder="1"/>
    <xf numFmtId="10" fontId="21" fillId="8" borderId="6" xfId="2" applyNumberFormat="1" applyFont="1" applyFill="1" applyBorder="1"/>
    <xf numFmtId="0" fontId="2" fillId="0" borderId="6" xfId="0" applyFont="1" applyBorder="1"/>
    <xf numFmtId="0" fontId="3" fillId="0" borderId="6" xfId="1" applyFont="1" applyBorder="1"/>
    <xf numFmtId="0" fontId="3" fillId="2" borderId="6" xfId="1" applyFont="1" applyFill="1" applyBorder="1"/>
    <xf numFmtId="3" fontId="2" fillId="2" borderId="6" xfId="0" applyNumberFormat="1" applyFont="1" applyFill="1" applyBorder="1"/>
    <xf numFmtId="9" fontId="2" fillId="2" borderId="6" xfId="0" applyNumberFormat="1" applyFont="1" applyFill="1" applyBorder="1"/>
    <xf numFmtId="0" fontId="10" fillId="2" borderId="2" xfId="1" applyFont="1" applyFill="1" applyBorder="1"/>
    <xf numFmtId="10" fontId="21" fillId="8" borderId="2" xfId="2" applyNumberFormat="1" applyFont="1" applyFill="1" applyBorder="1"/>
    <xf numFmtId="168" fontId="2" fillId="2" borderId="6" xfId="0" applyNumberFormat="1" applyFont="1" applyFill="1" applyBorder="1"/>
    <xf numFmtId="0" fontId="24" fillId="0" borderId="0" xfId="0" applyFont="1"/>
    <xf numFmtId="0" fontId="10" fillId="0" borderId="0" xfId="0" applyFont="1"/>
    <xf numFmtId="0" fontId="25" fillId="2" borderId="0" xfId="0" applyFont="1" applyFill="1"/>
    <xf numFmtId="0" fontId="25" fillId="0" borderId="0" xfId="0" applyFont="1"/>
    <xf numFmtId="0" fontId="26" fillId="0" borderId="0" xfId="1" applyFont="1"/>
    <xf numFmtId="0" fontId="22" fillId="0" borderId="0" xfId="0" applyFont="1"/>
    <xf numFmtId="0" fontId="3" fillId="18" borderId="2" xfId="1" applyFont="1" applyFill="1" applyBorder="1"/>
    <xf numFmtId="2" fontId="2" fillId="2" borderId="2" xfId="0" applyNumberFormat="1" applyFont="1" applyFill="1" applyBorder="1" applyAlignment="1">
      <alignment vertical="top" wrapText="1"/>
    </xf>
    <xf numFmtId="0" fontId="2" fillId="4" borderId="0" xfId="0" applyFont="1" applyFill="1" applyAlignment="1">
      <alignment vertical="top"/>
    </xf>
    <xf numFmtId="0" fontId="2" fillId="4" borderId="0" xfId="0" applyFont="1" applyFill="1" applyAlignment="1">
      <alignment vertical="top" wrapText="1"/>
    </xf>
    <xf numFmtId="0" fontId="2" fillId="4" borderId="0" xfId="0" applyFont="1" applyFill="1"/>
    <xf numFmtId="0" fontId="6" fillId="4" borderId="0" xfId="0" applyFont="1" applyFill="1"/>
    <xf numFmtId="0" fontId="19" fillId="4" borderId="0" xfId="0" applyFont="1" applyFill="1"/>
    <xf numFmtId="0" fontId="19" fillId="4" borderId="0" xfId="0" applyFont="1" applyFill="1" applyAlignment="1">
      <alignment vertical="top"/>
    </xf>
    <xf numFmtId="2" fontId="2" fillId="4" borderId="0" xfId="0" applyNumberFormat="1" applyFont="1" applyFill="1" applyAlignment="1">
      <alignment vertical="top" wrapText="1"/>
    </xf>
    <xf numFmtId="0" fontId="6" fillId="4" borderId="0" xfId="0" applyFont="1" applyFill="1" applyAlignment="1">
      <alignment vertical="top" wrapText="1"/>
    </xf>
    <xf numFmtId="0" fontId="15" fillId="4" borderId="0" xfId="0" applyFont="1" applyFill="1" applyAlignment="1">
      <alignment vertical="top" wrapText="1"/>
    </xf>
    <xf numFmtId="0" fontId="2" fillId="4" borderId="0" xfId="0" applyFont="1" applyFill="1" applyAlignment="1">
      <alignment horizontal="left" vertical="top" wrapText="1"/>
    </xf>
    <xf numFmtId="166" fontId="21" fillId="8" borderId="6" xfId="2" applyNumberFormat="1" applyFont="1" applyFill="1" applyBorder="1" applyAlignment="1"/>
    <xf numFmtId="1" fontId="0" fillId="0" borderId="2" xfId="0" applyNumberFormat="1" applyBorder="1"/>
    <xf numFmtId="0" fontId="3" fillId="19" borderId="2" xfId="1" applyFont="1" applyFill="1" applyBorder="1"/>
    <xf numFmtId="0" fontId="2" fillId="19" borderId="2" xfId="0" applyFont="1" applyFill="1" applyBorder="1"/>
    <xf numFmtId="0" fontId="2" fillId="19" borderId="0" xfId="0" applyFont="1" applyFill="1"/>
    <xf numFmtId="2" fontId="2" fillId="19" borderId="2" xfId="2" applyNumberFormat="1" applyFont="1" applyFill="1" applyBorder="1"/>
    <xf numFmtId="2" fontId="2" fillId="2" borderId="0" xfId="0" applyNumberFormat="1" applyFont="1" applyFill="1"/>
    <xf numFmtId="1" fontId="2" fillId="19" borderId="2" xfId="0" applyNumberFormat="1" applyFont="1" applyFill="1" applyBorder="1"/>
    <xf numFmtId="166" fontId="21" fillId="19" borderId="0" xfId="2" applyNumberFormat="1" applyFont="1" applyFill="1" applyBorder="1"/>
    <xf numFmtId="10" fontId="21" fillId="19" borderId="0" xfId="2" applyNumberFormat="1" applyFont="1" applyFill="1" applyBorder="1"/>
    <xf numFmtId="0" fontId="5" fillId="3" borderId="10" xfId="0" applyFont="1" applyFill="1" applyBorder="1" applyAlignment="1">
      <alignment horizontal="center" vertical="center" textRotation="90" wrapText="1"/>
    </xf>
    <xf numFmtId="2" fontId="10" fillId="2" borderId="6" xfId="0" applyNumberFormat="1" applyFont="1" applyFill="1" applyBorder="1" applyAlignment="1">
      <alignment vertical="top" wrapText="1"/>
    </xf>
    <xf numFmtId="0" fontId="10" fillId="2" borderId="6" xfId="0" applyFont="1" applyFill="1" applyBorder="1" applyAlignment="1">
      <alignment horizontal="left" vertical="top" wrapText="1"/>
    </xf>
    <xf numFmtId="0" fontId="27" fillId="2" borderId="6" xfId="1" applyFont="1" applyFill="1" applyBorder="1" applyAlignment="1">
      <alignment vertical="top" wrapText="1"/>
    </xf>
    <xf numFmtId="0" fontId="10" fillId="2" borderId="6" xfId="0" applyFont="1" applyFill="1" applyBorder="1" applyAlignment="1">
      <alignment vertical="top"/>
    </xf>
    <xf numFmtId="10" fontId="10" fillId="2" borderId="6" xfId="0" applyNumberFormat="1" applyFont="1" applyFill="1" applyBorder="1" applyAlignment="1">
      <alignment vertical="top" wrapText="1"/>
    </xf>
    <xf numFmtId="0" fontId="10" fillId="0" borderId="0" xfId="0" applyFont="1" applyAlignment="1">
      <alignment vertical="top" wrapText="1"/>
    </xf>
    <xf numFmtId="166" fontId="10" fillId="2" borderId="6" xfId="2" applyNumberFormat="1" applyFont="1" applyFill="1" applyBorder="1" applyAlignment="1">
      <alignment vertical="top" wrapText="1"/>
    </xf>
    <xf numFmtId="0" fontId="10" fillId="0" borderId="2" xfId="0" applyFont="1" applyBorder="1" applyAlignment="1">
      <alignment vertical="top" wrapText="1"/>
    </xf>
    <xf numFmtId="1" fontId="10" fillId="2" borderId="6" xfId="0" applyNumberFormat="1" applyFont="1" applyFill="1" applyBorder="1" applyAlignment="1">
      <alignment vertical="top" wrapText="1"/>
    </xf>
    <xf numFmtId="1" fontId="10" fillId="0" borderId="6" xfId="0" applyNumberFormat="1" applyFont="1" applyBorder="1" applyAlignment="1">
      <alignment vertical="top" wrapText="1"/>
    </xf>
    <xf numFmtId="4" fontId="10" fillId="2" borderId="6" xfId="0" applyNumberFormat="1" applyFont="1" applyFill="1" applyBorder="1" applyAlignment="1">
      <alignment vertical="top" wrapText="1"/>
    </xf>
    <xf numFmtId="0" fontId="9" fillId="2" borderId="6" xfId="0" applyFont="1" applyFill="1" applyBorder="1" applyAlignment="1">
      <alignment vertical="top" wrapText="1"/>
    </xf>
    <xf numFmtId="0" fontId="27" fillId="2" borderId="2" xfId="1" applyFont="1" applyFill="1" applyBorder="1" applyAlignment="1">
      <alignment vertical="top" wrapText="1"/>
    </xf>
    <xf numFmtId="10" fontId="10" fillId="2" borderId="6" xfId="2" applyNumberFormat="1" applyFont="1" applyFill="1" applyBorder="1" applyAlignment="1">
      <alignment vertical="top" wrapText="1"/>
    </xf>
    <xf numFmtId="164" fontId="10" fillId="2" borderId="6" xfId="0" applyNumberFormat="1" applyFont="1" applyFill="1" applyBorder="1" applyAlignment="1">
      <alignment vertical="top" wrapText="1"/>
    </xf>
    <xf numFmtId="164" fontId="10" fillId="2" borderId="6" xfId="2" applyNumberFormat="1" applyFont="1" applyFill="1" applyBorder="1" applyAlignment="1">
      <alignment vertical="top" wrapText="1"/>
    </xf>
    <xf numFmtId="3" fontId="10" fillId="2" borderId="6" xfId="0" applyNumberFormat="1" applyFont="1" applyFill="1" applyBorder="1" applyAlignment="1">
      <alignment vertical="top" wrapText="1"/>
    </xf>
    <xf numFmtId="0" fontId="2" fillId="2" borderId="13" xfId="0" applyFont="1" applyFill="1" applyBorder="1"/>
    <xf numFmtId="0" fontId="21" fillId="8" borderId="13" xfId="0" applyFont="1" applyFill="1" applyBorder="1"/>
    <xf numFmtId="10" fontId="21" fillId="8" borderId="13" xfId="2" applyNumberFormat="1" applyFont="1" applyFill="1" applyBorder="1"/>
    <xf numFmtId="10" fontId="21" fillId="0" borderId="2" xfId="2" applyNumberFormat="1" applyFont="1" applyFill="1" applyBorder="1"/>
    <xf numFmtId="0" fontId="2" fillId="2" borderId="0" xfId="0" applyFont="1" applyFill="1" applyAlignment="1">
      <alignment horizontal="left" indent="4"/>
    </xf>
    <xf numFmtId="0" fontId="9" fillId="19" borderId="2" xfId="0" applyFont="1" applyFill="1" applyBorder="1"/>
    <xf numFmtId="0" fontId="30" fillId="2" borderId="6" xfId="0" applyFont="1" applyFill="1" applyBorder="1" applyAlignment="1">
      <alignment vertical="top" wrapText="1"/>
    </xf>
    <xf numFmtId="0" fontId="30" fillId="2" borderId="2" xfId="0" applyFont="1" applyFill="1" applyBorder="1" applyAlignment="1">
      <alignment vertical="top" wrapText="1"/>
    </xf>
    <xf numFmtId="0" fontId="2" fillId="2" borderId="2" xfId="0" applyFont="1" applyFill="1" applyBorder="1" applyAlignment="1">
      <alignment horizontal="left" vertical="top"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wrapText="1"/>
    </xf>
    <xf numFmtId="0" fontId="2" fillId="2" borderId="2" xfId="0" applyFont="1" applyFill="1" applyBorder="1" applyAlignment="1">
      <alignment horizontal="left" wrapText="1"/>
    </xf>
    <xf numFmtId="0" fontId="6" fillId="2" borderId="3" xfId="0" applyFont="1" applyFill="1" applyBorder="1" applyAlignment="1">
      <alignment horizontal="left"/>
    </xf>
    <xf numFmtId="0" fontId="6" fillId="2" borderId="5" xfId="0" applyFont="1" applyFill="1" applyBorder="1" applyAlignment="1">
      <alignment horizontal="left"/>
    </xf>
    <xf numFmtId="0" fontId="6" fillId="2" borderId="4" xfId="0" applyFont="1" applyFill="1" applyBorder="1" applyAlignment="1">
      <alignment horizontal="left"/>
    </xf>
    <xf numFmtId="0" fontId="6" fillId="2" borderId="2" xfId="0" applyFont="1" applyFill="1" applyBorder="1" applyAlignment="1">
      <alignment horizontal="center" vertical="top"/>
    </xf>
    <xf numFmtId="0" fontId="14" fillId="4" borderId="11" xfId="0" applyFont="1" applyFill="1" applyBorder="1" applyAlignment="1">
      <alignment horizontal="left" vertical="top" wrapText="1"/>
    </xf>
    <xf numFmtId="0" fontId="14" fillId="6" borderId="11" xfId="0" applyFont="1" applyFill="1" applyBorder="1" applyAlignment="1">
      <alignment horizontal="center" vertical="top" wrapText="1"/>
    </xf>
    <xf numFmtId="0" fontId="14" fillId="10" borderId="11" xfId="0" applyFont="1" applyFill="1" applyBorder="1" applyAlignment="1">
      <alignment horizontal="left" vertical="top" wrapText="1"/>
    </xf>
    <xf numFmtId="0" fontId="14" fillId="11" borderId="11" xfId="0" applyFont="1" applyFill="1" applyBorder="1" applyAlignment="1">
      <alignment horizontal="left" vertical="top" wrapText="1"/>
    </xf>
    <xf numFmtId="0" fontId="14" fillId="3" borderId="11" xfId="0" applyFont="1" applyFill="1" applyBorder="1" applyAlignment="1">
      <alignment horizontal="left" vertical="top" wrapText="1"/>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5" fillId="6" borderId="3" xfId="0" applyFont="1" applyFill="1" applyBorder="1" applyAlignment="1">
      <alignment horizontal="center" vertical="top"/>
    </xf>
    <xf numFmtId="0" fontId="5" fillId="6" borderId="5" xfId="0" applyFont="1" applyFill="1" applyBorder="1" applyAlignment="1">
      <alignment horizontal="center" vertical="top"/>
    </xf>
    <xf numFmtId="0" fontId="5" fillId="6" borderId="4" xfId="0" applyFont="1" applyFill="1" applyBorder="1" applyAlignment="1">
      <alignment horizontal="center" vertical="top"/>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Baringa Theme Colours">
      <a:dk1>
        <a:sysClr val="windowText" lastClr="000000"/>
      </a:dk1>
      <a:lt1>
        <a:sysClr val="window" lastClr="FFFFFF"/>
      </a:lt1>
      <a:dk2>
        <a:srgbClr val="00358E"/>
      </a:dk2>
      <a:lt2>
        <a:srgbClr val="8DC8E8"/>
      </a:lt2>
      <a:accent1>
        <a:srgbClr val="00358E"/>
      </a:accent1>
      <a:accent2>
        <a:srgbClr val="0086BF"/>
      </a:accent2>
      <a:accent3>
        <a:srgbClr val="D0006F"/>
      </a:accent3>
      <a:accent4>
        <a:srgbClr val="80276C"/>
      </a:accent4>
      <a:accent5>
        <a:srgbClr val="97999B"/>
      </a:accent5>
      <a:accent6>
        <a:srgbClr val="8DC8E8"/>
      </a:accent6>
      <a:hlink>
        <a:srgbClr val="80276C"/>
      </a:hlink>
      <a:folHlink>
        <a:srgbClr val="00358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epatee.eu/sites/default/files/epatee_case_study_italy_white_certificates_ok.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leap4sme.eu/wp-content/uploads/2022/11/SME-Energy-efficiency-policies-in-Italy-Energy-Evaluation.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rvo.nl/onderwerpen/energiebesparingsplicht-2023/erkende-maatregelenlijsten-eml-vanaf-2023" TargetMode="External"/><Relationship Id="rId2" Type="http://schemas.openxmlformats.org/officeDocument/2006/relationships/hyperlink" Target="https://www.infomil.nl/onderwerpen/duurzaamheid-energie/energiebesparing/versterkte-uitvoering-energiebesparings/versterking/" TargetMode="External"/><Relationship Id="rId1" Type="http://schemas.openxmlformats.org/officeDocument/2006/relationships/hyperlink" Target="https://english.rvo.nl/information/laws-regulations/energy-efficiency-notification-obligation/energy-efficiency-obligation"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eti.go.jp/english/press/2022/0301_004.htm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www.meti.go.jp/english/press/2021/pdf/0312_002a.pdf" TargetMode="External"/><Relationship Id="rId21" Type="http://schemas.openxmlformats.org/officeDocument/2006/relationships/hyperlink" Target="https://www1.eere.energy.gov/manufacturing/pdfs/grand_challenges_portfolio.pdf" TargetMode="External"/><Relationship Id="rId34" Type="http://schemas.openxmlformats.org/officeDocument/2006/relationships/hyperlink" Target="https://tem.fi/en/projects-eligible-for-aid" TargetMode="External"/><Relationship Id="rId42" Type="http://schemas.openxmlformats.org/officeDocument/2006/relationships/hyperlink" Target="https://agirpourlatransition.ademe.fr/entreprises/aides-financieres/2023/etudes-faisabilite-linstallation-recuperation-chaleur-fatale" TargetMode="External"/><Relationship Id="rId47" Type="http://schemas.openxmlformats.org/officeDocument/2006/relationships/hyperlink" Target="https://www.energiewechsel.de/KAENEF/Redaktion/DE/Foerderprogramme/wettbewerb-energieeffizienz.html" TargetMode="External"/><Relationship Id="rId50" Type="http://schemas.openxmlformats.org/officeDocument/2006/relationships/hyperlink" Target="https://ec.europa.eu/commission/presscorner/detail/en/ip_22_4925" TargetMode="External"/><Relationship Id="rId55" Type="http://schemas.openxmlformats.org/officeDocument/2006/relationships/hyperlink" Target="https://static1.squarespace.com/static/5b514ee57e3c3a1fbf675baf/t/6295b95133cfdd6a336298be/1653979496873/Tax+incentives+-+May+2022.pdf" TargetMode="External"/><Relationship Id="rId63" Type="http://schemas.openxmlformats.org/officeDocument/2006/relationships/hyperlink" Target="https://leap4sme.eu/wp-content/uploads/2022/11/SME-Energy-efficiency-policies-in-Italy-Energy-Evaluation.pdf" TargetMode="External"/><Relationship Id="rId68" Type="http://schemas.openxmlformats.org/officeDocument/2006/relationships/hyperlink" Target="https://www.ibanet.org/chile-energy-efficiency-lawSnapshot:%20Chile&#8217;s%20energy%20efficiency%20drive%20gathers%20steam%20-%20BNamericas" TargetMode="External"/><Relationship Id="rId76" Type="http://schemas.openxmlformats.org/officeDocument/2006/relationships/hyperlink" Target="https://www.meti.go.jp/english/policy/energy_environment/global_warming/voluntary_approach/pdf/comprehensive_review.pdf" TargetMode="External"/><Relationship Id="rId84" Type="http://schemas.openxmlformats.org/officeDocument/2006/relationships/hyperlink" Target="https://www.isi.fraunhofer.de/content/dam/isi/dokumente/cce/eed8/EED-ARTICLE-8-EU-SEW-LEEN.pdf" TargetMode="External"/><Relationship Id="rId89" Type="http://schemas.openxmlformats.org/officeDocument/2006/relationships/hyperlink" Target="https://www.eceee.org/library/conference_proceedings/eceee_Summer_Studies/2011/3-energy-use-in-industry-the-road-from-policy-to-action/efficiency-of-an-energy-audit-programme-for-smes-in-germany-results-of-an-evaluation-study/" TargetMode="External"/><Relationship Id="rId97" Type="http://schemas.openxmlformats.org/officeDocument/2006/relationships/hyperlink" Target="https://epatee.eu/system/tdf/epatee_case_study_austria_ufi_aid_for_environmental_protection_measures_in_companies_ok_0.pdf?file=1&amp;type=node&amp;id=62" TargetMode="External"/><Relationship Id="rId7" Type="http://schemas.openxmlformats.org/officeDocument/2006/relationships/hyperlink" Target="https://www.epa.gov/inflation-reduction-act/inflation-reduction-act-programs-fight-climate-change-reducing-embodied" TargetMode="External"/><Relationship Id="rId71" Type="http://schemas.openxmlformats.org/officeDocument/2006/relationships/hyperlink" Target="https://www.sciencedirect.com/science/article/abs/pii/S0301421520304183Poland%20energy%20efficiency%20&amp;%20Trends%20policies%20|%20Poland%20profile%20|%20ODYSSEE-MURE" TargetMode="External"/><Relationship Id="rId92" Type="http://schemas.openxmlformats.org/officeDocument/2006/relationships/hyperlink" Target="https://leap4sme.eu/wp-content/uploads/2022/11/SME-Energy-efficiency-policies-in-Italy-Energy-Evaluation.pdf" TargetMode="External"/><Relationship Id="rId2" Type="http://schemas.openxmlformats.org/officeDocument/2006/relationships/hyperlink" Target="https://uscode.house.gov/view.xhtml?req=granuleid:USC-prelim-title42-section17113b&amp;num=0&amp;edition=prelim" TargetMode="External"/><Relationship Id="rId16" Type="http://schemas.openxmlformats.org/officeDocument/2006/relationships/hyperlink" Target="https://eere-exchange.energy.gov/Default.aspx" TargetMode="External"/><Relationship Id="rId29" Type="http://schemas.openxmlformats.org/officeDocument/2006/relationships/hyperlink" Target="https://www.klimaaktiv.at/english/savingenergy/efficient_businesses.html" TargetMode="External"/><Relationship Id="rId11" Type="http://schemas.openxmlformats.org/officeDocument/2006/relationships/hyperlink" Target="https://english.rvo.nl/sites/default/files/2022/07/20220712-English-brochure-opening-round-2022_1.pdf" TargetMode="External"/><Relationship Id="rId24" Type="http://schemas.openxmlformats.org/officeDocument/2006/relationships/hyperlink" Target="https://www.eu-japan.eu/news/main-tax-reforms-fy-2021" TargetMode="External"/><Relationship Id="rId32" Type="http://schemas.openxmlformats.org/officeDocument/2006/relationships/hyperlink" Target="https://www.energy.gov/eere/amo/measur" TargetMode="External"/><Relationship Id="rId37" Type="http://schemas.openxmlformats.org/officeDocument/2006/relationships/hyperlink" Target="https://www.umweltfoerderung.at/betriebe/energiesparmassnahmen" TargetMode="External"/><Relationship Id="rId40" Type="http://schemas.openxmlformats.org/officeDocument/2006/relationships/hyperlink" Target="https://www.iea.org/policies/15029-france-2030-investment-plan-heavy-industry-decarbonisation-investment" TargetMode="External"/><Relationship Id="rId45" Type="http://schemas.openxmlformats.org/officeDocument/2006/relationships/hyperlink" Target="https://pro-smen.org/reglement-du-programme-pro-smen" TargetMode="External"/><Relationship Id="rId53" Type="http://schemas.openxmlformats.org/officeDocument/2006/relationships/hyperlink" Target="https://www.energy.gov.au/government-priorities/energy-programs/energy-efficient-communities-program" TargetMode="External"/><Relationship Id="rId58" Type="http://schemas.openxmlformats.org/officeDocument/2006/relationships/hyperlink" Target="https://www.energybriefing.org.au/tax-incentives-guide" TargetMode="External"/><Relationship Id="rId66" Type="http://schemas.openxmlformats.org/officeDocument/2006/relationships/hyperlink" Target="https://natural-resources.canada.ca/energy-efficiency/energy-efficiency-for-industry/financial-assistance-energy-efficiency-projects/green-industrial-facilities-and-manufacturing-program-funding-eligibility/24934" TargetMode="External"/><Relationship Id="rId74" Type="http://schemas.openxmlformats.org/officeDocument/2006/relationships/hyperlink" Target="http://www.forensislaw.com/blog/law-bulletin-about-energy-efficiency-improvement-projects" TargetMode="External"/><Relationship Id="rId79" Type="http://schemas.openxmlformats.org/officeDocument/2006/relationships/hyperlink" Target="http://liu.diva-portal.org/smash/get/diva2:852017/FULLTEXT01" TargetMode="External"/><Relationship Id="rId87" Type="http://schemas.openxmlformats.org/officeDocument/2006/relationships/hyperlink" Target="https://epatee.eu/sites/default/files/epatee_case_study_italy_white_certificates_ok.pdf" TargetMode="External"/><Relationship Id="rId102" Type="http://schemas.openxmlformats.org/officeDocument/2006/relationships/printerSettings" Target="../printerSettings/printerSettings16.bin"/><Relationship Id="rId5" Type="http://schemas.openxmlformats.org/officeDocument/2006/relationships/hyperlink" Target="https://www.energy.gov/sites/default/files/2022-05/LPO_Technical_Eligibility_Guide_Title17-Innovative_Clean_Energy_May2022.pdf" TargetMode="External"/><Relationship Id="rId61" Type="http://schemas.openxmlformats.org/officeDocument/2006/relationships/hyperlink" Target="https://leap4sme.eu/wp-content/uploads/2022/11/SME-Energy-efficiency-policies-in-Italy-Energy-Evaluation.pdfEnergy%20Efficiency%20Audits%20in%20Italy" TargetMode="External"/><Relationship Id="rId82" Type="http://schemas.openxmlformats.org/officeDocument/2006/relationships/hyperlink" Target="https://www.ebrdgreencities.com/policy-tool/energy-manager-obligation-italy/" TargetMode="External"/><Relationship Id="rId90" Type="http://schemas.openxmlformats.org/officeDocument/2006/relationships/hyperlink" Target="https://english.rvo.nl/information/laws-regulations/energy-efficiency-notification-obligation/energy-efficiency-obligation" TargetMode="External"/><Relationship Id="rId95" Type="http://schemas.openxmlformats.org/officeDocument/2006/relationships/hyperlink" Target="https://eere-exchange.energy.gov/Default.aspx" TargetMode="External"/><Relationship Id="rId19" Type="http://schemas.openxmlformats.org/officeDocument/2006/relationships/hyperlink" Target="https://www.aiche.org/rapid/about" TargetMode="External"/><Relationship Id="rId14" Type="http://schemas.openxmlformats.org/officeDocument/2006/relationships/hyperlink" Target="https://www.projectfinance.law/tax-equity-news/2022/august/inflation-reduction-act-of-2022-new-tax-credits-for-manufacturers-of-clean-energy-equipment/" TargetMode="External"/><Relationship Id="rId22" Type="http://schemas.openxmlformats.org/officeDocument/2006/relationships/hyperlink" Target="https://www.meti.go.jp/policy/local_economy/tiikiinnovation/source/2009Cluster(E).pdf" TargetMode="External"/><Relationship Id="rId27" Type="http://schemas.openxmlformats.org/officeDocument/2006/relationships/hyperlink" Target="https://www.interregeurope.eu/good-practices/energig-energy-efficiency-networks" TargetMode="External"/><Relationship Id="rId30" Type="http://schemas.openxmlformats.org/officeDocument/2006/relationships/hyperlink" Target="https://betterbuildingssolutioncenter.energy.gov/sites/default/files/attachments/FactSheet_Better_Climate_Challenge.pdf" TargetMode="External"/><Relationship Id="rId35" Type="http://schemas.openxmlformats.org/officeDocument/2006/relationships/hyperlink" Target="https://energiavirasto.fi/en/regional-energy-councelling" TargetMode="External"/><Relationship Id="rId43" Type="http://schemas.openxmlformats.org/officeDocument/2006/relationships/hyperlink" Target="https://www.bpifrance.fr/catalogue-offres/transition-ecologique-et-energetique/pret-vert" TargetMode="External"/><Relationship Id="rId48" Type="http://schemas.openxmlformats.org/officeDocument/2006/relationships/hyperlink" Target="https://www.energiewechsel.de/KAENEF/Navigation/DE/Mitmachen/Unternehmen/Anlagentechnik/produktion.html" TargetMode="External"/><Relationship Id="rId56" Type="http://schemas.openxmlformats.org/officeDocument/2006/relationships/hyperlink" Target="https://www.energybriefing.org.au/tax-incentives-guide" TargetMode="External"/><Relationship Id="rId64" Type="http://schemas.openxmlformats.org/officeDocument/2006/relationships/hyperlink" Target="https://www.ponic.gov.it/sites/PON/efficienzaenergetica" TargetMode="External"/><Relationship Id="rId69" Type="http://schemas.openxmlformats.org/officeDocument/2006/relationships/hyperlink" Target="https://www.ibanet.org/chile-energy-efficiency-law" TargetMode="External"/><Relationship Id="rId77" Type="http://schemas.openxmlformats.org/officeDocument/2006/relationships/hyperlink" Target="https://www.belastingdienst.nl/wps/wcm/connect/bldcontentnl/belastingdienst/zakelijk/overige_belastingen/belastingen_op_milieugrondslag/teruggaafregelingen/teruggaafregeling_energiebelasting" TargetMode="External"/><Relationship Id="rId100" Type="http://schemas.openxmlformats.org/officeDocument/2006/relationships/hyperlink" Target="https://www.rvo.nl/onderwerpen/energiebesparingsplicht-2023/erkende-maatregelenlijsten-eml-vanaf-2023" TargetMode="External"/><Relationship Id="rId8" Type="http://schemas.openxmlformats.org/officeDocument/2006/relationships/hyperlink" Target="https://www.eceee.org/static/media/uploads/site-2/library/conference_proceedings/eceee_Summer_Studies/2009/Panel_2/2.089/paper.pdf" TargetMode="External"/><Relationship Id="rId51" Type="http://schemas.openxmlformats.org/officeDocument/2006/relationships/hyperlink" Target="https://www.climatechoices.act.gov.au/policy-programs/energy-efficiency-improvement-scheme" TargetMode="External"/><Relationship Id="rId72" Type="http://schemas.openxmlformats.org/officeDocument/2006/relationships/hyperlink" Target="https://www.odyssee-mure.eu/publications/efficiency-trends-policies-profiles/poland.html" TargetMode="External"/><Relationship Id="rId80" Type="http://schemas.openxmlformats.org/officeDocument/2006/relationships/hyperlink" Target="https://www.energypartnership.cn/fileadmin/user_upload/china/media_elements/publications/2022/Energy_Efficiency_Policy_in_Germany_EN.pdf" TargetMode="External"/><Relationship Id="rId85" Type="http://schemas.openxmlformats.org/officeDocument/2006/relationships/hyperlink" Target="https://www.energy.gov/eere/amo/industrial-assessment-centers-iacs" TargetMode="External"/><Relationship Id="rId93" Type="http://schemas.openxmlformats.org/officeDocument/2006/relationships/hyperlink" Target="https://www.prokw.ch/de/" TargetMode="External"/><Relationship Id="rId98" Type="http://schemas.openxmlformats.org/officeDocument/2006/relationships/hyperlink" Target="https://www.prokw.ch/wp-content/uploads/2022/11/ProKilowatt_Bedingungen_2023_Projekte-1.pdf" TargetMode="External"/><Relationship Id="rId3" Type="http://schemas.openxmlformats.org/officeDocument/2006/relationships/hyperlink" Target="https://www.congress.gov/bill/117th-congress/house-bill/806/text" TargetMode="External"/><Relationship Id="rId12" Type="http://schemas.openxmlformats.org/officeDocument/2006/relationships/hyperlink" Target="https://epatee.eu/sites/default/files/epatee_case_study_netherlands_mja3_voluntary_agreements_in_the_non-ets_sectors_ok.pdf" TargetMode="External"/><Relationship Id="rId17" Type="http://schemas.openxmlformats.org/officeDocument/2006/relationships/hyperlink" Target="https://www.energy.gov/sites/default/files/2022-09/Industrial%20Heat%20Shot%20FAQ-508.pdf" TargetMode="External"/><Relationship Id="rId25" Type="http://schemas.openxmlformats.org/officeDocument/2006/relationships/hyperlink" Target="https://www.amt-law.com/asset/pdf/bulletins12_pdf/210623.pdf" TargetMode="External"/><Relationship Id="rId33" Type="http://schemas.openxmlformats.org/officeDocument/2006/relationships/hyperlink" Target="https://taxsummaries.pwc.com/belgium/corporate/tax-credits-and-incentives" TargetMode="External"/><Relationship Id="rId38" Type="http://schemas.openxmlformats.org/officeDocument/2006/relationships/hyperlink" Target="https://www.odyssee-mure.eu/publications/efficiency-trends-policies-profiles/france.html" TargetMode="External"/><Relationship Id="rId46" Type="http://schemas.openxmlformats.org/officeDocument/2006/relationships/hyperlink" Target="https://www.energiewechsel.de/KAENEF/Redaktion/DE/Standardartikel/Dossier/C-mittelstandinitiative-energiewende.html" TargetMode="External"/><Relationship Id="rId59" Type="http://schemas.openxmlformats.org/officeDocument/2006/relationships/hyperlink" Target="https://www.eib.org/en/projects/pipelines/all/20190722" TargetMode="External"/><Relationship Id="rId67" Type="http://schemas.openxmlformats.org/officeDocument/2006/relationships/hyperlink" Target="https://natural-resources.canada.ca/energy/efficiency/industry/regulations-standards/5449" TargetMode="External"/><Relationship Id="rId20" Type="http://schemas.openxmlformats.org/officeDocument/2006/relationships/hyperlink" Target="https://www.ecfr.gov/current/title-40/chapter-I/subchapter-C/part-98/subpart-A" TargetMode="External"/><Relationship Id="rId41" Type="http://schemas.openxmlformats.org/officeDocument/2006/relationships/hyperlink" Target="https://infos.ademe.fr/magazine-mai-2021/dossier/economies-en-serie-avec-le-nouveau-diag-eco-flux/" TargetMode="External"/><Relationship Id="rId54" Type="http://schemas.openxmlformats.org/officeDocument/2006/relationships/hyperlink" Target="https://iea.blob.core.windows.net/assets/imports/events/611/AustralianEEOJoeRitchieIEA.pdf" TargetMode="External"/><Relationship Id="rId62" Type="http://schemas.openxmlformats.org/officeDocument/2006/relationships/hyperlink" Target="https://www.mise.gov.it/it/incentivi/agevolazioni-per-gli-investimenti-delle-pmi-in-beni-strumentali-nuova-sabatini" TargetMode="External"/><Relationship Id="rId70" Type="http://schemas.openxmlformats.org/officeDocument/2006/relationships/hyperlink" Target="https://iea.blob.core.windows.net/assets/90602336-71d1-4ea9-8d4f-efeeb24471f6/Korea_2020_Energy_Policy_Review.pdf" TargetMode="External"/><Relationship Id="rId75" Type="http://schemas.openxmlformats.org/officeDocument/2006/relationships/hyperlink" Target="https://iea.blob.core.windows.net/assets/cc499a7b-b72a-466c-88de-d792a9daff44/Turkey_2021_Energy_Policy_Review.pdf" TargetMode="External"/><Relationship Id="rId83" Type="http://schemas.openxmlformats.org/officeDocument/2006/relationships/hyperlink" Target="https://www.eceee.org/library/conference_proceedings/eceee_Industrial_Summer_Study/2018/1-policies-and-programmes-to-drive-transformation/effects-of-the-energy-audit-obligation-for-large-companies-in-germany/" TargetMode="External"/><Relationship Id="rId88" Type="http://schemas.openxmlformats.org/officeDocument/2006/relationships/hyperlink" Target="https://business.gov.nl/subsidy/energy-investment-allowance/" TargetMode="External"/><Relationship Id="rId91" Type="http://schemas.openxmlformats.org/officeDocument/2006/relationships/hyperlink" Target="https://www.researchgate.net/publication/282641289_Lessons_learnt_from_two_long-term_agreements_on_energy-efficiency_in_industry_in_Flanders_Belgium_Erwin_Cornelis" TargetMode="External"/><Relationship Id="rId96" Type="http://schemas.openxmlformats.org/officeDocument/2006/relationships/hyperlink" Target="https://www.eceee.org/library/conference_proceedings/eceee_Summer_Studies/2017/2-policy-governance-design-implementation-and-evaluation-challenges/25-years-of-experiences-with-voluntary-agreement-scheme-for-large-industries-in-denmark/" TargetMode="External"/><Relationship Id="rId1" Type="http://schemas.openxmlformats.org/officeDocument/2006/relationships/hyperlink" Target="https://www.epa.gov/ghgreporting/resources-subpart-ghg-reporting" TargetMode="External"/><Relationship Id="rId6" Type="http://schemas.openxmlformats.org/officeDocument/2006/relationships/hyperlink" Target="https://www.energy.gov/sites/default/files/2021-06/DOE-LPO_Program_Handout_Critical_Materials_June2021_0.pdf" TargetMode="External"/><Relationship Id="rId15" Type="http://schemas.openxmlformats.org/officeDocument/2006/relationships/hyperlink" Target="https://eere-exchange.energy.gov/Default.aspx" TargetMode="External"/><Relationship Id="rId23" Type="http://schemas.openxmlformats.org/officeDocument/2006/relationships/hyperlink" Target="https://www.sciencedirect.com/science/article/pii/S266604902100058X" TargetMode="External"/><Relationship Id="rId28" Type="http://schemas.openxmlformats.org/officeDocument/2006/relationships/hyperlink" Target="https://betterbuildingssolutioncenter.energy.gov/better-plants" TargetMode="External"/><Relationship Id="rId36" Type="http://schemas.openxmlformats.org/officeDocument/2006/relationships/hyperlink" Target="https://www.eurofound.europa.eu/observatories/emcc/erm/legislation/austria-obligation-to-undertake-energy-efficiency-audits" TargetMode="External"/><Relationship Id="rId49" Type="http://schemas.openxmlformats.org/officeDocument/2006/relationships/hyperlink" Target="https://www.bafa.de/DE/Energie/Energieberatung/Energieaudit/energieaudit_node.htmlImplementation%20obligations%20of%20energy%20efficiency%20measures%20(oekotec.de)" TargetMode="External"/><Relationship Id="rId57" Type="http://schemas.openxmlformats.org/officeDocument/2006/relationships/hyperlink" Target="https://www.energybriefing.org.au/tax-incentives-guide" TargetMode="External"/><Relationship Id="rId10" Type="http://schemas.openxmlformats.org/officeDocument/2006/relationships/hyperlink" Target="https://www.eurofound.europa.eu/observatories/emcc/erm/legislation/netherlands-obligation-to-undertake-energy-efficiency-audits" TargetMode="External"/><Relationship Id="rId31" Type="http://schemas.openxmlformats.org/officeDocument/2006/relationships/hyperlink" Target="https://www.researchgate.net/publication/282641289_Lessons_learnt_from_two_long-term_agreements_on_energy-efficiency_in_industry_in_Flanders_Belgium_Erwin_Cornelis" TargetMode="External"/><Relationship Id="rId44" Type="http://schemas.openxmlformats.org/officeDocument/2006/relationships/hyperlink" Target="https://www.bpifrance.fr/nos-appels-a-projets-concours/accelerateur-transition-energetique-4eme-promotion" TargetMode="External"/><Relationship Id="rId52" Type="http://schemas.openxmlformats.org/officeDocument/2006/relationships/hyperlink" Target="https://www.energysustainabilityschemes.nsw.gov.au/Scheme-Participants/Scheme-Participant-Requirements" TargetMode="External"/><Relationship Id="rId60" Type="http://schemas.openxmlformats.org/officeDocument/2006/relationships/hyperlink" Target="https://italiainclassea.enea.it/programma/" TargetMode="External"/><Relationship Id="rId65" Type="http://schemas.openxmlformats.org/officeDocument/2006/relationships/hyperlink" Target="https://natural-resources.canada.ca/sites/nrcan/files/oee/files/pdf/CIPEC%202017_e.pdf" TargetMode="External"/><Relationship Id="rId73" Type="http://schemas.openxmlformats.org/officeDocument/2006/relationships/hyperlink" Target="https://www.guidetobusinessinspain.com/en/4-investment-aid-and-incentives-in-spain/4-3-4-other-specific-industries/" TargetMode="External"/><Relationship Id="rId78" Type="http://schemas.openxmlformats.org/officeDocument/2006/relationships/hyperlink" Target="https://www.eec.org.au/uploads/Projects/EEC2017_SMENFP_enabling_best_practice_energy_efficiency.pdf" TargetMode="External"/><Relationship Id="rId81" Type="http://schemas.openxmlformats.org/officeDocument/2006/relationships/hyperlink" Target="https://ec.europa.eu/commission/presscorner/detail/en/ip_22_7235" TargetMode="External"/><Relationship Id="rId86" Type="http://schemas.openxmlformats.org/officeDocument/2006/relationships/hyperlink" Target="http://www.vgi-fiv.be/wp-content/uploads/2014/03/spw-les-accords-de-branche-en-wallonie-au-carrefour-entre-re-alite-e-conomique-et-politique-energie-climat-vEN_2013.pdf" TargetMode="External"/><Relationship Id="rId94" Type="http://schemas.openxmlformats.org/officeDocument/2006/relationships/hyperlink" Target="https://energiavirasto.fi/en/regional-energy-councelling" TargetMode="External"/><Relationship Id="rId99" Type="http://schemas.openxmlformats.org/officeDocument/2006/relationships/hyperlink" Target="https://www.infomil.nl/onderwerpen/duurzaamheid-energie/energiebesparing/versterkte-uitvoering-energiebesparings/versterking/" TargetMode="External"/><Relationship Id="rId101" Type="http://schemas.openxmlformats.org/officeDocument/2006/relationships/hyperlink" Target="https://www.meti.go.jp/english/press/2022/0301_004.html" TargetMode="External"/><Relationship Id="rId4" Type="http://schemas.openxmlformats.org/officeDocument/2006/relationships/hyperlink" Target="https://www.democrats.senate.gov/imo/media/doc/summary_of_the_energy_security_and_climate_change_investments_in_the_inflation_reduction_act_of_2022.pdf" TargetMode="External"/><Relationship Id="rId9" Type="http://schemas.openxmlformats.org/officeDocument/2006/relationships/hyperlink" Target="https://www.meti.go.jp/main/yosan/yosan_fy2021/pr/en/shoshin_taka_12.pdf" TargetMode="External"/><Relationship Id="rId13" Type="http://schemas.openxmlformats.org/officeDocument/2006/relationships/hyperlink" Target="https://www.projectfinance.law/tax-equity-news/2022/august/inflation-reduction-act-of-2022-new-tax-credits-for-manufacturers-of-clean-energy-equipment/" TargetMode="External"/><Relationship Id="rId18" Type="http://schemas.openxmlformats.org/officeDocument/2006/relationships/hyperlink" Target="https://cityrenewables.org/ffold/combined-heat-and-power-technical-assistance-partnership-program/" TargetMode="External"/><Relationship Id="rId39" Type="http://schemas.openxmlformats.org/officeDocument/2006/relationships/hyperlink" Target="https://www.iea.org/policies/15029-france-2030-investment-plan-heavy-industry-decarbonisation-investment"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iea.org/countries/united-states" TargetMode="External"/><Relationship Id="rId13" Type="http://schemas.openxmlformats.org/officeDocument/2006/relationships/hyperlink" Target="https://www.iea.org/countries/denmark" TargetMode="External"/><Relationship Id="rId18" Type="http://schemas.openxmlformats.org/officeDocument/2006/relationships/hyperlink" Target="https://www.iea.org/countries/italy" TargetMode="External"/><Relationship Id="rId3" Type="http://schemas.openxmlformats.org/officeDocument/2006/relationships/hyperlink" Target="https://www.iea.org/countries/germany" TargetMode="External"/><Relationship Id="rId21" Type="http://schemas.openxmlformats.org/officeDocument/2006/relationships/hyperlink" Target="https://www.umweltfoerderung.at/fileadmin/user_upload/public_consulting/Evaluierung_Umweltfoerderungen_2017-2019.pdf" TargetMode="External"/><Relationship Id="rId7" Type="http://schemas.openxmlformats.org/officeDocument/2006/relationships/hyperlink" Target="https://www.iea.org/countries/germany" TargetMode="External"/><Relationship Id="rId12" Type="http://schemas.openxmlformats.org/officeDocument/2006/relationships/hyperlink" Target="https://ens.dk/sites/ens.dk/files/Tilskud/evaluering_af_tilskudsordning_til_elintensive_virksomheder_december_2021_final.pdf" TargetMode="External"/><Relationship Id="rId17" Type="http://schemas.openxmlformats.org/officeDocument/2006/relationships/hyperlink" Target="https://iea.blob.core.windows.net/assets/imports/events/304/CORNELISBelgium.pdf" TargetMode="External"/><Relationship Id="rId25" Type="http://schemas.openxmlformats.org/officeDocument/2006/relationships/printerSettings" Target="../printerSettings/printerSettings17.bin"/><Relationship Id="rId2" Type="http://schemas.openxmlformats.org/officeDocument/2006/relationships/hyperlink" Target="https://www.exchangerates.org.uk/USD-GBP-spot-exchange-rates-history-2020.html" TargetMode="External"/><Relationship Id="rId16" Type="http://schemas.openxmlformats.org/officeDocument/2006/relationships/hyperlink" Target="https://energy.ec.europa.eu/system/files/2023-03/Report%20Wallonia%202_en.pdf" TargetMode="External"/><Relationship Id="rId20" Type="http://schemas.openxmlformats.org/officeDocument/2006/relationships/hyperlink" Target="https://www.iea.org/countries/italy" TargetMode="External"/><Relationship Id="rId1" Type="http://schemas.openxmlformats.org/officeDocument/2006/relationships/hyperlink" Target="https://www.exchangerates.org.uk/USD-GBP-spot-exchange-rates-history-2020.html" TargetMode="External"/><Relationship Id="rId6" Type="http://schemas.openxmlformats.org/officeDocument/2006/relationships/hyperlink" Target="https://www.bfe.admin.ch/bfe/en/home/promotion/energy-efficiency/competitive-calls-for-tenders-prokilowatt.html/" TargetMode="External"/><Relationship Id="rId11" Type="http://schemas.openxmlformats.org/officeDocument/2006/relationships/hyperlink" Target="https://ens.dk/sites/ens.dk/files/Tilskud/evaluering_af_tilskudsordning_til_elintensive_virksomheder_december_2021_final.pdf" TargetMode="External"/><Relationship Id="rId24" Type="http://schemas.openxmlformats.org/officeDocument/2006/relationships/hyperlink" Target="https://www.exchangerates.org.uk/EUR-GBP-spot-exchange-rates-history-2020.html" TargetMode="External"/><Relationship Id="rId5" Type="http://schemas.openxmlformats.org/officeDocument/2006/relationships/hyperlink" Target="https://www.iea.org/countries/switzerland" TargetMode="External"/><Relationship Id="rId15" Type="http://schemas.openxmlformats.org/officeDocument/2006/relationships/hyperlink" Target="http://www.vgi-fiv.be/wp-content/uploads/2014/03/spw-les-accords-de-branche-en-wallonie-au-carrefour-entre-re-alite-e-conomique-et-politique-energie-climat-vEN_2013.pdf" TargetMode="External"/><Relationship Id="rId23" Type="http://schemas.openxmlformats.org/officeDocument/2006/relationships/hyperlink" Target="https://www.umweltfoerderung.at/fileadmin/user_upload/public_consulting/Evaluierung_Umweltfoerderungen_2017-2019.pdf" TargetMode="External"/><Relationship Id="rId10" Type="http://schemas.openxmlformats.org/officeDocument/2006/relationships/hyperlink" Target="https://iac.university/technical-documents" TargetMode="External"/><Relationship Id="rId19" Type="http://schemas.openxmlformats.org/officeDocument/2006/relationships/hyperlink" Target="https://www.iea.org/countries/korea" TargetMode="External"/><Relationship Id="rId4" Type="http://schemas.openxmlformats.org/officeDocument/2006/relationships/hyperlink" Target="https://www.iea.org/countries/switzerland" TargetMode="External"/><Relationship Id="rId9" Type="http://schemas.openxmlformats.org/officeDocument/2006/relationships/hyperlink" Target="https://www.effizienznetzwerke.org/app/uploads/2022/04/Monitoring-IEEN-5.-Jahresbericht_web.pdf" TargetMode="External"/><Relationship Id="rId14" Type="http://schemas.openxmlformats.org/officeDocument/2006/relationships/hyperlink" Target="http://www.vgi-fiv.be/wp-content/uploads/2014/03/spw-les-accords-de-branche-en-wallonie-au-carrefour-entre-re-alite-e-conomique-et-politique-energie-climat-vEN_2013.pdf" TargetMode="External"/><Relationship Id="rId22" Type="http://schemas.openxmlformats.org/officeDocument/2006/relationships/hyperlink" Target="https://www.iea.org/countries/austria"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rokw.ch/wp-content/uploads/2022/11/ProKilowatt_Bedingungen_2023_Projekte-1.pdf" TargetMode="External"/><Relationship Id="rId1" Type="http://schemas.openxmlformats.org/officeDocument/2006/relationships/hyperlink" Target="https://www.prokw.ch/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patee.eu/system/tdf/epatee_case_study_austria_ufi_aid_for_environmental_protection_measures_in_companies_ok_0.pdf?file=1&amp;type=node&amp;id=6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ergy.gov/eere/amo/industrial-assessment-centers-iac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si.fraunhofer.de/content/dam/isi/dokumente/cce/eed8/EED-ARTICLE-8-EU-SEW-LEEN.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ceee.org/library/conference_proceedings/eceee_Summer_Studies/2011/3-energy-use-in-industry-the-road-from-policy-to-action/efficiency-of-an-energy-audit-programme-for-smes-in-germany-results-of-an-evaluation-stud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ceee.org/library/conference_proceedings/eceee_Summer_Studies/2017/2-policy-governance-design-implementation-and-evaluation-challenges/25-years-of-experiences-with-voluntary-agreement-scheme-for-large-industries-in-denmar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vgi-fiv.be/wp-content/uploads/2014/03/spw-les-accords-de-branche-en-wallonie-au-carrefour-entre-re-alite-e-conomique-et-politique-energie-climat-vEN_2013.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researchgate.net/publication/282641289_Lessons_learnt_from_two_long-term_agreements_on_energy-efficiency_in_industry_in_Flanders_Belgium_Erwin_Cornel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03B8-7C30-4A36-95E8-B4516A88BA0A}">
  <sheetPr>
    <tabColor theme="3"/>
  </sheetPr>
  <dimension ref="B1:L83"/>
  <sheetViews>
    <sheetView tabSelected="1" zoomScaleNormal="100" workbookViewId="0">
      <selection activeCell="G74" sqref="G74"/>
    </sheetView>
  </sheetViews>
  <sheetFormatPr defaultColWidth="8.6640625" defaultRowHeight="13.8" x14ac:dyDescent="0.25"/>
  <cols>
    <col min="1" max="1" width="8.6640625" style="1"/>
    <col min="2" max="2" width="12.88671875" style="5" customWidth="1"/>
    <col min="3" max="3" width="13.88671875" style="5" customWidth="1"/>
    <col min="4" max="4" width="13.6640625" style="1" customWidth="1"/>
    <col min="5" max="5" width="53.44140625" style="1" customWidth="1"/>
    <col min="6" max="6" width="14.109375" style="1" customWidth="1"/>
    <col min="7" max="7" width="104.109375" style="1" customWidth="1"/>
    <col min="8" max="8" width="103.5546875" style="1" customWidth="1"/>
    <col min="9" max="9" width="103.88671875" style="1" customWidth="1"/>
    <col min="10" max="16384" width="8.6640625" style="1"/>
  </cols>
  <sheetData>
    <row r="1" spans="2:6" s="126" customFormat="1" x14ac:dyDescent="0.25">
      <c r="B1" s="127"/>
      <c r="C1" s="127"/>
    </row>
    <row r="2" spans="2:6" s="126" customFormat="1" ht="33" x14ac:dyDescent="0.6">
      <c r="B2" s="128" t="s">
        <v>0</v>
      </c>
      <c r="C2" s="128"/>
    </row>
    <row r="3" spans="2:6" s="126" customFormat="1" x14ac:dyDescent="0.25">
      <c r="B3" s="127"/>
      <c r="C3" s="127"/>
    </row>
    <row r="4" spans="2:6" s="126" customFormat="1" x14ac:dyDescent="0.25">
      <c r="B4" s="127"/>
      <c r="C4" s="127"/>
    </row>
    <row r="5" spans="2:6" s="126" customFormat="1" x14ac:dyDescent="0.25">
      <c r="B5" s="127"/>
      <c r="C5" s="127"/>
    </row>
    <row r="7" spans="2:6" x14ac:dyDescent="0.25">
      <c r="B7" s="5" t="s">
        <v>1</v>
      </c>
      <c r="E7" s="1" t="s">
        <v>2</v>
      </c>
    </row>
    <row r="8" spans="2:6" x14ac:dyDescent="0.25">
      <c r="B8" s="5" t="s">
        <v>3</v>
      </c>
      <c r="E8" s="1" t="s">
        <v>4</v>
      </c>
    </row>
    <row r="9" spans="2:6" x14ac:dyDescent="0.25">
      <c r="B9" s="5" t="s">
        <v>5</v>
      </c>
      <c r="E9" s="1" t="s">
        <v>6</v>
      </c>
    </row>
    <row r="10" spans="2:6" x14ac:dyDescent="0.25">
      <c r="B10" s="5" t="s">
        <v>7</v>
      </c>
      <c r="E10" s="129" t="s">
        <v>8</v>
      </c>
      <c r="F10" s="129"/>
    </row>
    <row r="12" spans="2:6" x14ac:dyDescent="0.25">
      <c r="B12" s="5" t="s">
        <v>9</v>
      </c>
    </row>
    <row r="13" spans="2:6" x14ac:dyDescent="0.25">
      <c r="B13" s="1" t="s">
        <v>10</v>
      </c>
      <c r="C13" s="1"/>
    </row>
    <row r="14" spans="2:6" x14ac:dyDescent="0.25">
      <c r="B14" s="1" t="s">
        <v>11</v>
      </c>
      <c r="C14" s="1"/>
    </row>
    <row r="16" spans="2:6" x14ac:dyDescent="0.25">
      <c r="B16" s="5" t="s">
        <v>12</v>
      </c>
    </row>
    <row r="17" spans="2:7" x14ac:dyDescent="0.25">
      <c r="B17" s="1" t="s">
        <v>13</v>
      </c>
      <c r="C17" s="1"/>
    </row>
    <row r="18" spans="2:7" x14ac:dyDescent="0.25">
      <c r="B18" s="1" t="s">
        <v>14</v>
      </c>
      <c r="C18" s="1"/>
    </row>
    <row r="19" spans="2:7" x14ac:dyDescent="0.25">
      <c r="B19" s="208" t="s">
        <v>15</v>
      </c>
      <c r="C19" s="1"/>
    </row>
    <row r="20" spans="2:7" x14ac:dyDescent="0.25">
      <c r="B20" s="208" t="s">
        <v>16</v>
      </c>
      <c r="C20" s="1"/>
    </row>
    <row r="21" spans="2:7" x14ac:dyDescent="0.25">
      <c r="B21" s="208" t="s">
        <v>17</v>
      </c>
      <c r="C21" s="1"/>
    </row>
    <row r="22" spans="2:7" x14ac:dyDescent="0.25">
      <c r="B22" s="208" t="s">
        <v>18</v>
      </c>
      <c r="C22" s="1"/>
    </row>
    <row r="23" spans="2:7" x14ac:dyDescent="0.25">
      <c r="B23" s="208" t="s">
        <v>19</v>
      </c>
      <c r="C23" s="1"/>
    </row>
    <row r="24" spans="2:7" x14ac:dyDescent="0.25">
      <c r="B24" s="1" t="s">
        <v>20</v>
      </c>
      <c r="C24" s="1"/>
    </row>
    <row r="25" spans="2:7" x14ac:dyDescent="0.25">
      <c r="B25" s="1" t="s">
        <v>21</v>
      </c>
      <c r="C25" s="1"/>
    </row>
    <row r="26" spans="2:7" x14ac:dyDescent="0.25">
      <c r="B26" s="1"/>
      <c r="C26" s="1"/>
    </row>
    <row r="27" spans="2:7" x14ac:dyDescent="0.25">
      <c r="B27" s="5" t="s">
        <v>22</v>
      </c>
      <c r="C27" s="1"/>
    </row>
    <row r="28" spans="2:7" x14ac:dyDescent="0.25">
      <c r="B28" s="1" t="s">
        <v>23</v>
      </c>
      <c r="C28" s="1"/>
    </row>
    <row r="29" spans="2:7" x14ac:dyDescent="0.25">
      <c r="B29" s="1"/>
      <c r="C29" s="1"/>
    </row>
    <row r="30" spans="2:7" x14ac:dyDescent="0.25">
      <c r="B30" s="1"/>
      <c r="C30" s="227" t="s">
        <v>24</v>
      </c>
      <c r="D30" s="227"/>
      <c r="E30" s="224" t="s">
        <v>25</v>
      </c>
      <c r="F30" s="225"/>
      <c r="G30" s="226"/>
    </row>
    <row r="31" spans="2:7" x14ac:dyDescent="0.25">
      <c r="B31" s="1"/>
      <c r="C31" s="227" t="s">
        <v>26</v>
      </c>
      <c r="D31" s="227"/>
      <c r="E31" s="222" t="s">
        <v>27</v>
      </c>
      <c r="F31" s="222"/>
      <c r="G31" s="222"/>
    </row>
    <row r="32" spans="2:7" ht="42" customHeight="1" x14ac:dyDescent="0.25">
      <c r="B32" s="1"/>
      <c r="C32" s="227" t="s">
        <v>28</v>
      </c>
      <c r="D32" s="227"/>
      <c r="E32" s="212" t="s">
        <v>29</v>
      </c>
      <c r="F32" s="212"/>
      <c r="G32" s="212"/>
    </row>
    <row r="33" spans="2:7" ht="29.25" customHeight="1" x14ac:dyDescent="0.25">
      <c r="B33" s="1"/>
      <c r="C33" s="227" t="s">
        <v>30</v>
      </c>
      <c r="D33" s="227"/>
      <c r="E33" s="223" t="s">
        <v>31</v>
      </c>
      <c r="F33" s="223"/>
      <c r="G33" s="223"/>
    </row>
    <row r="34" spans="2:7" x14ac:dyDescent="0.25">
      <c r="B34" s="1"/>
      <c r="C34" s="227" t="s">
        <v>32</v>
      </c>
      <c r="D34" s="227"/>
      <c r="E34" s="223" t="s">
        <v>33</v>
      </c>
      <c r="F34" s="223"/>
      <c r="G34" s="223"/>
    </row>
    <row r="35" spans="2:7" x14ac:dyDescent="0.25">
      <c r="B35" s="1"/>
      <c r="C35" s="1"/>
    </row>
    <row r="36" spans="2:7" x14ac:dyDescent="0.25">
      <c r="B36" s="1" t="s">
        <v>34</v>
      </c>
      <c r="C36" s="1"/>
    </row>
    <row r="37" spans="2:7" x14ac:dyDescent="0.25">
      <c r="B37" s="1"/>
      <c r="C37" s="1"/>
    </row>
    <row r="38" spans="2:7" s="3" customFormat="1" x14ac:dyDescent="0.3">
      <c r="B38" s="6" t="s">
        <v>35</v>
      </c>
      <c r="C38" s="6"/>
    </row>
    <row r="39" spans="2:7" s="3" customFormat="1" x14ac:dyDescent="0.3">
      <c r="B39" s="3" t="s">
        <v>36</v>
      </c>
    </row>
    <row r="41" spans="2:7" x14ac:dyDescent="0.25">
      <c r="C41" s="7"/>
      <c r="D41" s="97" t="s">
        <v>37</v>
      </c>
      <c r="E41" s="97" t="s">
        <v>38</v>
      </c>
      <c r="F41" s="97" t="s">
        <v>39</v>
      </c>
      <c r="G41" s="97" t="s">
        <v>40</v>
      </c>
    </row>
    <row r="42" spans="2:7" x14ac:dyDescent="0.25">
      <c r="C42" s="216" t="s">
        <v>41</v>
      </c>
      <c r="D42" s="130"/>
      <c r="E42" s="118" t="s">
        <v>42</v>
      </c>
      <c r="F42" s="98" t="s">
        <v>43</v>
      </c>
      <c r="G42" s="98" t="s">
        <v>44</v>
      </c>
    </row>
    <row r="43" spans="2:7" x14ac:dyDescent="0.25">
      <c r="C43" s="216"/>
      <c r="D43" s="130"/>
      <c r="E43" s="118" t="s">
        <v>45</v>
      </c>
      <c r="F43" s="98" t="s">
        <v>46</v>
      </c>
      <c r="G43" s="98" t="s">
        <v>44</v>
      </c>
    </row>
    <row r="44" spans="2:7" x14ac:dyDescent="0.25">
      <c r="C44" s="216"/>
      <c r="D44" s="131"/>
      <c r="E44" s="118" t="s">
        <v>47</v>
      </c>
      <c r="F44" s="98" t="s">
        <v>48</v>
      </c>
      <c r="G44" s="98" t="s">
        <v>49</v>
      </c>
    </row>
    <row r="45" spans="2:7" x14ac:dyDescent="0.25">
      <c r="C45" s="216"/>
      <c r="D45" s="131"/>
      <c r="E45" s="118" t="s">
        <v>50</v>
      </c>
      <c r="F45" s="98" t="s">
        <v>51</v>
      </c>
      <c r="G45" s="98" t="s">
        <v>49</v>
      </c>
    </row>
    <row r="46" spans="2:7" x14ac:dyDescent="0.25">
      <c r="C46" s="216"/>
      <c r="D46" s="131"/>
      <c r="E46" s="118" t="s">
        <v>52</v>
      </c>
      <c r="F46" s="98" t="s">
        <v>51</v>
      </c>
      <c r="G46" s="98" t="s">
        <v>49</v>
      </c>
    </row>
    <row r="47" spans="2:7" x14ac:dyDescent="0.25">
      <c r="C47" s="216"/>
      <c r="D47" s="132"/>
      <c r="E47" s="118" t="s">
        <v>53</v>
      </c>
      <c r="F47" s="98" t="s">
        <v>54</v>
      </c>
      <c r="G47" s="98" t="s">
        <v>55</v>
      </c>
    </row>
    <row r="48" spans="2:7" x14ac:dyDescent="0.25">
      <c r="C48" s="216"/>
      <c r="D48" s="132"/>
      <c r="E48" s="118" t="s">
        <v>56</v>
      </c>
      <c r="F48" s="98" t="s">
        <v>57</v>
      </c>
      <c r="G48" s="98" t="s">
        <v>55</v>
      </c>
    </row>
    <row r="49" spans="2:12" x14ac:dyDescent="0.25">
      <c r="C49" s="216"/>
      <c r="D49" s="132"/>
      <c r="E49" s="118" t="s">
        <v>58</v>
      </c>
      <c r="F49" s="98" t="s">
        <v>57</v>
      </c>
      <c r="G49" s="98" t="s">
        <v>55</v>
      </c>
    </row>
    <row r="50" spans="2:12" x14ac:dyDescent="0.25">
      <c r="C50" s="216"/>
      <c r="D50" s="133"/>
      <c r="E50" s="118" t="s">
        <v>59</v>
      </c>
      <c r="F50" s="98" t="s">
        <v>60</v>
      </c>
      <c r="G50" s="98" t="s">
        <v>61</v>
      </c>
    </row>
    <row r="51" spans="2:12" x14ac:dyDescent="0.25">
      <c r="C51" s="216"/>
      <c r="D51" s="133"/>
      <c r="E51" s="118" t="s">
        <v>62</v>
      </c>
      <c r="F51" s="98" t="s">
        <v>63</v>
      </c>
      <c r="G51" s="98" t="s">
        <v>61</v>
      </c>
    </row>
    <row r="52" spans="2:12" x14ac:dyDescent="0.25">
      <c r="C52" s="216"/>
      <c r="D52" s="133"/>
      <c r="E52" s="118" t="s">
        <v>64</v>
      </c>
      <c r="F52" s="98" t="s">
        <v>60</v>
      </c>
      <c r="G52" s="98" t="s">
        <v>61</v>
      </c>
    </row>
    <row r="53" spans="2:12" x14ac:dyDescent="0.25">
      <c r="C53" s="216"/>
      <c r="D53" s="134"/>
      <c r="E53" s="118" t="s">
        <v>65</v>
      </c>
      <c r="F53" s="98" t="s">
        <v>66</v>
      </c>
      <c r="G53" s="98" t="s">
        <v>67</v>
      </c>
    </row>
    <row r="54" spans="2:12" x14ac:dyDescent="0.25">
      <c r="C54" s="216"/>
      <c r="D54" s="134"/>
      <c r="E54" s="118" t="s">
        <v>68</v>
      </c>
      <c r="F54" s="98" t="s">
        <v>66</v>
      </c>
      <c r="G54" s="98" t="s">
        <v>67</v>
      </c>
    </row>
    <row r="55" spans="2:12" x14ac:dyDescent="0.25">
      <c r="C55" s="216"/>
      <c r="D55" s="134"/>
      <c r="E55" s="118" t="s">
        <v>69</v>
      </c>
      <c r="F55" s="98" t="s">
        <v>70</v>
      </c>
      <c r="G55" s="98" t="s">
        <v>67</v>
      </c>
    </row>
    <row r="56" spans="2:12" x14ac:dyDescent="0.25">
      <c r="C56" s="135"/>
      <c r="D56" s="5"/>
      <c r="E56" s="136"/>
    </row>
    <row r="57" spans="2:12" x14ac:dyDescent="0.25">
      <c r="C57" s="7"/>
      <c r="D57" s="97" t="s">
        <v>71</v>
      </c>
      <c r="E57" s="97" t="s">
        <v>72</v>
      </c>
      <c r="F57" s="217" t="s">
        <v>25</v>
      </c>
      <c r="G57" s="217"/>
      <c r="H57" s="5"/>
      <c r="I57" s="5"/>
      <c r="J57" s="5"/>
      <c r="K57" s="5"/>
      <c r="L57" s="5"/>
    </row>
    <row r="58" spans="2:12" ht="14.25" customHeight="1" x14ac:dyDescent="0.25">
      <c r="C58" s="213" t="s">
        <v>73</v>
      </c>
      <c r="D58" s="164"/>
      <c r="E58" s="118" t="s">
        <v>74</v>
      </c>
      <c r="F58" s="218" t="s">
        <v>75</v>
      </c>
      <c r="G58" s="219"/>
    </row>
    <row r="59" spans="2:12" x14ac:dyDescent="0.25">
      <c r="C59" s="214"/>
      <c r="D59" s="164"/>
      <c r="E59" s="113" t="s">
        <v>76</v>
      </c>
      <c r="F59" s="218" t="s">
        <v>77</v>
      </c>
      <c r="G59" s="219"/>
    </row>
    <row r="60" spans="2:12" ht="32.4" customHeight="1" x14ac:dyDescent="0.25">
      <c r="C60" s="214"/>
      <c r="D60" s="164"/>
      <c r="E60" s="137" t="s">
        <v>78</v>
      </c>
      <c r="F60" s="220" t="s">
        <v>79</v>
      </c>
      <c r="G60" s="221"/>
      <c r="H60" s="5"/>
      <c r="I60" s="5"/>
    </row>
    <row r="61" spans="2:12" ht="32.4" customHeight="1" x14ac:dyDescent="0.25">
      <c r="C61" s="215"/>
      <c r="D61" s="164"/>
      <c r="E61" s="137" t="s">
        <v>80</v>
      </c>
      <c r="F61" s="212" t="s">
        <v>81</v>
      </c>
      <c r="G61" s="212"/>
      <c r="H61" s="5"/>
      <c r="I61" s="5"/>
    </row>
    <row r="62" spans="2:12" x14ac:dyDescent="0.25">
      <c r="H62" s="5"/>
      <c r="I62" s="5"/>
    </row>
    <row r="63" spans="2:12" x14ac:dyDescent="0.25">
      <c r="H63" s="5"/>
      <c r="I63" s="5"/>
    </row>
    <row r="64" spans="2:12" x14ac:dyDescent="0.25">
      <c r="B64" s="5" t="s">
        <v>82</v>
      </c>
    </row>
    <row r="65" spans="2:3" x14ac:dyDescent="0.25">
      <c r="B65" s="1" t="s">
        <v>83</v>
      </c>
      <c r="C65" s="1"/>
    </row>
    <row r="66" spans="2:3" x14ac:dyDescent="0.25">
      <c r="B66" s="1" t="s">
        <v>15</v>
      </c>
      <c r="C66" s="1"/>
    </row>
    <row r="67" spans="2:3" x14ac:dyDescent="0.25">
      <c r="B67" s="1" t="s">
        <v>16</v>
      </c>
      <c r="C67" s="1"/>
    </row>
    <row r="68" spans="2:3" x14ac:dyDescent="0.25">
      <c r="B68" s="1" t="s">
        <v>17</v>
      </c>
      <c r="C68" s="1"/>
    </row>
    <row r="69" spans="2:3" x14ac:dyDescent="0.25">
      <c r="B69" s="1" t="s">
        <v>18</v>
      </c>
      <c r="C69" s="1"/>
    </row>
    <row r="70" spans="2:3" x14ac:dyDescent="0.25">
      <c r="B70" s="1" t="s">
        <v>19</v>
      </c>
      <c r="C70" s="1"/>
    </row>
    <row r="71" spans="2:3" x14ac:dyDescent="0.25">
      <c r="B71" s="1"/>
      <c r="C71" s="1"/>
    </row>
    <row r="72" spans="2:3" x14ac:dyDescent="0.25">
      <c r="B72" s="1" t="s">
        <v>84</v>
      </c>
      <c r="C72" s="1"/>
    </row>
    <row r="73" spans="2:3" x14ac:dyDescent="0.25">
      <c r="B73" s="1" t="s">
        <v>85</v>
      </c>
      <c r="C73" s="1"/>
    </row>
    <row r="74" spans="2:3" x14ac:dyDescent="0.25">
      <c r="B74" s="1" t="s">
        <v>86</v>
      </c>
      <c r="C74" s="1"/>
    </row>
    <row r="75" spans="2:3" x14ac:dyDescent="0.25">
      <c r="B75" s="1"/>
      <c r="C75" s="1"/>
    </row>
    <row r="76" spans="2:3" x14ac:dyDescent="0.25">
      <c r="B76" s="1" t="s">
        <v>87</v>
      </c>
      <c r="C76" s="1"/>
    </row>
    <row r="77" spans="2:3" x14ac:dyDescent="0.25">
      <c r="B77" s="1" t="s">
        <v>88</v>
      </c>
      <c r="C77" s="1"/>
    </row>
    <row r="78" spans="2:3" x14ac:dyDescent="0.25">
      <c r="B78" s="1" t="s">
        <v>89</v>
      </c>
      <c r="C78" s="1"/>
    </row>
    <row r="79" spans="2:3" x14ac:dyDescent="0.25">
      <c r="B79" s="1" t="s">
        <v>90</v>
      </c>
      <c r="C79" s="1"/>
    </row>
    <row r="80" spans="2:3" x14ac:dyDescent="0.25">
      <c r="B80" s="1" t="s">
        <v>91</v>
      </c>
      <c r="C80" s="1"/>
    </row>
    <row r="81" spans="2:3" x14ac:dyDescent="0.25">
      <c r="B81" s="1" t="s">
        <v>92</v>
      </c>
      <c r="C81" s="1"/>
    </row>
    <row r="83" spans="2:3" x14ac:dyDescent="0.25">
      <c r="B83" s="1"/>
      <c r="C83" s="1"/>
    </row>
  </sheetData>
  <mergeCells count="17">
    <mergeCell ref="C31:D31"/>
    <mergeCell ref="C32:D32"/>
    <mergeCell ref="C33:D33"/>
    <mergeCell ref="C34:D34"/>
    <mergeCell ref="C30:D30"/>
    <mergeCell ref="E31:G31"/>
    <mergeCell ref="E32:G32"/>
    <mergeCell ref="E33:G33"/>
    <mergeCell ref="E34:G34"/>
    <mergeCell ref="E30:G30"/>
    <mergeCell ref="F61:G61"/>
    <mergeCell ref="C58:C61"/>
    <mergeCell ref="C42:C55"/>
    <mergeCell ref="F57:G57"/>
    <mergeCell ref="F58:G58"/>
    <mergeCell ref="F59:G59"/>
    <mergeCell ref="F60:G60"/>
  </mergeCells>
  <hyperlinks>
    <hyperlink ref="E42" location="'1. ProKilowatt_Switzerland'!A1" display="1. ProKilowatt" xr:uid="{C5EB1065-A056-4DC2-9408-9386522E2FE4}"/>
    <hyperlink ref="E43" location="'2. UFI_Austria'!A1" display="2. Umweltförderung im Inland (UFI)" xr:uid="{6279F9FC-C235-4CD4-9DE0-2C27B0EDC8E7}"/>
    <hyperlink ref="E44" location="'3. IACs_US'!A1" display="3. Industrial Assessment Centers (IACs)" xr:uid="{9FA8FBBF-5049-448D-9C8F-5BFCEF9CEDD9}"/>
    <hyperlink ref="E45" location="'4. IEEN_Germany'!A1" display="4. Energy Efficiency Networks Initiative (IEEN)" xr:uid="{3B5CF95B-9C61-4A70-AF2E-98DE67BF8E92}"/>
    <hyperlink ref="E46" location="'5. SME Audits_Germany'!A1" display="5. Subsidised energy audits (Energieberatung im Mittelstand)" xr:uid="{FD365B5B-BB8D-4C16-A0A2-E1013577C5F3}"/>
    <hyperlink ref="E47" location="'6. VA_Denmark'!A1" display="6. Voluntary Agreement Scheme for Large Industries" xr:uid="{38B4E943-9A1F-4A82-872D-7ED4375C7C78}"/>
    <hyperlink ref="E48" location="'7. VA_Belgium(Wallonia)'!A1" display="7. Wallonia Long Term Agreements" xr:uid="{BE2361F3-08CE-4038-9249-93157CB79ACF}"/>
    <hyperlink ref="E49" location="'8. VA_Belgium(Flanders)'!A1" display="8. Benchmarking Covenant (Flanders)" xr:uid="{4F03D54C-672F-4DD9-A255-1C68B1632E02}"/>
    <hyperlink ref="E50" location="'9. WhC_Italy'!A1" display="9. White Certificates " xr:uid="{1C8DC80D-46FF-4C70-B9A9-DA6DB507FC8D}"/>
    <hyperlink ref="E51" location="'10. EEObligation_Netherlands'!A1" display="10. Energy saving obligation (energiebesparingsplicht)" xr:uid="{E9EA2ACC-43C5-495B-A006-0117C66DD874}"/>
    <hyperlink ref="E52" location="'11. Audit_Italy'!A1" display="11. Mandatory energy audits (Italy)" xr:uid="{E250D32C-A200-456F-AC52-F3E9F3D5B107}"/>
    <hyperlink ref="E53" location="'12. Audit_Korea'!A1" display="12. Mandatory energy audits (Korea)" xr:uid="{87CF08CB-40EA-427F-BA5D-44CECB28CF37}"/>
    <hyperlink ref="E54" location="'13. TMS_Korea'!A1" display="13. Target Management System" xr:uid="{39A4C747-5290-4802-876A-E8FE9BD8A92B}"/>
    <hyperlink ref="E55" location="'14. ECL_Japan'!A1" display="14. Energy Conservation Law" xr:uid="{08D2367E-5792-4C8E-B3B0-AC2ACFC4D85E}"/>
    <hyperlink ref="E58" location="ALL_POLICIES!A1" display="All policies collected and assessed in Phase 1 and 2" xr:uid="{4EF531DD-4D05-41DB-897A-700159F8E9C5}"/>
    <hyperlink ref="E59" location="'Scoring criteria'!A1" display="Scoring criteria" xr:uid="{7E0E7E8C-2EFF-41F6-918A-719C802C1F18}"/>
    <hyperlink ref="E60" location="'Quantitative Outcomes'!A1" display="Quantitative Outcomes" xr:uid="{3C8FCCB2-C810-495B-A512-EDE7CEC62B8F}"/>
    <hyperlink ref="E61" location="'Question Tracker'!A1" display="Question Tracker" xr:uid="{3D674F78-54FE-454B-B9F1-CFD7ECB1D80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E8593-8610-4DF0-A314-AE3C477F86F2}">
  <sheetPr>
    <tabColor theme="7"/>
  </sheetPr>
  <dimension ref="A1:AZ5"/>
  <sheetViews>
    <sheetView zoomScale="85" zoomScaleNormal="85" workbookViewId="0">
      <pane xSplit="5" ySplit="4" topLeftCell="AP5" activePane="bottomRight" state="frozen"/>
      <selection pane="topRight" activeCell="G5" sqref="G5"/>
      <selection pane="bottomLeft" activeCell="G5" sqref="G5"/>
      <selection pane="bottomRight" activeCell="AP5" sqref="AP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350</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c r="S2" s="4"/>
      <c r="T2" s="4"/>
      <c r="U2" s="4"/>
      <c r="V2" s="4"/>
      <c r="W2" s="4"/>
      <c r="X2" s="89"/>
      <c r="Y2" s="89"/>
      <c r="Z2" s="89"/>
      <c r="AA2" s="4"/>
      <c r="AB2" s="4"/>
      <c r="AD2" s="4" t="s">
        <v>351</v>
      </c>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45" t="s">
        <v>352</v>
      </c>
      <c r="C5" s="53" t="s">
        <v>353</v>
      </c>
      <c r="D5" s="53" t="s">
        <v>354</v>
      </c>
      <c r="E5" s="53" t="s">
        <v>60</v>
      </c>
      <c r="F5" s="53">
        <v>2005</v>
      </c>
      <c r="G5" s="53" t="s">
        <v>151</v>
      </c>
      <c r="H5" s="53" t="s">
        <v>152</v>
      </c>
      <c r="I5" s="53" t="s">
        <v>153</v>
      </c>
      <c r="J5" s="53" t="s">
        <v>154</v>
      </c>
      <c r="K5" s="53">
        <v>1744</v>
      </c>
      <c r="L5" s="53" t="s">
        <v>155</v>
      </c>
      <c r="M5" s="53" t="s">
        <v>238</v>
      </c>
      <c r="N5" s="53" t="s">
        <v>157</v>
      </c>
      <c r="O5" s="53" t="s">
        <v>157</v>
      </c>
      <c r="P5" s="53" t="s">
        <v>157</v>
      </c>
      <c r="Q5" s="53" t="s">
        <v>355</v>
      </c>
      <c r="R5" s="53" t="s">
        <v>356</v>
      </c>
      <c r="S5" s="53" t="s">
        <v>357</v>
      </c>
      <c r="T5" s="53" t="s">
        <v>358</v>
      </c>
      <c r="U5" s="53" t="s">
        <v>359</v>
      </c>
      <c r="V5" s="53" t="s">
        <v>360</v>
      </c>
      <c r="W5" s="53" t="s">
        <v>361</v>
      </c>
      <c r="X5" s="53" t="s">
        <v>362</v>
      </c>
      <c r="Y5" s="53" t="s">
        <v>363</v>
      </c>
      <c r="Z5" s="53" t="s">
        <v>169</v>
      </c>
      <c r="AA5" s="53" t="s">
        <v>364</v>
      </c>
      <c r="AB5" s="53" t="s">
        <v>365</v>
      </c>
      <c r="AC5" s="190">
        <v>3</v>
      </c>
      <c r="AD5" s="53" t="s">
        <v>366</v>
      </c>
      <c r="AE5" s="53" t="s">
        <v>367</v>
      </c>
      <c r="AF5" s="53" t="s">
        <v>368</v>
      </c>
      <c r="AG5" s="53">
        <f>'Quantitative Outcomes'!A197</f>
        <v>0</v>
      </c>
      <c r="AH5" s="191">
        <f>'Quantitative Outcomes'!A196</f>
        <v>0</v>
      </c>
      <c r="AI5" s="53" t="s">
        <v>169</v>
      </c>
      <c r="AJ5" s="53" t="s">
        <v>169</v>
      </c>
      <c r="AK5" s="53" t="s">
        <v>169</v>
      </c>
      <c r="AL5" s="53" t="s">
        <v>169</v>
      </c>
      <c r="AM5" s="53" t="s">
        <v>369</v>
      </c>
      <c r="AN5" s="53" t="s">
        <v>370</v>
      </c>
      <c r="AO5" s="53" t="s">
        <v>371</v>
      </c>
      <c r="AP5" s="53">
        <v>3</v>
      </c>
      <c r="AQ5" s="53" t="s">
        <v>326</v>
      </c>
      <c r="AR5" s="53">
        <v>1</v>
      </c>
      <c r="AS5" s="53" t="s">
        <v>372</v>
      </c>
      <c r="AT5" s="53" t="s">
        <v>373</v>
      </c>
      <c r="AU5" s="53">
        <v>2</v>
      </c>
      <c r="AV5" s="53" t="s">
        <v>374</v>
      </c>
      <c r="AW5" s="53">
        <v>3</v>
      </c>
      <c r="AX5" s="53" t="s">
        <v>375</v>
      </c>
      <c r="AY5" s="53">
        <v>3</v>
      </c>
      <c r="AZ5" s="189" t="s">
        <v>376</v>
      </c>
    </row>
  </sheetData>
  <autoFilter ref="B4:AZ5" xr:uid="{A54DCF12-4A91-4CE0-9D89-2D318C483592}"/>
  <mergeCells count="4">
    <mergeCell ref="F3:AC3"/>
    <mergeCell ref="AD3:AR3"/>
    <mergeCell ref="AS3:AW3"/>
    <mergeCell ref="AX3:AY3"/>
  </mergeCells>
  <hyperlinks>
    <hyperlink ref="AZ5" r:id="rId1" display="https://epatee.eu/sites/default/files/epatee_case_study_italy_white_certificates_ok.pdf" xr:uid="{875E6C9A-B5A1-44C3-87D5-605DD93884AA}"/>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A67079C9-EEBB-43BE-B006-716A324C5D98}">
          <x14:formula1>
            <xm:f>'Scoring criteria'!$K$11:$K$14</xm:f>
          </x14:formula1>
          <xm:sqref>AY5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23760-271F-4974-BF2E-9E5A4068EBBD}">
  <sheetPr>
    <tabColor theme="7"/>
  </sheetPr>
  <dimension ref="A1:AZ5"/>
  <sheetViews>
    <sheetView zoomScale="85" zoomScaleNormal="85" workbookViewId="0">
      <pane xSplit="5" ySplit="4" topLeftCell="Z5" activePane="bottomRight" state="frozen"/>
      <selection pane="topRight" activeCell="G5" sqref="G5"/>
      <selection pane="bottomLeft" activeCell="G5" sqref="G5"/>
      <selection pane="bottomRight" activeCell="R5" sqref="R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401</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45" t="s">
        <v>352</v>
      </c>
      <c r="C5" s="53" t="s">
        <v>402</v>
      </c>
      <c r="D5" s="53" t="s">
        <v>354</v>
      </c>
      <c r="E5" s="53" t="s">
        <v>60</v>
      </c>
      <c r="F5" s="53">
        <v>2014</v>
      </c>
      <c r="G5" s="53" t="s">
        <v>151</v>
      </c>
      <c r="H5" s="53" t="s">
        <v>152</v>
      </c>
      <c r="I5" s="53" t="s">
        <v>153</v>
      </c>
      <c r="J5" s="53" t="s">
        <v>154</v>
      </c>
      <c r="K5" s="53">
        <v>8461</v>
      </c>
      <c r="L5" s="53" t="s">
        <v>155</v>
      </c>
      <c r="M5" s="53" t="s">
        <v>238</v>
      </c>
      <c r="N5" s="53" t="s">
        <v>214</v>
      </c>
      <c r="O5" s="53" t="s">
        <v>157</v>
      </c>
      <c r="P5" s="53" t="s">
        <v>157</v>
      </c>
      <c r="Q5" s="53" t="s">
        <v>403</v>
      </c>
      <c r="R5" s="53" t="s">
        <v>404</v>
      </c>
      <c r="S5" s="53" t="s">
        <v>405</v>
      </c>
      <c r="T5" s="53" t="s">
        <v>187</v>
      </c>
      <c r="U5" s="53" t="s">
        <v>187</v>
      </c>
      <c r="V5" s="53" t="s">
        <v>406</v>
      </c>
      <c r="W5" s="198" t="s">
        <v>407</v>
      </c>
      <c r="X5" s="53" t="s">
        <v>408</v>
      </c>
      <c r="Y5" s="53" t="s">
        <v>169</v>
      </c>
      <c r="Z5" s="53" t="s">
        <v>169</v>
      </c>
      <c r="AA5" s="53" t="s">
        <v>409</v>
      </c>
      <c r="AB5" s="53" t="s">
        <v>410</v>
      </c>
      <c r="AC5" s="190">
        <v>2</v>
      </c>
      <c r="AD5" s="53" t="s">
        <v>411</v>
      </c>
      <c r="AE5" s="53" t="s">
        <v>169</v>
      </c>
      <c r="AF5" s="53">
        <v>2019</v>
      </c>
      <c r="AG5" s="187">
        <f>'Quantitative Outcomes'!A140</f>
        <v>0</v>
      </c>
      <c r="AH5" s="200">
        <f>'Quantitative Outcomes'!A154</f>
        <v>0</v>
      </c>
      <c r="AI5" s="53" t="s">
        <v>169</v>
      </c>
      <c r="AJ5" s="53" t="s">
        <v>169</v>
      </c>
      <c r="AK5" s="53" t="s">
        <v>169</v>
      </c>
      <c r="AL5" s="53" t="s">
        <v>169</v>
      </c>
      <c r="AM5" s="53" t="s">
        <v>412</v>
      </c>
      <c r="AN5" s="53" t="s">
        <v>413</v>
      </c>
      <c r="AO5" s="53" t="s">
        <v>414</v>
      </c>
      <c r="AP5" s="53">
        <v>2</v>
      </c>
      <c r="AQ5" s="53" t="s">
        <v>346</v>
      </c>
      <c r="AR5" s="53">
        <v>1</v>
      </c>
      <c r="AS5" s="53" t="s">
        <v>415</v>
      </c>
      <c r="AT5" s="54" t="s">
        <v>416</v>
      </c>
      <c r="AU5" s="53">
        <v>3</v>
      </c>
      <c r="AV5" s="53" t="s">
        <v>181</v>
      </c>
      <c r="AW5" s="53">
        <v>3</v>
      </c>
      <c r="AX5" s="53" t="s">
        <v>417</v>
      </c>
      <c r="AY5" s="53">
        <v>4</v>
      </c>
      <c r="AZ5" s="57" t="s">
        <v>418</v>
      </c>
    </row>
  </sheetData>
  <autoFilter ref="B4:AZ5" xr:uid="{A54DCF12-4A91-4CE0-9D89-2D318C483592}"/>
  <mergeCells count="4">
    <mergeCell ref="F3:AC3"/>
    <mergeCell ref="AD3:AR3"/>
    <mergeCell ref="AS3:AW3"/>
    <mergeCell ref="AX3:AY3"/>
  </mergeCells>
  <hyperlinks>
    <hyperlink ref="AZ5" r:id="rId1" display="https://leap4sme.eu/wp-content/uploads/2022/11/SME-Energy-efficiency-policies-in-Italy-Energy-Evaluation.pdf" xr:uid="{77A69D11-3DAA-47C5-8D57-564F9584391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3B1438A5-C12B-4A18-9C71-03E28839E6D6}">
          <x14:formula1>
            <xm:f>'Scoring criteria'!$K$11:$K$14</xm:f>
          </x14:formula1>
          <xm:sqref>AY5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A98D9-005C-497C-ABA2-45774E3344B6}">
  <sheetPr>
    <tabColor theme="7"/>
  </sheetPr>
  <dimension ref="A1:AZ5"/>
  <sheetViews>
    <sheetView zoomScale="85" zoomScaleNormal="85" workbookViewId="0">
      <pane xSplit="5" ySplit="4" topLeftCell="AW5" activePane="bottomRight" state="frozen"/>
      <selection pane="topRight" activeCell="G5" sqref="G5"/>
      <selection pane="bottomLeft" activeCell="G5" sqref="G5"/>
      <selection pane="bottomRight" activeCell="AX5" sqref="AX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377</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165" t="s">
        <v>352</v>
      </c>
      <c r="C5" s="16" t="s">
        <v>378</v>
      </c>
      <c r="D5" s="16" t="s">
        <v>354</v>
      </c>
      <c r="E5" s="16" t="s">
        <v>63</v>
      </c>
      <c r="F5" s="16">
        <v>2019</v>
      </c>
      <c r="G5" s="16" t="s">
        <v>187</v>
      </c>
      <c r="H5" s="16" t="s">
        <v>152</v>
      </c>
      <c r="I5" s="16" t="s">
        <v>153</v>
      </c>
      <c r="J5" s="16" t="s">
        <v>154</v>
      </c>
      <c r="K5" s="16" t="s">
        <v>379</v>
      </c>
      <c r="L5" s="16" t="s">
        <v>155</v>
      </c>
      <c r="M5" s="16" t="s">
        <v>186</v>
      </c>
      <c r="N5" s="199" t="s">
        <v>380</v>
      </c>
      <c r="O5" s="199" t="s">
        <v>381</v>
      </c>
      <c r="P5" s="90" t="s">
        <v>157</v>
      </c>
      <c r="Q5" s="16" t="s">
        <v>382</v>
      </c>
      <c r="R5" s="211" t="s">
        <v>383</v>
      </c>
      <c r="S5" s="211" t="s">
        <v>384</v>
      </c>
      <c r="T5" s="16" t="s">
        <v>385</v>
      </c>
      <c r="U5" s="16" t="s">
        <v>187</v>
      </c>
      <c r="V5" s="16" t="s">
        <v>386</v>
      </c>
      <c r="W5" s="16" t="s">
        <v>387</v>
      </c>
      <c r="X5" s="16" t="s">
        <v>388</v>
      </c>
      <c r="Y5" s="16" t="s">
        <v>389</v>
      </c>
      <c r="Z5" s="16" t="s">
        <v>169</v>
      </c>
      <c r="AA5" s="16" t="s">
        <v>390</v>
      </c>
      <c r="AB5" s="16" t="s">
        <v>169</v>
      </c>
      <c r="AC5" s="17">
        <v>1</v>
      </c>
      <c r="AD5" s="53" t="s">
        <v>391</v>
      </c>
      <c r="AE5" s="53" t="s">
        <v>392</v>
      </c>
      <c r="AF5" s="53" t="s">
        <v>393</v>
      </c>
      <c r="AG5" s="53">
        <f>'Quantitative Outcomes'!A166</f>
        <v>0</v>
      </c>
      <c r="AH5" s="200">
        <f>'Quantitative Outcomes'!A171</f>
        <v>0</v>
      </c>
      <c r="AI5" s="201">
        <f>'Quantitative Outcomes'!A169</f>
        <v>0</v>
      </c>
      <c r="AJ5" s="53" t="s">
        <v>169</v>
      </c>
      <c r="AK5" s="53" t="s">
        <v>169</v>
      </c>
      <c r="AL5" s="53" t="s">
        <v>394</v>
      </c>
      <c r="AM5" s="53" t="s">
        <v>169</v>
      </c>
      <c r="AN5" s="53" t="s">
        <v>395</v>
      </c>
      <c r="AO5" s="53" t="s">
        <v>396</v>
      </c>
      <c r="AP5" s="53">
        <v>2</v>
      </c>
      <c r="AQ5" s="53" t="s">
        <v>397</v>
      </c>
      <c r="AR5" s="53">
        <v>1</v>
      </c>
      <c r="AS5" s="18" t="s">
        <v>157</v>
      </c>
      <c r="AT5" s="53" t="s">
        <v>398</v>
      </c>
      <c r="AU5" s="53">
        <v>2</v>
      </c>
      <c r="AV5" s="53" t="s">
        <v>181</v>
      </c>
      <c r="AW5" s="53">
        <v>3</v>
      </c>
      <c r="AX5" s="53" t="s">
        <v>399</v>
      </c>
      <c r="AY5" s="53">
        <v>4</v>
      </c>
      <c r="AZ5" s="189" t="s">
        <v>400</v>
      </c>
    </row>
  </sheetData>
  <autoFilter ref="B4:AZ5" xr:uid="{A54DCF12-4A91-4CE0-9D89-2D318C483592}"/>
  <mergeCells count="4">
    <mergeCell ref="F3:AC3"/>
    <mergeCell ref="AD3:AR3"/>
    <mergeCell ref="AS3:AW3"/>
    <mergeCell ref="AX3:AY3"/>
  </mergeCells>
  <hyperlinks>
    <hyperlink ref="AZ5" r:id="rId1" display="https://english.rvo.nl/information/laws-regulations/energy-efficiency-notification-obligation/energy-efficiency-obligation" xr:uid="{A63944AF-C2CA-4134-88CF-AA4CBB5A1C75}"/>
    <hyperlink ref="N5" r:id="rId2" location="h53ad8394-4d05-470f-b743-a83b89a225c0" xr:uid="{83779E48-919B-4727-8EC0-AFB751C64438}"/>
    <hyperlink ref="O5" r:id="rId3" xr:uid="{DF61E242-E1AC-4B29-B636-9928C81463A3}"/>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r:uid="{69DB49FB-A76D-4BF0-8BB0-092C055EB9EF}">
          <x14:formula1>
            <xm:f>'Scoring criteria'!$K$11:$K$14</xm:f>
          </x14:formula1>
          <xm:sqref>AY5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5AEC2-D152-464C-AF17-35588A7C912E}">
  <sheetPr>
    <tabColor theme="3" tint="0.39997558519241921"/>
  </sheetPr>
  <dimension ref="A1:AZ5"/>
  <sheetViews>
    <sheetView zoomScale="85" zoomScaleNormal="85" workbookViewId="0">
      <pane xSplit="5" ySplit="4" topLeftCell="R5" activePane="bottomRight" state="frozen"/>
      <selection pane="topRight" activeCell="H13" sqref="H13"/>
      <selection pane="bottomLeft" activeCell="H13" sqref="H13"/>
      <selection pane="bottomRight" activeCell="T5" sqref="T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419</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248.4" x14ac:dyDescent="0.3">
      <c r="B5" s="46" t="s">
        <v>420</v>
      </c>
      <c r="C5" s="53" t="s">
        <v>421</v>
      </c>
      <c r="D5" s="53" t="s">
        <v>354</v>
      </c>
      <c r="E5" s="53" t="s">
        <v>66</v>
      </c>
      <c r="F5" s="53">
        <v>1979</v>
      </c>
      <c r="G5" s="53" t="s">
        <v>151</v>
      </c>
      <c r="H5" s="53" t="s">
        <v>152</v>
      </c>
      <c r="I5" s="53" t="s">
        <v>153</v>
      </c>
      <c r="J5" s="53" t="s">
        <v>154</v>
      </c>
      <c r="K5" s="53">
        <v>627</v>
      </c>
      <c r="L5" s="53" t="s">
        <v>283</v>
      </c>
      <c r="M5" s="53" t="s">
        <v>238</v>
      </c>
      <c r="N5" s="53" t="s">
        <v>214</v>
      </c>
      <c r="O5" s="53" t="s">
        <v>157</v>
      </c>
      <c r="P5" s="53" t="s">
        <v>157</v>
      </c>
      <c r="Q5" s="53" t="s">
        <v>422</v>
      </c>
      <c r="R5" s="53" t="s">
        <v>423</v>
      </c>
      <c r="S5" s="210" t="s">
        <v>424</v>
      </c>
      <c r="T5" s="53" t="s">
        <v>187</v>
      </c>
      <c r="U5" s="53" t="s">
        <v>425</v>
      </c>
      <c r="V5" s="53" t="s">
        <v>426</v>
      </c>
      <c r="W5" s="53" t="s">
        <v>427</v>
      </c>
      <c r="X5" s="53" t="s">
        <v>169</v>
      </c>
      <c r="Y5" s="53" t="s">
        <v>169</v>
      </c>
      <c r="Z5" s="53" t="s">
        <v>169</v>
      </c>
      <c r="AA5" s="53" t="s">
        <v>169</v>
      </c>
      <c r="AB5" s="53" t="s">
        <v>169</v>
      </c>
      <c r="AC5" s="190">
        <v>3</v>
      </c>
      <c r="AD5" s="53" t="s">
        <v>428</v>
      </c>
      <c r="AE5" s="53" t="s">
        <v>169</v>
      </c>
      <c r="AF5" s="53" t="s">
        <v>429</v>
      </c>
      <c r="AG5" s="197" t="str">
        <f>'Quantitative Outcomes'!A253</f>
        <v>Mandatory energy audits (Korea)</v>
      </c>
      <c r="AH5" s="191">
        <f>'Quantitative Outcomes'!A256</f>
        <v>0</v>
      </c>
      <c r="AI5" s="53" t="s">
        <v>169</v>
      </c>
      <c r="AJ5" s="53" t="s">
        <v>169</v>
      </c>
      <c r="AK5" s="53" t="s">
        <v>169</v>
      </c>
      <c r="AL5" s="53" t="s">
        <v>169</v>
      </c>
      <c r="AM5" s="53" t="s">
        <v>169</v>
      </c>
      <c r="AN5" s="53" t="s">
        <v>430</v>
      </c>
      <c r="AO5" s="53" t="s">
        <v>431</v>
      </c>
      <c r="AP5" s="53">
        <v>1</v>
      </c>
      <c r="AQ5" s="53" t="s">
        <v>432</v>
      </c>
      <c r="AR5" s="53">
        <v>1</v>
      </c>
      <c r="AS5" s="53" t="s">
        <v>415</v>
      </c>
      <c r="AT5" s="53" t="s">
        <v>433</v>
      </c>
      <c r="AU5" s="53">
        <v>2</v>
      </c>
      <c r="AV5" s="16" t="s">
        <v>434</v>
      </c>
      <c r="AW5" s="17">
        <v>2</v>
      </c>
      <c r="AX5" s="198" t="s">
        <v>435</v>
      </c>
      <c r="AY5" s="53">
        <v>1</v>
      </c>
      <c r="AZ5" s="189" t="s">
        <v>436</v>
      </c>
    </row>
  </sheetData>
  <autoFilter ref="B4:AZ5" xr:uid="{A54DCF12-4A91-4CE0-9D89-2D318C483592}"/>
  <mergeCells count="4">
    <mergeCell ref="F3:AC3"/>
    <mergeCell ref="AD3:AR3"/>
    <mergeCell ref="AS3:AW3"/>
    <mergeCell ref="AX3:AY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414D111-27B8-48A5-9471-85C2E2513C22}">
          <x14:formula1>
            <xm:f>'Scoring criteria'!$K$11:$K$14</xm:f>
          </x14:formula1>
          <xm:sqref>AY5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AEDE-7DFB-4594-9D85-A5560B7B3C04}">
  <sheetPr>
    <tabColor theme="3" tint="0.39997558519241921"/>
  </sheetPr>
  <dimension ref="A1:AZ5"/>
  <sheetViews>
    <sheetView zoomScale="85" zoomScaleNormal="85" workbookViewId="0">
      <pane xSplit="5" ySplit="4" topLeftCell="AN5" activePane="bottomRight" state="frozen"/>
      <selection pane="topRight" activeCell="H13" sqref="H13"/>
      <selection pane="bottomLeft" activeCell="H13" sqref="H13"/>
      <selection pane="bottomRight" activeCell="AP6" sqref="AP6"/>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437</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372.6" x14ac:dyDescent="0.3">
      <c r="B5" s="46" t="s">
        <v>420</v>
      </c>
      <c r="C5" s="53" t="s">
        <v>438</v>
      </c>
      <c r="D5" s="53" t="s">
        <v>354</v>
      </c>
      <c r="E5" s="53" t="s">
        <v>66</v>
      </c>
      <c r="F5" s="53">
        <v>2010</v>
      </c>
      <c r="G5" s="53" t="s">
        <v>151</v>
      </c>
      <c r="H5" s="53" t="s">
        <v>152</v>
      </c>
      <c r="I5" s="53" t="s">
        <v>212</v>
      </c>
      <c r="J5" s="53" t="s">
        <v>154</v>
      </c>
      <c r="K5" s="53">
        <v>168</v>
      </c>
      <c r="L5" s="53" t="s">
        <v>283</v>
      </c>
      <c r="M5" s="53" t="s">
        <v>186</v>
      </c>
      <c r="N5" s="53" t="s">
        <v>214</v>
      </c>
      <c r="O5" s="53" t="s">
        <v>157</v>
      </c>
      <c r="P5" s="53" t="s">
        <v>157</v>
      </c>
      <c r="Q5" s="53" t="s">
        <v>439</v>
      </c>
      <c r="R5" s="53" t="s">
        <v>440</v>
      </c>
      <c r="S5" s="53" t="s">
        <v>441</v>
      </c>
      <c r="T5" s="53" t="s">
        <v>187</v>
      </c>
      <c r="U5" s="53" t="s">
        <v>187</v>
      </c>
      <c r="V5" s="53" t="s">
        <v>442</v>
      </c>
      <c r="W5" s="53" t="s">
        <v>443</v>
      </c>
      <c r="X5" s="53" t="s">
        <v>444</v>
      </c>
      <c r="Y5" s="53" t="s">
        <v>169</v>
      </c>
      <c r="Z5" s="53" t="s">
        <v>169</v>
      </c>
      <c r="AA5" s="53" t="s">
        <v>445</v>
      </c>
      <c r="AB5" s="53" t="s">
        <v>187</v>
      </c>
      <c r="AC5" s="190">
        <v>3</v>
      </c>
      <c r="AD5" s="53" t="s">
        <v>169</v>
      </c>
      <c r="AE5" s="53" t="s">
        <v>169</v>
      </c>
      <c r="AF5" s="53" t="s">
        <v>169</v>
      </c>
      <c r="AG5" s="53" t="s">
        <v>169</v>
      </c>
      <c r="AH5" s="53" t="s">
        <v>169</v>
      </c>
      <c r="AI5" s="53" t="s">
        <v>169</v>
      </c>
      <c r="AJ5" s="53" t="s">
        <v>169</v>
      </c>
      <c r="AK5" s="53" t="s">
        <v>169</v>
      </c>
      <c r="AL5" s="53" t="s">
        <v>169</v>
      </c>
      <c r="AM5" s="53" t="s">
        <v>169</v>
      </c>
      <c r="AN5" s="53" t="s">
        <v>446</v>
      </c>
      <c r="AO5" s="53" t="s">
        <v>447</v>
      </c>
      <c r="AP5" s="53">
        <v>1</v>
      </c>
      <c r="AQ5" s="53" t="s">
        <v>346</v>
      </c>
      <c r="AR5" s="53">
        <v>1</v>
      </c>
      <c r="AS5" s="53" t="s">
        <v>157</v>
      </c>
      <c r="AT5" s="54" t="s">
        <v>448</v>
      </c>
      <c r="AU5" s="53">
        <v>2</v>
      </c>
      <c r="AV5" s="53" t="s">
        <v>181</v>
      </c>
      <c r="AW5" s="53">
        <v>3</v>
      </c>
      <c r="AX5" s="53" t="s">
        <v>449</v>
      </c>
      <c r="AY5" s="53">
        <v>3</v>
      </c>
      <c r="AZ5" s="189" t="s">
        <v>450</v>
      </c>
    </row>
  </sheetData>
  <autoFilter ref="B4:AZ5" xr:uid="{A54DCF12-4A91-4CE0-9D89-2D318C483592}"/>
  <mergeCells count="4">
    <mergeCell ref="F3:AC3"/>
    <mergeCell ref="AD3:AR3"/>
    <mergeCell ref="AS3:AW3"/>
    <mergeCell ref="AX3:AY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0D7DBFB-C770-4ACE-95F5-D24002C54E2C}">
          <x14:formula1>
            <xm:f>'Scoring criteria'!$K$11:$K$14</xm:f>
          </x14:formula1>
          <xm:sqref>AY5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C2AC4-20A7-4054-81B6-93833B83F703}">
  <sheetPr>
    <tabColor theme="3" tint="0.39997558519241921"/>
  </sheetPr>
  <dimension ref="A1:AZ5"/>
  <sheetViews>
    <sheetView zoomScale="85" zoomScaleNormal="85" workbookViewId="0">
      <pane xSplit="5" ySplit="4" topLeftCell="AV5" activePane="bottomRight" state="frozen"/>
      <selection pane="topRight" activeCell="H13" sqref="H13"/>
      <selection pane="bottomLeft" activeCell="H13" sqref="H13"/>
      <selection pane="bottomRight" activeCell="AX5" sqref="AX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451</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46" t="s">
        <v>420</v>
      </c>
      <c r="C5" s="16" t="s">
        <v>452</v>
      </c>
      <c r="D5" s="53" t="s">
        <v>354</v>
      </c>
      <c r="E5" s="53" t="s">
        <v>70</v>
      </c>
      <c r="F5" s="53">
        <v>1979</v>
      </c>
      <c r="G5" s="53" t="s">
        <v>453</v>
      </c>
      <c r="H5" s="53" t="s">
        <v>152</v>
      </c>
      <c r="I5" s="53" t="s">
        <v>153</v>
      </c>
      <c r="J5" s="53" t="s">
        <v>154</v>
      </c>
      <c r="K5" s="203">
        <v>12000</v>
      </c>
      <c r="L5" s="53" t="s">
        <v>155</v>
      </c>
      <c r="M5" s="53" t="s">
        <v>238</v>
      </c>
      <c r="N5" s="53" t="s">
        <v>214</v>
      </c>
      <c r="O5" s="53" t="s">
        <v>157</v>
      </c>
      <c r="P5" s="53" t="s">
        <v>454</v>
      </c>
      <c r="Q5" s="53" t="s">
        <v>455</v>
      </c>
      <c r="R5" s="53" t="s">
        <v>456</v>
      </c>
      <c r="S5" s="53" t="s">
        <v>457</v>
      </c>
      <c r="T5" s="53" t="s">
        <v>187</v>
      </c>
      <c r="U5" s="53" t="s">
        <v>458</v>
      </c>
      <c r="V5" s="53" t="s">
        <v>459</v>
      </c>
      <c r="W5" s="53" t="s">
        <v>460</v>
      </c>
      <c r="X5" s="53" t="s">
        <v>461</v>
      </c>
      <c r="Y5" s="53" t="s">
        <v>169</v>
      </c>
      <c r="Z5" s="53" t="s">
        <v>169</v>
      </c>
      <c r="AA5" s="53" t="s">
        <v>462</v>
      </c>
      <c r="AB5" s="53" t="s">
        <v>187</v>
      </c>
      <c r="AC5" s="190">
        <v>1</v>
      </c>
      <c r="AD5" s="53" t="s">
        <v>169</v>
      </c>
      <c r="AE5" s="53" t="s">
        <v>169</v>
      </c>
      <c r="AF5" s="53" t="s">
        <v>169</v>
      </c>
      <c r="AG5" s="53" t="s">
        <v>169</v>
      </c>
      <c r="AH5" s="53" t="s">
        <v>169</v>
      </c>
      <c r="AI5" s="53" t="s">
        <v>169</v>
      </c>
      <c r="AJ5" s="53" t="s">
        <v>169</v>
      </c>
      <c r="AK5" s="53" t="s">
        <v>169</v>
      </c>
      <c r="AL5" s="53" t="s">
        <v>169</v>
      </c>
      <c r="AM5" s="53" t="s">
        <v>169</v>
      </c>
      <c r="AN5" s="53" t="s">
        <v>463</v>
      </c>
      <c r="AO5" s="53" t="s">
        <v>464</v>
      </c>
      <c r="AP5" s="53">
        <v>1</v>
      </c>
      <c r="AQ5" s="53" t="s">
        <v>346</v>
      </c>
      <c r="AR5" s="53">
        <v>1</v>
      </c>
      <c r="AS5" s="53" t="s">
        <v>157</v>
      </c>
      <c r="AT5" s="54" t="s">
        <v>465</v>
      </c>
      <c r="AU5" s="53">
        <v>2</v>
      </c>
      <c r="AV5" s="53" t="s">
        <v>181</v>
      </c>
      <c r="AW5" s="53">
        <v>3</v>
      </c>
      <c r="AX5" s="53" t="s">
        <v>466</v>
      </c>
      <c r="AY5" s="53">
        <v>3</v>
      </c>
      <c r="AZ5" s="189" t="s">
        <v>467</v>
      </c>
    </row>
  </sheetData>
  <autoFilter ref="B4:AZ5" xr:uid="{A54DCF12-4A91-4CE0-9D89-2D318C483592}"/>
  <mergeCells count="4">
    <mergeCell ref="F3:AC3"/>
    <mergeCell ref="AD3:AR3"/>
    <mergeCell ref="AS3:AW3"/>
    <mergeCell ref="AX3:AY3"/>
  </mergeCells>
  <hyperlinks>
    <hyperlink ref="AZ5" r:id="rId1" location=":~:text=(1)%20Act%20on%20the%20Rationalization%20etc.&amp;text=Calls%20for%20factories%20to%20transition,to%20non%2Dfossil%20fuel%20energy." display="https://www.meti.go.jp/english/press/2022/0301_004.html - :~:text=(1)%20Act%20on%20the%20Rationalization%20etc.&amp;text=Calls%20for%20factories%20to%20transition,to%20non%2Dfossil%20fuel%20energy." xr:uid="{3F81A90A-BED4-4E49-9E18-9E4EA6CC3953}"/>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74C8FDF1-2577-4211-AB51-37A1225D6414}">
          <x14:formula1>
            <xm:f>'Scoring criteria'!$K$11:$K$14</xm:f>
          </x14:formula1>
          <xm:sqref>AY5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8FDDE-2FF1-456A-BD69-0FC430D0E3E9}">
  <sheetPr filterMode="1">
    <tabColor theme="0" tint="-0.249977111117893"/>
  </sheetPr>
  <dimension ref="A1:BC172"/>
  <sheetViews>
    <sheetView zoomScale="80" zoomScaleNormal="80" workbookViewId="0">
      <pane xSplit="8" ySplit="6" topLeftCell="T45" activePane="bottomRight" state="frozen"/>
      <selection pane="topRight" activeCell="E6" sqref="E6"/>
      <selection pane="bottomLeft" activeCell="E6" sqref="E6"/>
      <selection pane="bottomRight" activeCell="U101" sqref="U101"/>
    </sheetView>
  </sheetViews>
  <sheetFormatPr defaultColWidth="8.6640625" defaultRowHeight="13.8" x14ac:dyDescent="0.3"/>
  <cols>
    <col min="1" max="1" width="2.6640625" style="4" customWidth="1"/>
    <col min="2" max="3" width="7.44140625" style="23" customWidth="1"/>
    <col min="4" max="4" width="18.33203125" style="23" customWidth="1"/>
    <col min="5" max="5" width="7.44140625" style="4" customWidth="1"/>
    <col min="6" max="6" width="18.6640625" style="4" customWidth="1"/>
    <col min="7" max="7" width="14.109375" style="4" customWidth="1"/>
    <col min="8" max="8" width="14.109375" style="4" customWidth="1" collapsed="1"/>
    <col min="9" max="9" width="7.109375" style="4" customWidth="1"/>
    <col min="10" max="10" width="6.5546875" style="4" customWidth="1"/>
    <col min="11" max="11" width="7.6640625" style="4" customWidth="1"/>
    <col min="12" max="19" width="14.109375" style="4" customWidth="1"/>
    <col min="20" max="20" width="55.109375" style="4" customWidth="1"/>
    <col min="21" max="21" width="158.5546875" style="4" customWidth="1"/>
    <col min="22" max="23" width="49.5546875" style="4" customWidth="1"/>
    <col min="24" max="25" width="51.44140625" style="4" customWidth="1"/>
    <col min="26" max="31" width="50.109375" style="4" customWidth="1"/>
    <col min="32" max="32" width="21.6640625" style="4" customWidth="1"/>
    <col min="33" max="34" width="52.5546875" style="4" customWidth="1"/>
    <col min="35" max="40" width="17.109375" style="4" customWidth="1"/>
    <col min="41" max="42" width="52.5546875" style="4" customWidth="1"/>
    <col min="43" max="43" width="105.44140625" style="4" customWidth="1"/>
    <col min="44" max="44" width="43.5546875" style="4" customWidth="1"/>
    <col min="45" max="45" width="22" style="4" customWidth="1"/>
    <col min="46" max="46" width="43.5546875" style="4" customWidth="1"/>
    <col min="47" max="47" width="21.6640625" style="4" customWidth="1"/>
    <col min="48" max="48" width="18.33203125" style="4" customWidth="1"/>
    <col min="49" max="49" width="90.5546875" style="4" customWidth="1"/>
    <col min="50" max="50" width="22" style="4" customWidth="1"/>
    <col min="51" max="51" width="44" style="4" customWidth="1"/>
    <col min="52" max="52" width="22" style="4" customWidth="1"/>
    <col min="53" max="53" width="168.109375" style="4" customWidth="1"/>
    <col min="54" max="54" width="21.44140625" style="4" customWidth="1"/>
    <col min="55" max="55" width="57.88671875" style="4" customWidth="1"/>
    <col min="56" max="16384" width="8.6640625" style="4"/>
  </cols>
  <sheetData>
    <row r="1" spans="1:55" s="166" customFormat="1" x14ac:dyDescent="0.3">
      <c r="B1" s="172"/>
      <c r="C1" s="172"/>
      <c r="D1" s="172"/>
      <c r="E1" s="173"/>
      <c r="F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row>
    <row r="2" spans="1:55" s="166" customFormat="1" ht="33" x14ac:dyDescent="0.3">
      <c r="B2" s="171" t="s">
        <v>468</v>
      </c>
      <c r="C2" s="172"/>
      <c r="D2" s="172"/>
      <c r="E2" s="173"/>
      <c r="F2" s="167"/>
      <c r="H2" s="167"/>
      <c r="I2" s="167"/>
      <c r="J2" s="167"/>
      <c r="K2" s="167"/>
      <c r="L2" s="167"/>
      <c r="M2" s="167"/>
      <c r="N2" s="167"/>
      <c r="O2" s="167"/>
      <c r="P2" s="167"/>
      <c r="Q2" s="167"/>
      <c r="R2" s="167"/>
      <c r="S2" s="167"/>
      <c r="T2" s="167"/>
      <c r="U2" s="174"/>
      <c r="V2" s="167"/>
      <c r="W2" s="167"/>
      <c r="X2" s="167"/>
      <c r="Y2" s="167"/>
      <c r="Z2" s="167"/>
      <c r="AA2" s="175"/>
      <c r="AB2" s="175"/>
      <c r="AC2" s="175"/>
      <c r="AD2" s="167"/>
      <c r="AE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row>
    <row r="3" spans="1:55" s="166" customFormat="1" x14ac:dyDescent="0.3">
      <c r="B3" s="172"/>
      <c r="C3" s="172"/>
      <c r="D3" s="172"/>
      <c r="E3" s="173"/>
      <c r="F3" s="167"/>
      <c r="H3" s="167"/>
      <c r="I3" s="167"/>
      <c r="J3" s="167"/>
      <c r="K3" s="167"/>
      <c r="L3" s="167"/>
      <c r="M3" s="167"/>
      <c r="N3" s="167"/>
      <c r="O3" s="167"/>
      <c r="P3" s="167"/>
      <c r="Q3" s="167"/>
      <c r="R3" s="167"/>
      <c r="S3" s="167"/>
      <c r="T3" s="167"/>
      <c r="U3" s="174"/>
      <c r="V3" s="167"/>
      <c r="W3" s="167"/>
      <c r="X3" s="167"/>
      <c r="Y3" s="167"/>
      <c r="Z3" s="167"/>
      <c r="AA3" s="175"/>
      <c r="AB3" s="175"/>
      <c r="AC3" s="175"/>
      <c r="AD3" s="167"/>
      <c r="AE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row>
    <row r="4" spans="1:55" s="3" customFormat="1" x14ac:dyDescent="0.3">
      <c r="B4" s="23"/>
      <c r="C4" s="23"/>
      <c r="D4" s="23"/>
      <c r="E4" s="22"/>
      <c r="F4" s="4"/>
      <c r="H4" s="4"/>
      <c r="I4" s="4"/>
      <c r="J4" s="4"/>
      <c r="K4" s="4"/>
      <c r="L4" s="4"/>
      <c r="M4" s="4"/>
      <c r="N4" s="4"/>
      <c r="O4" s="4"/>
      <c r="P4" s="4"/>
      <c r="Q4" s="4"/>
      <c r="R4" s="4"/>
      <c r="S4" s="4"/>
      <c r="T4" s="4"/>
      <c r="U4" s="62"/>
      <c r="V4" s="4"/>
      <c r="W4" s="4"/>
      <c r="X4" s="4"/>
      <c r="Y4" s="4"/>
      <c r="Z4" s="4"/>
      <c r="AA4" s="89"/>
      <c r="AB4" s="89"/>
      <c r="AC4" s="89"/>
      <c r="AD4" s="4"/>
      <c r="AE4" s="4"/>
      <c r="AG4" s="4"/>
      <c r="AH4" s="4"/>
      <c r="AI4" s="4"/>
      <c r="AJ4" s="4"/>
      <c r="AK4" s="4"/>
      <c r="AL4" s="4"/>
      <c r="AM4" s="4"/>
      <c r="AN4" s="4"/>
      <c r="AO4" s="4"/>
      <c r="AP4" s="4"/>
      <c r="AQ4" s="4"/>
      <c r="AR4" s="4"/>
      <c r="AS4" s="4"/>
      <c r="AT4" s="4"/>
      <c r="AU4" s="4"/>
      <c r="AV4" s="4"/>
      <c r="AW4" s="4"/>
      <c r="AX4" s="4"/>
      <c r="AY4" s="4"/>
      <c r="AZ4" s="4"/>
      <c r="BA4" s="4"/>
      <c r="BB4" s="4"/>
      <c r="BC4" s="4"/>
    </row>
    <row r="5" spans="1:55" s="3" customFormat="1" ht="17.399999999999999" x14ac:dyDescent="0.3">
      <c r="B5" s="23"/>
      <c r="C5" s="23"/>
      <c r="D5" s="23"/>
      <c r="E5" s="22"/>
      <c r="F5" s="4"/>
      <c r="H5" s="4"/>
      <c r="I5" s="232" t="s">
        <v>94</v>
      </c>
      <c r="J5" s="232"/>
      <c r="K5" s="232"/>
      <c r="L5" s="232"/>
      <c r="M5" s="232"/>
      <c r="N5" s="232"/>
      <c r="O5" s="232"/>
      <c r="P5" s="232"/>
      <c r="Q5" s="232"/>
      <c r="R5" s="232"/>
      <c r="S5" s="232"/>
      <c r="T5" s="232"/>
      <c r="U5" s="232"/>
      <c r="V5" s="232"/>
      <c r="W5" s="232"/>
      <c r="X5" s="232"/>
      <c r="Y5" s="232"/>
      <c r="Z5" s="232"/>
      <c r="AA5" s="232"/>
      <c r="AB5" s="232"/>
      <c r="AC5" s="232"/>
      <c r="AD5" s="232"/>
      <c r="AE5" s="232"/>
      <c r="AF5" s="232"/>
      <c r="AG5" s="229" t="s">
        <v>95</v>
      </c>
      <c r="AH5" s="229"/>
      <c r="AI5" s="229"/>
      <c r="AJ5" s="229"/>
      <c r="AK5" s="229"/>
      <c r="AL5" s="229"/>
      <c r="AM5" s="229"/>
      <c r="AN5" s="229"/>
      <c r="AO5" s="229"/>
      <c r="AP5" s="229"/>
      <c r="AQ5" s="229"/>
      <c r="AR5" s="229"/>
      <c r="AS5" s="229"/>
      <c r="AT5" s="229"/>
      <c r="AU5" s="229"/>
      <c r="AV5" s="230" t="s">
        <v>96</v>
      </c>
      <c r="AW5" s="230"/>
      <c r="AX5" s="230"/>
      <c r="AY5" s="230"/>
      <c r="AZ5" s="230"/>
      <c r="BA5" s="231" t="s">
        <v>97</v>
      </c>
      <c r="BB5" s="231"/>
      <c r="BC5" s="4"/>
    </row>
    <row r="6" spans="1:55" s="14" customFormat="1" ht="82.8" x14ac:dyDescent="0.3">
      <c r="A6" s="10"/>
      <c r="B6" s="92" t="s">
        <v>469</v>
      </c>
      <c r="C6" s="92" t="s">
        <v>470</v>
      </c>
      <c r="D6" s="91" t="s">
        <v>98</v>
      </c>
      <c r="E6" s="186" t="s">
        <v>471</v>
      </c>
      <c r="F6" s="42" t="s">
        <v>99</v>
      </c>
      <c r="G6" s="42" t="s">
        <v>100</v>
      </c>
      <c r="H6" s="42" t="s">
        <v>39</v>
      </c>
      <c r="I6" s="93" t="s">
        <v>101</v>
      </c>
      <c r="J6" s="93" t="s">
        <v>102</v>
      </c>
      <c r="K6" s="93" t="s">
        <v>103</v>
      </c>
      <c r="L6" s="42" t="s">
        <v>104</v>
      </c>
      <c r="M6" s="42" t="s">
        <v>105</v>
      </c>
      <c r="N6" s="42" t="s">
        <v>106</v>
      </c>
      <c r="O6" s="42" t="s">
        <v>107</v>
      </c>
      <c r="P6" s="42" t="s">
        <v>108</v>
      </c>
      <c r="Q6" s="42" t="s">
        <v>109</v>
      </c>
      <c r="R6" s="42" t="s">
        <v>110</v>
      </c>
      <c r="S6" s="42" t="s">
        <v>111</v>
      </c>
      <c r="T6" s="42" t="s">
        <v>112</v>
      </c>
      <c r="U6" s="42" t="s">
        <v>113</v>
      </c>
      <c r="V6" s="42" t="s">
        <v>114</v>
      </c>
      <c r="W6" s="42" t="s">
        <v>115</v>
      </c>
      <c r="X6" s="42" t="s">
        <v>116</v>
      </c>
      <c r="Y6" s="42" t="s">
        <v>117</v>
      </c>
      <c r="Z6" s="42" t="s">
        <v>118</v>
      </c>
      <c r="AA6" s="42" t="s">
        <v>119</v>
      </c>
      <c r="AB6" s="42" t="s">
        <v>120</v>
      </c>
      <c r="AC6" s="42" t="s">
        <v>121</v>
      </c>
      <c r="AD6" s="42" t="s">
        <v>122</v>
      </c>
      <c r="AE6" s="42" t="s">
        <v>123</v>
      </c>
      <c r="AF6" s="42" t="s">
        <v>124</v>
      </c>
      <c r="AG6" s="43" t="s">
        <v>125</v>
      </c>
      <c r="AH6" s="43" t="s">
        <v>126</v>
      </c>
      <c r="AI6" s="43" t="s">
        <v>127</v>
      </c>
      <c r="AJ6" s="43" t="s">
        <v>128</v>
      </c>
      <c r="AK6" s="43" t="s">
        <v>129</v>
      </c>
      <c r="AL6" s="43" t="s">
        <v>130</v>
      </c>
      <c r="AM6" s="43" t="s">
        <v>131</v>
      </c>
      <c r="AN6" s="43" t="s">
        <v>132</v>
      </c>
      <c r="AO6" s="43" t="s">
        <v>133</v>
      </c>
      <c r="AP6" s="43" t="s">
        <v>134</v>
      </c>
      <c r="AQ6" s="43" t="s">
        <v>135</v>
      </c>
      <c r="AR6" s="43" t="s">
        <v>136</v>
      </c>
      <c r="AS6" s="43" t="s">
        <v>137</v>
      </c>
      <c r="AT6" s="43" t="s">
        <v>138</v>
      </c>
      <c r="AU6" s="43" t="s">
        <v>139</v>
      </c>
      <c r="AV6" s="44" t="s">
        <v>140</v>
      </c>
      <c r="AW6" s="44" t="s">
        <v>141</v>
      </c>
      <c r="AX6" s="44" t="s">
        <v>142</v>
      </c>
      <c r="AY6" s="44" t="s">
        <v>143</v>
      </c>
      <c r="AZ6" s="44" t="s">
        <v>144</v>
      </c>
      <c r="BA6" s="42" t="s">
        <v>145</v>
      </c>
      <c r="BB6" s="42" t="s">
        <v>146</v>
      </c>
      <c r="BC6" s="42" t="s">
        <v>472</v>
      </c>
    </row>
    <row r="7" spans="1:55" s="19" customFormat="1" ht="409.6" x14ac:dyDescent="0.3">
      <c r="B7" s="187" t="s">
        <v>159</v>
      </c>
      <c r="C7" s="187" t="s">
        <v>159</v>
      </c>
      <c r="D7" s="188" t="s">
        <v>148</v>
      </c>
      <c r="E7" s="53" t="s">
        <v>473</v>
      </c>
      <c r="F7" s="53" t="s">
        <v>149</v>
      </c>
      <c r="G7" s="53" t="s">
        <v>150</v>
      </c>
      <c r="H7" s="53" t="s">
        <v>43</v>
      </c>
      <c r="I7" s="53">
        <v>2010</v>
      </c>
      <c r="J7" s="53" t="s">
        <v>151</v>
      </c>
      <c r="K7" s="53" t="s">
        <v>152</v>
      </c>
      <c r="L7" s="53" t="s">
        <v>153</v>
      </c>
      <c r="M7" s="53" t="s">
        <v>154</v>
      </c>
      <c r="N7" s="53">
        <v>800</v>
      </c>
      <c r="O7" s="53" t="s">
        <v>155</v>
      </c>
      <c r="P7" s="53" t="s">
        <v>156</v>
      </c>
      <c r="Q7" s="53" t="s">
        <v>157</v>
      </c>
      <c r="R7" s="189" t="s">
        <v>158</v>
      </c>
      <c r="S7" s="53" t="s">
        <v>159</v>
      </c>
      <c r="T7" s="53" t="s">
        <v>160</v>
      </c>
      <c r="U7" s="53" t="s">
        <v>474</v>
      </c>
      <c r="V7" s="53" t="s">
        <v>475</v>
      </c>
      <c r="W7" s="53" t="s">
        <v>163</v>
      </c>
      <c r="X7" s="53" t="s">
        <v>164</v>
      </c>
      <c r="Y7" s="53" t="s">
        <v>165</v>
      </c>
      <c r="Z7" s="53" t="s">
        <v>166</v>
      </c>
      <c r="AA7" s="53" t="s">
        <v>167</v>
      </c>
      <c r="AB7" s="53" t="s">
        <v>168</v>
      </c>
      <c r="AC7" s="53" t="s">
        <v>169</v>
      </c>
      <c r="AD7" s="53" t="s">
        <v>170</v>
      </c>
      <c r="AE7" s="53" t="s">
        <v>171</v>
      </c>
      <c r="AF7" s="190">
        <v>3</v>
      </c>
      <c r="AG7" s="53" t="s">
        <v>172</v>
      </c>
      <c r="AH7" s="53"/>
      <c r="AI7" s="53" t="s">
        <v>173</v>
      </c>
      <c r="AJ7" s="53">
        <f>'Quantitative Outcomes'!W49/1000</f>
        <v>5.4340000000000002</v>
      </c>
      <c r="AK7" s="191">
        <f>'Quantitative Outcomes'!D26</f>
        <v>1.2272425718117017E-2</v>
      </c>
      <c r="AL7" s="191" t="s">
        <v>169</v>
      </c>
      <c r="AM7" s="191" t="s">
        <v>169</v>
      </c>
      <c r="AN7" s="187">
        <f>'Quantitative Outcomes'!D30</f>
        <v>3.2026094957673901</v>
      </c>
      <c r="AO7" s="53" t="s">
        <v>174</v>
      </c>
      <c r="AP7" s="53" t="s">
        <v>175</v>
      </c>
      <c r="AQ7" s="53" t="s">
        <v>176</v>
      </c>
      <c r="AR7" s="53" t="s">
        <v>177</v>
      </c>
      <c r="AS7" s="53">
        <v>3</v>
      </c>
      <c r="AT7" s="53" t="s">
        <v>178</v>
      </c>
      <c r="AU7" s="53">
        <v>3</v>
      </c>
      <c r="AV7" s="53" t="s">
        <v>179</v>
      </c>
      <c r="AW7" s="53" t="s">
        <v>180</v>
      </c>
      <c r="AX7" s="53">
        <v>3</v>
      </c>
      <c r="AY7" s="53" t="s">
        <v>181</v>
      </c>
      <c r="AZ7" s="53">
        <v>3</v>
      </c>
      <c r="BA7" s="192" t="s">
        <v>182</v>
      </c>
      <c r="BB7" s="53">
        <v>2</v>
      </c>
      <c r="BC7" s="189" t="s">
        <v>183</v>
      </c>
    </row>
    <row r="8" spans="1:55" ht="165.6" hidden="1" x14ac:dyDescent="0.3">
      <c r="B8" s="45" t="s">
        <v>476</v>
      </c>
      <c r="C8" s="45" t="s">
        <v>476</v>
      </c>
      <c r="D8" s="45" t="s">
        <v>209</v>
      </c>
      <c r="E8" s="25">
        <v>14</v>
      </c>
      <c r="F8" s="24" t="s">
        <v>477</v>
      </c>
      <c r="G8" s="25" t="s">
        <v>236</v>
      </c>
      <c r="H8" s="27" t="s">
        <v>211</v>
      </c>
      <c r="I8" s="27">
        <v>2022</v>
      </c>
      <c r="J8" s="27">
        <v>2025</v>
      </c>
      <c r="K8" s="27" t="s">
        <v>152</v>
      </c>
      <c r="L8" s="25" t="s">
        <v>212</v>
      </c>
      <c r="M8" s="27" t="s">
        <v>154</v>
      </c>
      <c r="N8" s="27" t="s">
        <v>169</v>
      </c>
      <c r="O8" s="27" t="s">
        <v>155</v>
      </c>
      <c r="P8" s="27"/>
      <c r="Q8" s="27"/>
      <c r="R8" s="25"/>
      <c r="S8" s="25"/>
      <c r="T8" s="27"/>
      <c r="U8" s="25" t="s">
        <v>478</v>
      </c>
      <c r="V8" s="25" t="s">
        <v>479</v>
      </c>
      <c r="W8" s="25"/>
      <c r="X8" s="25"/>
      <c r="Y8" s="25" t="s">
        <v>480</v>
      </c>
      <c r="Z8" s="27"/>
      <c r="AA8" s="27"/>
      <c r="AB8" s="27"/>
      <c r="AC8" s="27"/>
      <c r="AD8" s="27"/>
      <c r="AE8" s="27"/>
      <c r="AF8" s="27">
        <v>0</v>
      </c>
      <c r="AG8" s="25"/>
      <c r="AH8" s="25"/>
      <c r="AI8" s="25"/>
      <c r="AJ8" s="25"/>
      <c r="AK8" s="25"/>
      <c r="AL8" s="25"/>
      <c r="AM8" s="25"/>
      <c r="AN8" s="25"/>
      <c r="AO8" s="25"/>
      <c r="AP8" s="25"/>
      <c r="AQ8" s="25"/>
      <c r="AR8" s="27"/>
      <c r="AS8" s="27"/>
      <c r="AT8" s="27"/>
      <c r="AU8" s="27"/>
      <c r="AV8" s="27" t="s">
        <v>187</v>
      </c>
      <c r="AW8" s="27"/>
      <c r="AX8" s="27"/>
      <c r="AY8" s="27"/>
      <c r="AZ8" s="27"/>
      <c r="BA8" s="25" t="s">
        <v>481</v>
      </c>
      <c r="BB8" s="27">
        <v>2</v>
      </c>
      <c r="BC8" s="50" t="s">
        <v>482</v>
      </c>
    </row>
    <row r="9" spans="1:55" ht="303.60000000000002" hidden="1" x14ac:dyDescent="0.3">
      <c r="B9" s="45" t="s">
        <v>159</v>
      </c>
      <c r="C9" s="45" t="s">
        <v>476</v>
      </c>
      <c r="D9" s="45" t="s">
        <v>280</v>
      </c>
      <c r="E9" s="25">
        <v>36</v>
      </c>
      <c r="F9" s="24" t="s">
        <v>483</v>
      </c>
      <c r="G9" s="25" t="s">
        <v>150</v>
      </c>
      <c r="H9" s="27" t="s">
        <v>484</v>
      </c>
      <c r="I9" s="27">
        <v>1997</v>
      </c>
      <c r="J9" s="27">
        <v>2025</v>
      </c>
      <c r="K9" s="27" t="s">
        <v>152</v>
      </c>
      <c r="L9" s="25" t="s">
        <v>485</v>
      </c>
      <c r="M9" s="27" t="s">
        <v>154</v>
      </c>
      <c r="N9" s="27" t="s">
        <v>486</v>
      </c>
      <c r="O9" s="27" t="s">
        <v>155</v>
      </c>
      <c r="P9" s="27"/>
      <c r="Q9" s="27"/>
      <c r="R9" s="25"/>
      <c r="S9" s="25"/>
      <c r="T9" s="27"/>
      <c r="U9" s="25" t="s">
        <v>487</v>
      </c>
      <c r="V9" s="25" t="s">
        <v>488</v>
      </c>
      <c r="W9" s="25"/>
      <c r="X9" s="25"/>
      <c r="Y9" s="25" t="s">
        <v>489</v>
      </c>
      <c r="Z9" s="25" t="s">
        <v>490</v>
      </c>
      <c r="AA9" s="25"/>
      <c r="AB9" s="25"/>
      <c r="AC9" s="25"/>
      <c r="AD9" s="25"/>
      <c r="AE9" s="25"/>
      <c r="AF9" s="27">
        <v>3</v>
      </c>
      <c r="AG9" s="51" t="s">
        <v>491</v>
      </c>
      <c r="AH9" s="25"/>
      <c r="AI9" s="25"/>
      <c r="AJ9" s="25"/>
      <c r="AK9" s="25"/>
      <c r="AL9" s="25"/>
      <c r="AM9" s="25"/>
      <c r="AN9" s="25"/>
      <c r="AO9" s="25"/>
      <c r="AP9" s="25"/>
      <c r="AQ9" s="25"/>
      <c r="AR9" s="27"/>
      <c r="AS9" s="27"/>
      <c r="AT9" s="27"/>
      <c r="AU9" s="27"/>
      <c r="AV9" s="47" t="s">
        <v>187</v>
      </c>
      <c r="AW9" s="25"/>
      <c r="AX9" s="25"/>
      <c r="AY9" s="25"/>
      <c r="AZ9" s="25"/>
      <c r="BA9" s="25" t="s">
        <v>492</v>
      </c>
      <c r="BB9" s="27">
        <v>2</v>
      </c>
      <c r="BC9" s="50" t="s">
        <v>493</v>
      </c>
    </row>
    <row r="10" spans="1:55" s="3" customFormat="1" ht="207" hidden="1" x14ac:dyDescent="0.3">
      <c r="B10" s="45" t="s">
        <v>476</v>
      </c>
      <c r="C10" s="45" t="s">
        <v>476</v>
      </c>
      <c r="D10" s="45" t="s">
        <v>420</v>
      </c>
      <c r="E10" s="25">
        <v>4</v>
      </c>
      <c r="F10" s="24" t="s">
        <v>494</v>
      </c>
      <c r="G10" s="25" t="s">
        <v>150</v>
      </c>
      <c r="H10" s="27" t="s">
        <v>211</v>
      </c>
      <c r="I10" s="27">
        <v>2021</v>
      </c>
      <c r="J10" s="27">
        <v>2050</v>
      </c>
      <c r="K10" s="27" t="s">
        <v>152</v>
      </c>
      <c r="L10" s="25" t="s">
        <v>495</v>
      </c>
      <c r="M10" s="25" t="s">
        <v>154</v>
      </c>
      <c r="N10" s="25" t="s">
        <v>169</v>
      </c>
      <c r="O10" s="25" t="s">
        <v>155</v>
      </c>
      <c r="P10" s="25"/>
      <c r="Q10" s="25"/>
      <c r="R10" s="25"/>
      <c r="S10" s="25"/>
      <c r="T10" s="25"/>
      <c r="U10" s="25" t="s">
        <v>496</v>
      </c>
      <c r="V10" s="25" t="s">
        <v>497</v>
      </c>
      <c r="W10" s="25" t="s">
        <v>497</v>
      </c>
      <c r="X10" s="25"/>
      <c r="Y10" s="25" t="s">
        <v>498</v>
      </c>
      <c r="Z10" s="25"/>
      <c r="AA10" s="25"/>
      <c r="AB10" s="25"/>
      <c r="AC10" s="25"/>
      <c r="AD10" s="25"/>
      <c r="AE10" s="25"/>
      <c r="AF10" s="27">
        <v>0</v>
      </c>
      <c r="AG10" s="27" t="s">
        <v>169</v>
      </c>
      <c r="AH10" s="27"/>
      <c r="AI10" s="27"/>
      <c r="AJ10" s="27"/>
      <c r="AK10" s="27"/>
      <c r="AL10" s="27"/>
      <c r="AM10" s="27"/>
      <c r="AN10" s="27"/>
      <c r="AO10" s="27"/>
      <c r="AP10" s="27"/>
      <c r="AQ10" s="27"/>
      <c r="AR10" s="27"/>
      <c r="AS10" s="27"/>
      <c r="AT10" s="27"/>
      <c r="AU10" s="27"/>
      <c r="AV10" s="47" t="s">
        <v>187</v>
      </c>
      <c r="AW10" s="25"/>
      <c r="AX10" s="25"/>
      <c r="AY10" s="25"/>
      <c r="AZ10" s="25"/>
      <c r="BA10" s="25" t="s">
        <v>499</v>
      </c>
      <c r="BB10" s="27">
        <v>2</v>
      </c>
      <c r="BC10" s="52" t="s">
        <v>500</v>
      </c>
    </row>
    <row r="11" spans="1:55" s="3" customFormat="1" ht="151.80000000000001" hidden="1" x14ac:dyDescent="0.3">
      <c r="B11" s="45" t="s">
        <v>476</v>
      </c>
      <c r="C11" s="45" t="s">
        <v>476</v>
      </c>
      <c r="D11" s="45" t="s">
        <v>420</v>
      </c>
      <c r="E11" s="25">
        <v>5</v>
      </c>
      <c r="F11" s="24" t="s">
        <v>501</v>
      </c>
      <c r="G11" s="25" t="s">
        <v>150</v>
      </c>
      <c r="H11" s="27" t="s">
        <v>211</v>
      </c>
      <c r="I11" s="27">
        <v>2022</v>
      </c>
      <c r="J11" s="27">
        <v>2024</v>
      </c>
      <c r="K11" s="27" t="s">
        <v>152</v>
      </c>
      <c r="L11" s="27" t="s">
        <v>153</v>
      </c>
      <c r="M11" s="25" t="s">
        <v>154</v>
      </c>
      <c r="N11" s="25" t="s">
        <v>169</v>
      </c>
      <c r="O11" s="25" t="s">
        <v>155</v>
      </c>
      <c r="P11" s="25"/>
      <c r="Q11" s="25"/>
      <c r="R11" s="25"/>
      <c r="S11" s="25"/>
      <c r="T11" s="27"/>
      <c r="U11" s="25" t="s">
        <v>502</v>
      </c>
      <c r="V11" s="25" t="s">
        <v>503</v>
      </c>
      <c r="W11" s="25" t="s">
        <v>503</v>
      </c>
      <c r="X11" s="25"/>
      <c r="Y11" s="25" t="s">
        <v>504</v>
      </c>
      <c r="Z11" s="25"/>
      <c r="AA11" s="25"/>
      <c r="AB11" s="25"/>
      <c r="AC11" s="25"/>
      <c r="AD11" s="25"/>
      <c r="AE11" s="25"/>
      <c r="AF11" s="27">
        <v>1</v>
      </c>
      <c r="AG11" s="27" t="s">
        <v>169</v>
      </c>
      <c r="AH11" s="27"/>
      <c r="AI11" s="27"/>
      <c r="AJ11" s="27"/>
      <c r="AK11" s="27"/>
      <c r="AL11" s="27"/>
      <c r="AM11" s="27"/>
      <c r="AN11" s="27"/>
      <c r="AO11" s="27"/>
      <c r="AP11" s="27"/>
      <c r="AQ11" s="27"/>
      <c r="AR11" s="27"/>
      <c r="AS11" s="27"/>
      <c r="AT11" s="27"/>
      <c r="AU11" s="27"/>
      <c r="AV11" s="27" t="s">
        <v>505</v>
      </c>
      <c r="AW11" s="25"/>
      <c r="AX11" s="25"/>
      <c r="AY11" s="25"/>
      <c r="AZ11" s="25"/>
      <c r="BA11" s="24" t="s">
        <v>506</v>
      </c>
      <c r="BB11" s="27">
        <v>2</v>
      </c>
      <c r="BC11" s="52" t="s">
        <v>507</v>
      </c>
    </row>
    <row r="12" spans="1:55" s="18" customFormat="1" ht="400.2" x14ac:dyDescent="0.3">
      <c r="B12" s="187" t="s">
        <v>159</v>
      </c>
      <c r="C12" s="187" t="s">
        <v>159</v>
      </c>
      <c r="D12" s="45" t="s">
        <v>280</v>
      </c>
      <c r="E12" s="53" t="s">
        <v>508</v>
      </c>
      <c r="F12" s="53" t="s">
        <v>281</v>
      </c>
      <c r="G12" s="53" t="s">
        <v>150</v>
      </c>
      <c r="H12" s="53" t="s">
        <v>54</v>
      </c>
      <c r="I12" s="53">
        <v>1992</v>
      </c>
      <c r="J12" s="53">
        <v>2020</v>
      </c>
      <c r="K12" s="53" t="s">
        <v>237</v>
      </c>
      <c r="L12" s="53" t="s">
        <v>212</v>
      </c>
      <c r="M12" s="53" t="s">
        <v>154</v>
      </c>
      <c r="N12" s="53" t="s">
        <v>282</v>
      </c>
      <c r="O12" s="53" t="s">
        <v>283</v>
      </c>
      <c r="P12" s="53" t="s">
        <v>238</v>
      </c>
      <c r="Q12" s="53" t="s">
        <v>157</v>
      </c>
      <c r="R12" s="53" t="s">
        <v>157</v>
      </c>
      <c r="S12" s="53" t="s">
        <v>284</v>
      </c>
      <c r="T12" s="53" t="s">
        <v>285</v>
      </c>
      <c r="U12" s="53" t="s">
        <v>286</v>
      </c>
      <c r="V12" s="53" t="s">
        <v>287</v>
      </c>
      <c r="W12" s="53" t="s">
        <v>288</v>
      </c>
      <c r="X12" s="53" t="s">
        <v>289</v>
      </c>
      <c r="Y12" s="53" t="s">
        <v>290</v>
      </c>
      <c r="Z12" s="53" t="s">
        <v>291</v>
      </c>
      <c r="AA12" s="53" t="s">
        <v>292</v>
      </c>
      <c r="AB12" s="53" t="s">
        <v>293</v>
      </c>
      <c r="AC12" s="53" t="s">
        <v>294</v>
      </c>
      <c r="AD12" s="53" t="s">
        <v>295</v>
      </c>
      <c r="AE12" s="53" t="s">
        <v>296</v>
      </c>
      <c r="AF12" s="190">
        <v>3</v>
      </c>
      <c r="AG12" s="53" t="s">
        <v>297</v>
      </c>
      <c r="AH12" s="53" t="s">
        <v>169</v>
      </c>
      <c r="AI12" s="53" t="s">
        <v>298</v>
      </c>
      <c r="AJ12" s="53">
        <f>('Quantitative Outcomes'!E143*5)/1000</f>
        <v>3.9649999999999999</v>
      </c>
      <c r="AK12" s="191">
        <f>'Quantitative Outcomes'!E158</f>
        <v>8.8886075147984484E-3</v>
      </c>
      <c r="AL12" s="53" t="s">
        <v>169</v>
      </c>
      <c r="AM12" s="53" t="s">
        <v>169</v>
      </c>
      <c r="AN12" s="53" t="s">
        <v>169</v>
      </c>
      <c r="AO12" s="53" t="s">
        <v>299</v>
      </c>
      <c r="AP12" s="53" t="s">
        <v>300</v>
      </c>
      <c r="AQ12" s="53" t="s">
        <v>301</v>
      </c>
      <c r="AR12" s="53" t="s">
        <v>302</v>
      </c>
      <c r="AS12" s="53">
        <v>3</v>
      </c>
      <c r="AT12" s="53" t="s">
        <v>303</v>
      </c>
      <c r="AU12" s="53">
        <v>1</v>
      </c>
      <c r="AV12" s="53" t="s">
        <v>304</v>
      </c>
      <c r="AW12" s="53" t="s">
        <v>305</v>
      </c>
      <c r="AX12" s="53">
        <v>2</v>
      </c>
      <c r="AY12" s="53" t="s">
        <v>181</v>
      </c>
      <c r="AZ12" s="53">
        <v>3</v>
      </c>
      <c r="BA12" s="19" t="s">
        <v>306</v>
      </c>
      <c r="BB12" s="53">
        <v>4</v>
      </c>
      <c r="BC12" s="189" t="s">
        <v>307</v>
      </c>
    </row>
    <row r="13" spans="1:55" s="3" customFormat="1" ht="386.4" hidden="1" x14ac:dyDescent="0.3">
      <c r="B13" s="45" t="s">
        <v>476</v>
      </c>
      <c r="C13" s="45" t="s">
        <v>476</v>
      </c>
      <c r="D13" s="45" t="s">
        <v>420</v>
      </c>
      <c r="E13" s="25">
        <v>8</v>
      </c>
      <c r="F13" s="24" t="s">
        <v>509</v>
      </c>
      <c r="G13" s="25" t="s">
        <v>150</v>
      </c>
      <c r="H13" s="27" t="s">
        <v>211</v>
      </c>
      <c r="I13" s="27">
        <v>2007</v>
      </c>
      <c r="J13" s="27">
        <v>2028</v>
      </c>
      <c r="K13" s="27" t="s">
        <v>152</v>
      </c>
      <c r="L13" s="27" t="s">
        <v>510</v>
      </c>
      <c r="M13" s="27" t="s">
        <v>154</v>
      </c>
      <c r="N13" s="27">
        <v>4</v>
      </c>
      <c r="O13" s="27" t="s">
        <v>511</v>
      </c>
      <c r="P13" s="27"/>
      <c r="Q13" s="27"/>
      <c r="R13" s="24"/>
      <c r="S13" s="24"/>
      <c r="T13" s="27"/>
      <c r="U13" s="24" t="s">
        <v>512</v>
      </c>
      <c r="V13" s="25" t="s">
        <v>513</v>
      </c>
      <c r="W13" s="24"/>
      <c r="X13" s="24"/>
      <c r="Y13" s="24" t="s">
        <v>514</v>
      </c>
      <c r="Z13" s="27"/>
      <c r="AA13" s="27"/>
      <c r="AB13" s="27"/>
      <c r="AC13" s="27"/>
      <c r="AD13" s="27"/>
      <c r="AE13" s="27"/>
      <c r="AF13" s="27">
        <v>1</v>
      </c>
      <c r="AG13" s="27"/>
      <c r="AH13" s="27"/>
      <c r="AI13" s="27"/>
      <c r="AJ13" s="27"/>
      <c r="AK13" s="27"/>
      <c r="AL13" s="27"/>
      <c r="AM13" s="27"/>
      <c r="AN13" s="27"/>
      <c r="AO13" s="27"/>
      <c r="AP13" s="27"/>
      <c r="AQ13" s="27"/>
      <c r="AR13" s="27"/>
      <c r="AS13" s="27"/>
      <c r="AT13" s="27"/>
      <c r="AU13" s="27"/>
      <c r="AV13" s="24" t="s">
        <v>515</v>
      </c>
      <c r="AW13" s="27"/>
      <c r="AX13" s="27"/>
      <c r="AY13" s="27"/>
      <c r="AZ13" s="27"/>
      <c r="BA13" s="25" t="s">
        <v>516</v>
      </c>
      <c r="BB13" s="25">
        <v>2</v>
      </c>
      <c r="BC13" s="52" t="s">
        <v>517</v>
      </c>
    </row>
    <row r="14" spans="1:55" s="18" customFormat="1" ht="409.6" x14ac:dyDescent="0.3">
      <c r="B14" s="187" t="s">
        <v>159</v>
      </c>
      <c r="C14" s="187" t="s">
        <v>159</v>
      </c>
      <c r="D14" s="45" t="s">
        <v>209</v>
      </c>
      <c r="E14" s="53" t="s">
        <v>518</v>
      </c>
      <c r="F14" s="53" t="s">
        <v>235</v>
      </c>
      <c r="G14" s="53" t="s">
        <v>236</v>
      </c>
      <c r="H14" s="53" t="s">
        <v>51</v>
      </c>
      <c r="I14" s="53">
        <v>2014</v>
      </c>
      <c r="J14" s="53" t="s">
        <v>151</v>
      </c>
      <c r="K14" s="53" t="s">
        <v>237</v>
      </c>
      <c r="L14" s="53" t="s">
        <v>153</v>
      </c>
      <c r="M14" s="53" t="s">
        <v>154</v>
      </c>
      <c r="N14" s="53">
        <v>2300</v>
      </c>
      <c r="O14" s="53" t="s">
        <v>155</v>
      </c>
      <c r="P14" s="53" t="s">
        <v>238</v>
      </c>
      <c r="Q14" s="53" t="s">
        <v>157</v>
      </c>
      <c r="R14" s="53" t="s">
        <v>157</v>
      </c>
      <c r="S14" s="53" t="s">
        <v>157</v>
      </c>
      <c r="T14" s="53" t="s">
        <v>239</v>
      </c>
      <c r="U14" s="53" t="s">
        <v>240</v>
      </c>
      <c r="V14" s="53" t="s">
        <v>241</v>
      </c>
      <c r="W14" s="53" t="s">
        <v>187</v>
      </c>
      <c r="X14" s="53" t="s">
        <v>169</v>
      </c>
      <c r="Y14" s="53" t="s">
        <v>242</v>
      </c>
      <c r="Z14" s="54" t="s">
        <v>243</v>
      </c>
      <c r="AA14" s="53" t="s">
        <v>244</v>
      </c>
      <c r="AB14" s="53" t="s">
        <v>245</v>
      </c>
      <c r="AC14" s="53" t="s">
        <v>246</v>
      </c>
      <c r="AD14" s="53" t="s">
        <v>247</v>
      </c>
      <c r="AE14" s="53" t="s">
        <v>169</v>
      </c>
      <c r="AF14" s="190">
        <v>3</v>
      </c>
      <c r="AG14" s="53" t="s">
        <v>248</v>
      </c>
      <c r="AH14" s="53" t="s">
        <v>169</v>
      </c>
      <c r="AI14" s="53" t="s">
        <v>249</v>
      </c>
      <c r="AJ14" s="53">
        <f>'Quantitative Outcomes'!D77/1000</f>
        <v>5.5919999999999996</v>
      </c>
      <c r="AK14" s="193">
        <f>'Quantitative Outcomes'!D82</f>
        <v>3.4237525611773728E-3</v>
      </c>
      <c r="AL14" s="53" t="s">
        <v>169</v>
      </c>
      <c r="AM14" s="53" t="s">
        <v>169</v>
      </c>
      <c r="AN14" s="53" t="s">
        <v>169</v>
      </c>
      <c r="AO14" s="53" t="s">
        <v>169</v>
      </c>
      <c r="AP14" s="53" t="s">
        <v>250</v>
      </c>
      <c r="AQ14" s="53" t="s">
        <v>251</v>
      </c>
      <c r="AR14" s="53" t="s">
        <v>252</v>
      </c>
      <c r="AS14" s="53">
        <v>3</v>
      </c>
      <c r="AT14" s="53" t="s">
        <v>326</v>
      </c>
      <c r="AU14" s="53">
        <v>1</v>
      </c>
      <c r="AV14" s="53" t="s">
        <v>157</v>
      </c>
      <c r="AW14" s="53" t="s">
        <v>254</v>
      </c>
      <c r="AX14" s="53">
        <v>3</v>
      </c>
      <c r="AY14" s="53" t="s">
        <v>181</v>
      </c>
      <c r="AZ14" s="53">
        <v>3</v>
      </c>
      <c r="BA14" s="192" t="s">
        <v>255</v>
      </c>
      <c r="BB14" s="53">
        <v>3</v>
      </c>
      <c r="BC14" s="189" t="s">
        <v>256</v>
      </c>
    </row>
    <row r="15" spans="1:55" s="3" customFormat="1" ht="195.9" hidden="1" customHeight="1" x14ac:dyDescent="0.3">
      <c r="B15" s="45" t="s">
        <v>476</v>
      </c>
      <c r="C15" s="45" t="s">
        <v>476</v>
      </c>
      <c r="D15" s="45" t="s">
        <v>352</v>
      </c>
      <c r="E15" s="25"/>
      <c r="F15" s="24" t="s">
        <v>519</v>
      </c>
      <c r="G15" s="25" t="s">
        <v>354</v>
      </c>
      <c r="H15" s="27" t="s">
        <v>520</v>
      </c>
      <c r="I15" s="27">
        <v>2014</v>
      </c>
      <c r="J15" s="27" t="s">
        <v>151</v>
      </c>
      <c r="K15" s="27" t="s">
        <v>152</v>
      </c>
      <c r="L15" s="25" t="s">
        <v>153</v>
      </c>
      <c r="M15" s="27" t="s">
        <v>154</v>
      </c>
      <c r="N15" s="27" t="s">
        <v>169</v>
      </c>
      <c r="O15" s="27" t="s">
        <v>155</v>
      </c>
      <c r="P15" s="27"/>
      <c r="Q15" s="27"/>
      <c r="R15" s="25"/>
      <c r="S15" s="25"/>
      <c r="T15" s="27"/>
      <c r="U15" s="24" t="s">
        <v>521</v>
      </c>
      <c r="V15" s="25" t="s">
        <v>522</v>
      </c>
      <c r="W15" s="25"/>
      <c r="X15" s="25"/>
      <c r="Y15" s="24"/>
      <c r="Z15" s="27"/>
      <c r="AA15" s="27"/>
      <c r="AB15" s="27"/>
      <c r="AC15" s="27"/>
      <c r="AD15" s="27"/>
      <c r="AE15" s="27"/>
      <c r="AF15" s="27">
        <v>0</v>
      </c>
      <c r="AG15" s="27"/>
      <c r="AH15" s="27"/>
      <c r="AI15" s="27"/>
      <c r="AJ15" s="27"/>
      <c r="AK15" s="27"/>
      <c r="AL15" s="27"/>
      <c r="AM15" s="27"/>
      <c r="AN15" s="27"/>
      <c r="AO15" s="27"/>
      <c r="AP15" s="27"/>
      <c r="AQ15" s="27"/>
      <c r="AR15" s="27"/>
      <c r="AS15" s="27"/>
      <c r="AT15" s="27"/>
      <c r="AU15" s="27"/>
      <c r="AV15" s="27" t="s">
        <v>415</v>
      </c>
      <c r="AW15" s="27"/>
      <c r="AX15" s="27"/>
      <c r="AY15" s="27"/>
      <c r="AZ15" s="27"/>
      <c r="BA15" s="25" t="s">
        <v>523</v>
      </c>
      <c r="BB15" s="27">
        <v>2</v>
      </c>
      <c r="BC15" s="52"/>
    </row>
    <row r="16" spans="1:55" s="18" customFormat="1" ht="409.6" x14ac:dyDescent="0.3">
      <c r="B16" s="187" t="s">
        <v>159</v>
      </c>
      <c r="C16" s="187" t="s">
        <v>159</v>
      </c>
      <c r="D16" s="45" t="s">
        <v>209</v>
      </c>
      <c r="E16" s="53" t="s">
        <v>524</v>
      </c>
      <c r="F16" s="16" t="s">
        <v>210</v>
      </c>
      <c r="G16" s="16" t="s">
        <v>150</v>
      </c>
      <c r="H16" s="16" t="s">
        <v>211</v>
      </c>
      <c r="I16" s="16">
        <v>1976</v>
      </c>
      <c r="J16" s="16" t="s">
        <v>151</v>
      </c>
      <c r="K16" s="16" t="s">
        <v>152</v>
      </c>
      <c r="L16" s="16" t="s">
        <v>212</v>
      </c>
      <c r="M16" s="16" t="s">
        <v>154</v>
      </c>
      <c r="N16" s="16"/>
      <c r="O16" s="16" t="s">
        <v>213</v>
      </c>
      <c r="P16" s="16" t="s">
        <v>186</v>
      </c>
      <c r="Q16" s="16" t="s">
        <v>214</v>
      </c>
      <c r="R16" s="16" t="s">
        <v>157</v>
      </c>
      <c r="S16" s="16" t="s">
        <v>157</v>
      </c>
      <c r="T16" s="16" t="s">
        <v>215</v>
      </c>
      <c r="U16" s="194" t="s">
        <v>216</v>
      </c>
      <c r="V16" s="16" t="s">
        <v>525</v>
      </c>
      <c r="W16" s="16" t="s">
        <v>187</v>
      </c>
      <c r="X16" s="16" t="s">
        <v>169</v>
      </c>
      <c r="Y16" s="16" t="s">
        <v>218</v>
      </c>
      <c r="Z16" s="16" t="s">
        <v>219</v>
      </c>
      <c r="AA16" s="16" t="s">
        <v>220</v>
      </c>
      <c r="AB16" s="16" t="s">
        <v>169</v>
      </c>
      <c r="AC16" s="16" t="s">
        <v>169</v>
      </c>
      <c r="AD16" s="16" t="s">
        <v>169</v>
      </c>
      <c r="AE16" s="16" t="s">
        <v>221</v>
      </c>
      <c r="AF16" s="17">
        <v>3</v>
      </c>
      <c r="AG16" s="53" t="s">
        <v>222</v>
      </c>
      <c r="AH16" s="53" t="s">
        <v>223</v>
      </c>
      <c r="AI16" s="53" t="s">
        <v>224</v>
      </c>
      <c r="AJ16" s="195">
        <f>'Quantitative Outcomes'!D103</f>
        <v>166.17129684750131</v>
      </c>
      <c r="AK16" s="191">
        <f>'Quantitative Outcomes'!D107</f>
        <v>2.2154715062416464E-3</v>
      </c>
      <c r="AL16" s="53" t="s">
        <v>169</v>
      </c>
      <c r="AM16" s="53" t="s">
        <v>169</v>
      </c>
      <c r="AN16" s="187">
        <f>'Quantitative Outcomes'!D105</f>
        <v>1.7039367530473577</v>
      </c>
      <c r="AO16" s="53" t="s">
        <v>225</v>
      </c>
      <c r="AP16" s="53" t="s">
        <v>226</v>
      </c>
      <c r="AQ16" s="54" t="s">
        <v>227</v>
      </c>
      <c r="AR16" s="53" t="s">
        <v>228</v>
      </c>
      <c r="AS16" s="53">
        <v>4</v>
      </c>
      <c r="AT16" s="53" t="s">
        <v>229</v>
      </c>
      <c r="AU16" s="53">
        <v>4</v>
      </c>
      <c r="AV16" s="53" t="s">
        <v>157</v>
      </c>
      <c r="AW16" s="53" t="s">
        <v>230</v>
      </c>
      <c r="AX16" s="53">
        <v>2</v>
      </c>
      <c r="AY16" s="53" t="s">
        <v>231</v>
      </c>
      <c r="AZ16" s="53">
        <v>3</v>
      </c>
      <c r="BA16" s="192" t="s">
        <v>232</v>
      </c>
      <c r="BB16" s="53">
        <v>3</v>
      </c>
      <c r="BC16" s="189" t="s">
        <v>233</v>
      </c>
    </row>
    <row r="17" spans="2:55" s="3" customFormat="1" ht="110.4" hidden="1" x14ac:dyDescent="0.3">
      <c r="B17" s="45" t="s">
        <v>476</v>
      </c>
      <c r="C17" s="45" t="s">
        <v>476</v>
      </c>
      <c r="D17" s="188" t="s">
        <v>148</v>
      </c>
      <c r="E17" s="25"/>
      <c r="F17" s="24" t="s">
        <v>526</v>
      </c>
      <c r="G17" s="25" t="s">
        <v>150</v>
      </c>
      <c r="H17" s="27" t="s">
        <v>520</v>
      </c>
      <c r="I17" s="27">
        <v>2009</v>
      </c>
      <c r="J17" s="27" t="s">
        <v>151</v>
      </c>
      <c r="K17" s="27" t="s">
        <v>152</v>
      </c>
      <c r="L17" s="27" t="s">
        <v>212</v>
      </c>
      <c r="M17" s="27" t="s">
        <v>154</v>
      </c>
      <c r="N17" s="27" t="s">
        <v>169</v>
      </c>
      <c r="O17" s="27" t="s">
        <v>155</v>
      </c>
      <c r="P17" s="27"/>
      <c r="Q17" s="27"/>
      <c r="R17" s="25"/>
      <c r="S17" s="25"/>
      <c r="T17" s="27"/>
      <c r="U17" s="24" t="s">
        <v>527</v>
      </c>
      <c r="V17" s="25" t="s">
        <v>528</v>
      </c>
      <c r="W17" s="25"/>
      <c r="X17" s="25"/>
      <c r="Y17" s="24" t="s">
        <v>529</v>
      </c>
      <c r="Z17" s="27"/>
      <c r="AA17" s="27"/>
      <c r="AB17" s="27"/>
      <c r="AC17" s="27"/>
      <c r="AD17" s="27"/>
      <c r="AE17" s="27"/>
      <c r="AF17" s="27">
        <v>0</v>
      </c>
      <c r="AG17" s="27"/>
      <c r="AH17" s="27"/>
      <c r="AI17" s="27"/>
      <c r="AJ17" s="27"/>
      <c r="AK17" s="27"/>
      <c r="AL17" s="27"/>
      <c r="AM17" s="27"/>
      <c r="AN17" s="27"/>
      <c r="AO17" s="27"/>
      <c r="AP17" s="27"/>
      <c r="AQ17" s="27"/>
      <c r="AR17" s="27"/>
      <c r="AS17" s="27"/>
      <c r="AT17" s="27"/>
      <c r="AU17" s="27"/>
      <c r="AV17" s="47" t="s">
        <v>187</v>
      </c>
      <c r="AW17" s="27"/>
      <c r="AX17" s="27"/>
      <c r="AY17" s="27"/>
      <c r="AZ17" s="27"/>
      <c r="BA17" s="25" t="s">
        <v>530</v>
      </c>
      <c r="BB17" s="25">
        <v>2</v>
      </c>
      <c r="BC17" s="50" t="s">
        <v>531</v>
      </c>
    </row>
    <row r="18" spans="2:55" s="18" customFormat="1" ht="409.6" x14ac:dyDescent="0.3">
      <c r="B18" s="187" t="s">
        <v>159</v>
      </c>
      <c r="C18" s="187" t="s">
        <v>159</v>
      </c>
      <c r="D18" s="45" t="s">
        <v>280</v>
      </c>
      <c r="E18" s="53" t="s">
        <v>532</v>
      </c>
      <c r="F18" s="53" t="s">
        <v>309</v>
      </c>
      <c r="G18" s="53" t="s">
        <v>150</v>
      </c>
      <c r="H18" s="53" t="s">
        <v>57</v>
      </c>
      <c r="I18" s="53">
        <v>2003</v>
      </c>
      <c r="J18" s="53" t="s">
        <v>151</v>
      </c>
      <c r="K18" s="53" t="s">
        <v>152</v>
      </c>
      <c r="L18" s="53" t="s">
        <v>212</v>
      </c>
      <c r="M18" s="53" t="s">
        <v>310</v>
      </c>
      <c r="N18" s="53">
        <v>172</v>
      </c>
      <c r="O18" s="53" t="s">
        <v>283</v>
      </c>
      <c r="P18" s="53" t="s">
        <v>186</v>
      </c>
      <c r="Q18" s="53" t="s">
        <v>214</v>
      </c>
      <c r="R18" s="53" t="s">
        <v>157</v>
      </c>
      <c r="S18" s="53" t="s">
        <v>157</v>
      </c>
      <c r="T18" s="53" t="s">
        <v>311</v>
      </c>
      <c r="U18" s="53" t="s">
        <v>312</v>
      </c>
      <c r="V18" s="53" t="s">
        <v>313</v>
      </c>
      <c r="W18" s="53" t="s">
        <v>187</v>
      </c>
      <c r="X18" s="53" t="s">
        <v>314</v>
      </c>
      <c r="Y18" s="53" t="s">
        <v>315</v>
      </c>
      <c r="Z18" s="53" t="s">
        <v>316</v>
      </c>
      <c r="AA18" s="53" t="s">
        <v>317</v>
      </c>
      <c r="AB18" s="53" t="s">
        <v>318</v>
      </c>
      <c r="AC18" s="53" t="s">
        <v>169</v>
      </c>
      <c r="AD18" s="53" t="s">
        <v>319</v>
      </c>
      <c r="AE18" s="53" t="s">
        <v>320</v>
      </c>
      <c r="AF18" s="190">
        <v>3</v>
      </c>
      <c r="AG18" s="53" t="s">
        <v>321</v>
      </c>
      <c r="AH18" s="53" t="s">
        <v>169</v>
      </c>
      <c r="AI18" s="53" t="s">
        <v>322</v>
      </c>
      <c r="AJ18" s="196">
        <f>'Quantitative Outcomes'!D167*9</f>
        <v>71.460000000000008</v>
      </c>
      <c r="AK18" s="191">
        <f>'Quantitative Outcomes'!D175</f>
        <v>1.0478653738855313E-2</v>
      </c>
      <c r="AL18" s="53" t="s">
        <v>169</v>
      </c>
      <c r="AM18" s="53" t="s">
        <v>169</v>
      </c>
      <c r="AN18" s="53" t="s">
        <v>169</v>
      </c>
      <c r="AO18" s="53" t="s">
        <v>323</v>
      </c>
      <c r="AP18" s="53" t="s">
        <v>169</v>
      </c>
      <c r="AQ18" s="53" t="s">
        <v>324</v>
      </c>
      <c r="AR18" s="188" t="s">
        <v>325</v>
      </c>
      <c r="AS18" s="53">
        <v>2</v>
      </c>
      <c r="AT18" s="53" t="s">
        <v>326</v>
      </c>
      <c r="AU18" s="53">
        <v>1</v>
      </c>
      <c r="AV18" s="53" t="s">
        <v>304</v>
      </c>
      <c r="AW18" s="54" t="s">
        <v>327</v>
      </c>
      <c r="AX18" s="53">
        <v>3</v>
      </c>
      <c r="AY18" s="53" t="s">
        <v>181</v>
      </c>
      <c r="AZ18" s="53">
        <v>3</v>
      </c>
      <c r="BA18" s="53" t="s">
        <v>328</v>
      </c>
      <c r="BB18" s="53">
        <v>3</v>
      </c>
      <c r="BC18" s="189" t="s">
        <v>329</v>
      </c>
    </row>
    <row r="19" spans="2:55" s="3" customFormat="1" ht="345" hidden="1" x14ac:dyDescent="0.3">
      <c r="B19" s="45" t="s">
        <v>476</v>
      </c>
      <c r="C19" s="45" t="s">
        <v>476</v>
      </c>
      <c r="D19" s="45" t="s">
        <v>209</v>
      </c>
      <c r="E19" s="25">
        <v>12</v>
      </c>
      <c r="F19" s="24" t="s">
        <v>533</v>
      </c>
      <c r="G19" s="25" t="s">
        <v>150</v>
      </c>
      <c r="H19" s="27" t="s">
        <v>211</v>
      </c>
      <c r="I19" s="27">
        <v>2021</v>
      </c>
      <c r="J19" s="27" t="s">
        <v>169</v>
      </c>
      <c r="K19" s="27" t="s">
        <v>152</v>
      </c>
      <c r="L19" s="25" t="s">
        <v>534</v>
      </c>
      <c r="M19" s="27" t="s">
        <v>154</v>
      </c>
      <c r="N19" s="27" t="s">
        <v>169</v>
      </c>
      <c r="O19" s="27" t="s">
        <v>155</v>
      </c>
      <c r="P19" s="27"/>
      <c r="Q19" s="27"/>
      <c r="R19" s="25"/>
      <c r="S19" s="25"/>
      <c r="T19" s="27"/>
      <c r="U19" s="25" t="s">
        <v>535</v>
      </c>
      <c r="V19" s="25" t="s">
        <v>536</v>
      </c>
      <c r="W19" s="25"/>
      <c r="X19" s="25"/>
      <c r="Y19" s="25" t="s">
        <v>537</v>
      </c>
      <c r="Z19" s="27"/>
      <c r="AA19" s="27"/>
      <c r="AB19" s="27"/>
      <c r="AC19" s="27"/>
      <c r="AD19" s="27"/>
      <c r="AE19" s="27"/>
      <c r="AF19" s="27">
        <v>0</v>
      </c>
      <c r="AG19" s="27"/>
      <c r="AH19" s="27"/>
      <c r="AI19" s="27"/>
      <c r="AJ19" s="27"/>
      <c r="AK19" s="27"/>
      <c r="AL19" s="27"/>
      <c r="AM19" s="27"/>
      <c r="AN19" s="27"/>
      <c r="AO19" s="27"/>
      <c r="AP19" s="27"/>
      <c r="AQ19" s="27"/>
      <c r="AR19" s="27"/>
      <c r="AS19" s="27"/>
      <c r="AT19" s="27"/>
      <c r="AU19" s="27"/>
      <c r="AV19" s="27" t="s">
        <v>187</v>
      </c>
      <c r="AW19" s="27"/>
      <c r="AX19" s="27"/>
      <c r="AY19" s="27"/>
      <c r="AZ19" s="27"/>
      <c r="BA19" s="54" t="s">
        <v>538</v>
      </c>
      <c r="BB19" s="27">
        <v>1</v>
      </c>
      <c r="BC19" s="50" t="s">
        <v>482</v>
      </c>
    </row>
    <row r="20" spans="2:55" s="3" customFormat="1" ht="207" hidden="1" x14ac:dyDescent="0.3">
      <c r="B20" s="45" t="s">
        <v>476</v>
      </c>
      <c r="C20" s="45" t="s">
        <v>476</v>
      </c>
      <c r="D20" s="45" t="s">
        <v>209</v>
      </c>
      <c r="E20" s="25">
        <v>13</v>
      </c>
      <c r="F20" s="24" t="s">
        <v>539</v>
      </c>
      <c r="G20" s="25" t="s">
        <v>150</v>
      </c>
      <c r="H20" s="27" t="s">
        <v>211</v>
      </c>
      <c r="I20" s="27">
        <v>2017</v>
      </c>
      <c r="J20" s="27" t="s">
        <v>169</v>
      </c>
      <c r="K20" s="27" t="s">
        <v>152</v>
      </c>
      <c r="L20" s="25" t="s">
        <v>540</v>
      </c>
      <c r="M20" s="27" t="s">
        <v>154</v>
      </c>
      <c r="N20" s="27" t="s">
        <v>169</v>
      </c>
      <c r="O20" s="27" t="s">
        <v>155</v>
      </c>
      <c r="P20" s="27"/>
      <c r="Q20" s="27"/>
      <c r="R20" s="25"/>
      <c r="S20" s="25"/>
      <c r="T20" s="27"/>
      <c r="U20" s="25" t="s">
        <v>541</v>
      </c>
      <c r="V20" s="25" t="s">
        <v>542</v>
      </c>
      <c r="W20" s="25"/>
      <c r="X20" s="25"/>
      <c r="Y20" s="25" t="s">
        <v>543</v>
      </c>
      <c r="Z20" s="27"/>
      <c r="AA20" s="27"/>
      <c r="AB20" s="27"/>
      <c r="AC20" s="27"/>
      <c r="AD20" s="27"/>
      <c r="AE20" s="27"/>
      <c r="AF20" s="27">
        <v>0</v>
      </c>
      <c r="AG20" s="27"/>
      <c r="AH20" s="27"/>
      <c r="AI20" s="27"/>
      <c r="AJ20" s="27"/>
      <c r="AK20" s="27"/>
      <c r="AL20" s="27"/>
      <c r="AM20" s="27"/>
      <c r="AN20" s="27"/>
      <c r="AO20" s="27"/>
      <c r="AP20" s="27"/>
      <c r="AQ20" s="27"/>
      <c r="AR20" s="27"/>
      <c r="AS20" s="27"/>
      <c r="AT20" s="27"/>
      <c r="AU20" s="27"/>
      <c r="AV20" s="47" t="s">
        <v>187</v>
      </c>
      <c r="AW20" s="27"/>
      <c r="AX20" s="27"/>
      <c r="AY20" s="27"/>
      <c r="AZ20" s="27"/>
      <c r="BA20" s="25" t="s">
        <v>544</v>
      </c>
      <c r="BB20" s="27">
        <v>2</v>
      </c>
      <c r="BC20" s="50" t="s">
        <v>545</v>
      </c>
    </row>
    <row r="21" spans="2:55" s="3" customFormat="1" ht="96.6" hidden="1" x14ac:dyDescent="0.3">
      <c r="B21" s="45" t="s">
        <v>476</v>
      </c>
      <c r="C21" s="45" t="s">
        <v>476</v>
      </c>
      <c r="D21" s="45" t="s">
        <v>209</v>
      </c>
      <c r="E21" s="25">
        <v>15</v>
      </c>
      <c r="F21" s="24" t="s">
        <v>546</v>
      </c>
      <c r="G21" s="25" t="s">
        <v>150</v>
      </c>
      <c r="H21" s="27" t="s">
        <v>211</v>
      </c>
      <c r="I21" s="27">
        <v>2022</v>
      </c>
      <c r="J21" s="27" t="s">
        <v>169</v>
      </c>
      <c r="K21" s="27" t="s">
        <v>152</v>
      </c>
      <c r="L21" s="25" t="s">
        <v>212</v>
      </c>
      <c r="M21" s="27" t="s">
        <v>154</v>
      </c>
      <c r="N21" s="27" t="s">
        <v>169</v>
      </c>
      <c r="O21" s="27" t="s">
        <v>169</v>
      </c>
      <c r="P21" s="27"/>
      <c r="Q21" s="27"/>
      <c r="R21" s="25"/>
      <c r="S21" s="25"/>
      <c r="T21" s="27"/>
      <c r="U21" s="25" t="s">
        <v>547</v>
      </c>
      <c r="V21" s="25" t="s">
        <v>169</v>
      </c>
      <c r="W21" s="25"/>
      <c r="X21" s="25"/>
      <c r="Y21" s="25" t="s">
        <v>548</v>
      </c>
      <c r="Z21" s="27"/>
      <c r="AA21" s="27"/>
      <c r="AB21" s="27"/>
      <c r="AC21" s="27"/>
      <c r="AD21" s="27"/>
      <c r="AE21" s="27"/>
      <c r="AF21" s="27">
        <v>0</v>
      </c>
      <c r="AG21" s="27"/>
      <c r="AH21" s="27"/>
      <c r="AI21" s="27"/>
      <c r="AJ21" s="27"/>
      <c r="AK21" s="27"/>
      <c r="AL21" s="27"/>
      <c r="AM21" s="27"/>
      <c r="AN21" s="27"/>
      <c r="AO21" s="27"/>
      <c r="AP21" s="27"/>
      <c r="AQ21" s="27"/>
      <c r="AR21" s="27"/>
      <c r="AS21" s="27"/>
      <c r="AT21" s="27"/>
      <c r="AU21" s="27"/>
      <c r="AV21" s="27" t="s">
        <v>415</v>
      </c>
      <c r="AW21" s="27"/>
      <c r="AX21" s="27"/>
      <c r="AY21" s="27"/>
      <c r="AZ21" s="27"/>
      <c r="BA21" s="24" t="s">
        <v>549</v>
      </c>
      <c r="BB21" s="27">
        <v>1</v>
      </c>
      <c r="BC21" s="50" t="s">
        <v>550</v>
      </c>
    </row>
    <row r="22" spans="2:55" s="18" customFormat="1" ht="409.6" x14ac:dyDescent="0.3">
      <c r="B22" s="187" t="s">
        <v>159</v>
      </c>
      <c r="C22" s="187" t="s">
        <v>159</v>
      </c>
      <c r="D22" s="45" t="s">
        <v>352</v>
      </c>
      <c r="E22" s="53" t="s">
        <v>551</v>
      </c>
      <c r="F22" s="53" t="s">
        <v>353</v>
      </c>
      <c r="G22" s="53" t="s">
        <v>354</v>
      </c>
      <c r="H22" s="53" t="s">
        <v>60</v>
      </c>
      <c r="I22" s="53">
        <v>2005</v>
      </c>
      <c r="J22" s="53" t="s">
        <v>151</v>
      </c>
      <c r="K22" s="53" t="s">
        <v>152</v>
      </c>
      <c r="L22" s="53" t="s">
        <v>153</v>
      </c>
      <c r="M22" s="53" t="s">
        <v>154</v>
      </c>
      <c r="N22" s="53">
        <v>1744</v>
      </c>
      <c r="O22" s="53" t="s">
        <v>155</v>
      </c>
      <c r="P22" s="53" t="s">
        <v>238</v>
      </c>
      <c r="Q22" s="53" t="s">
        <v>157</v>
      </c>
      <c r="R22" s="53" t="s">
        <v>157</v>
      </c>
      <c r="S22" s="53" t="s">
        <v>157</v>
      </c>
      <c r="T22" s="53" t="s">
        <v>355</v>
      </c>
      <c r="U22" s="53" t="s">
        <v>356</v>
      </c>
      <c r="V22" s="53" t="s">
        <v>357</v>
      </c>
      <c r="W22" s="53" t="s">
        <v>358</v>
      </c>
      <c r="X22" s="53" t="s">
        <v>359</v>
      </c>
      <c r="Y22" s="53" t="s">
        <v>360</v>
      </c>
      <c r="Z22" s="53" t="s">
        <v>361</v>
      </c>
      <c r="AA22" s="53" t="s">
        <v>362</v>
      </c>
      <c r="AB22" s="53" t="s">
        <v>363</v>
      </c>
      <c r="AC22" s="53" t="s">
        <v>169</v>
      </c>
      <c r="AD22" s="53" t="s">
        <v>364</v>
      </c>
      <c r="AE22" s="53" t="s">
        <v>365</v>
      </c>
      <c r="AF22" s="190">
        <v>3</v>
      </c>
      <c r="AG22" s="53" t="s">
        <v>366</v>
      </c>
      <c r="AH22" s="53" t="s">
        <v>367</v>
      </c>
      <c r="AI22" s="53" t="s">
        <v>368</v>
      </c>
      <c r="AJ22" s="53">
        <f>'Quantitative Outcomes'!D214</f>
        <v>209.10740000000001</v>
      </c>
      <c r="AK22" s="191">
        <f>'Quantitative Outcomes'!D213</f>
        <v>6.4549873746449736E-3</v>
      </c>
      <c r="AL22" s="53" t="s">
        <v>169</v>
      </c>
      <c r="AM22" s="53" t="s">
        <v>169</v>
      </c>
      <c r="AN22" s="53" t="s">
        <v>169</v>
      </c>
      <c r="AO22" s="53" t="s">
        <v>169</v>
      </c>
      <c r="AP22" s="53" t="s">
        <v>369</v>
      </c>
      <c r="AQ22" s="53" t="s">
        <v>370</v>
      </c>
      <c r="AR22" s="53" t="s">
        <v>371</v>
      </c>
      <c r="AS22" s="53">
        <v>3</v>
      </c>
      <c r="AT22" s="53" t="s">
        <v>326</v>
      </c>
      <c r="AU22" s="53">
        <v>1</v>
      </c>
      <c r="AV22" s="53" t="s">
        <v>372</v>
      </c>
      <c r="AW22" s="53" t="s">
        <v>373</v>
      </c>
      <c r="AX22" s="53">
        <v>2</v>
      </c>
      <c r="AY22" s="53" t="s">
        <v>374</v>
      </c>
      <c r="AZ22" s="53">
        <v>3</v>
      </c>
      <c r="BA22" s="53" t="s">
        <v>375</v>
      </c>
      <c r="BB22" s="53">
        <v>3</v>
      </c>
      <c r="BC22" s="189" t="s">
        <v>376</v>
      </c>
    </row>
    <row r="23" spans="2:55" s="3" customFormat="1" ht="193.2" hidden="1" x14ac:dyDescent="0.3">
      <c r="B23" s="45" t="s">
        <v>476</v>
      </c>
      <c r="C23" s="45" t="s">
        <v>476</v>
      </c>
      <c r="D23" s="45" t="s">
        <v>209</v>
      </c>
      <c r="E23" s="25">
        <v>18</v>
      </c>
      <c r="F23" s="24" t="s">
        <v>552</v>
      </c>
      <c r="G23" s="25" t="s">
        <v>150</v>
      </c>
      <c r="H23" s="27" t="s">
        <v>211</v>
      </c>
      <c r="I23" s="27">
        <v>2011</v>
      </c>
      <c r="J23" s="27" t="s">
        <v>453</v>
      </c>
      <c r="K23" s="27" t="s">
        <v>152</v>
      </c>
      <c r="L23" s="55" t="s">
        <v>212</v>
      </c>
      <c r="M23" s="27" t="s">
        <v>154</v>
      </c>
      <c r="N23" s="27" t="s">
        <v>169</v>
      </c>
      <c r="O23" s="27" t="s">
        <v>155</v>
      </c>
      <c r="P23" s="27"/>
      <c r="Q23" s="27"/>
      <c r="R23" s="25"/>
      <c r="S23" s="25"/>
      <c r="T23" s="27"/>
      <c r="U23" s="25" t="s">
        <v>553</v>
      </c>
      <c r="V23" s="25" t="s">
        <v>554</v>
      </c>
      <c r="W23" s="25"/>
      <c r="X23" s="25"/>
      <c r="Y23" s="25" t="s">
        <v>555</v>
      </c>
      <c r="Z23" s="27"/>
      <c r="AA23" s="27"/>
      <c r="AB23" s="27"/>
      <c r="AC23" s="27"/>
      <c r="AD23" s="27"/>
      <c r="AE23" s="27"/>
      <c r="AF23" s="27">
        <v>0</v>
      </c>
      <c r="AG23" s="27"/>
      <c r="AH23" s="27"/>
      <c r="AI23" s="27"/>
      <c r="AJ23" s="27"/>
      <c r="AK23" s="27"/>
      <c r="AL23" s="27"/>
      <c r="AM23" s="27"/>
      <c r="AN23" s="27"/>
      <c r="AO23" s="27"/>
      <c r="AP23" s="27"/>
      <c r="AQ23" s="27"/>
      <c r="AR23" s="27"/>
      <c r="AS23" s="27"/>
      <c r="AT23" s="27"/>
      <c r="AU23" s="27"/>
      <c r="AV23" s="27"/>
      <c r="AW23" s="27"/>
      <c r="AX23" s="27"/>
      <c r="AY23" s="27"/>
      <c r="AZ23" s="27"/>
      <c r="BA23" s="27"/>
      <c r="BB23" s="27"/>
      <c r="BC23" s="50" t="s">
        <v>556</v>
      </c>
    </row>
    <row r="24" spans="2:55" s="3" customFormat="1" ht="193.2" hidden="1" x14ac:dyDescent="0.3">
      <c r="B24" s="45" t="s">
        <v>476</v>
      </c>
      <c r="C24" s="45" t="s">
        <v>476</v>
      </c>
      <c r="D24" s="188" t="s">
        <v>148</v>
      </c>
      <c r="E24" s="25">
        <v>7</v>
      </c>
      <c r="F24" s="24" t="s">
        <v>557</v>
      </c>
      <c r="G24" s="25" t="s">
        <v>150</v>
      </c>
      <c r="H24" s="25" t="s">
        <v>63</v>
      </c>
      <c r="I24" s="25">
        <v>1998</v>
      </c>
      <c r="J24" s="25" t="s">
        <v>151</v>
      </c>
      <c r="K24" s="25" t="s">
        <v>152</v>
      </c>
      <c r="L24" s="25" t="s">
        <v>153</v>
      </c>
      <c r="M24" s="25" t="s">
        <v>154</v>
      </c>
      <c r="N24" s="25" t="s">
        <v>169</v>
      </c>
      <c r="O24" s="25" t="s">
        <v>213</v>
      </c>
      <c r="P24" s="25"/>
      <c r="Q24" s="25"/>
      <c r="R24" s="25"/>
      <c r="S24" s="25"/>
      <c r="T24" s="25"/>
      <c r="U24" s="25" t="s">
        <v>558</v>
      </c>
      <c r="V24" s="25" t="s">
        <v>559</v>
      </c>
      <c r="W24" s="25"/>
      <c r="X24" s="25"/>
      <c r="Y24" s="25" t="s">
        <v>560</v>
      </c>
      <c r="Z24" s="25" t="s">
        <v>561</v>
      </c>
      <c r="AA24" s="25"/>
      <c r="AB24" s="25"/>
      <c r="AC24" s="25"/>
      <c r="AD24" s="25"/>
      <c r="AE24" s="25"/>
      <c r="AF24" s="25">
        <v>3</v>
      </c>
      <c r="AG24" s="25" t="s">
        <v>562</v>
      </c>
      <c r="AH24" s="27"/>
      <c r="AI24" s="27"/>
      <c r="AJ24" s="27"/>
      <c r="AK24" s="27"/>
      <c r="AL24" s="27"/>
      <c r="AM24" s="27"/>
      <c r="AN24" s="27"/>
      <c r="AO24" s="27"/>
      <c r="AP24" s="27"/>
      <c r="AQ24" s="27"/>
      <c r="AR24" s="48">
        <v>0</v>
      </c>
      <c r="AS24" s="48">
        <v>0</v>
      </c>
      <c r="AT24" s="48"/>
      <c r="AU24" s="48"/>
      <c r="AV24" s="25"/>
      <c r="AW24" s="25"/>
      <c r="AX24" s="25"/>
      <c r="AY24" s="25"/>
      <c r="AZ24" s="25"/>
      <c r="BA24" s="48"/>
      <c r="BB24" s="48"/>
      <c r="BC24" s="52" t="s">
        <v>563</v>
      </c>
    </row>
    <row r="25" spans="2:55" s="3" customFormat="1" ht="179.4" hidden="1" x14ac:dyDescent="0.3">
      <c r="B25" s="45" t="s">
        <v>159</v>
      </c>
      <c r="C25" s="45" t="s">
        <v>476</v>
      </c>
      <c r="D25" s="45" t="s">
        <v>280</v>
      </c>
      <c r="E25" s="25">
        <v>48</v>
      </c>
      <c r="F25" s="24" t="s">
        <v>564</v>
      </c>
      <c r="G25" s="25" t="s">
        <v>150</v>
      </c>
      <c r="H25" s="27" t="s">
        <v>57</v>
      </c>
      <c r="I25" s="27">
        <v>2005</v>
      </c>
      <c r="J25" s="27">
        <v>2013</v>
      </c>
      <c r="K25" s="27" t="s">
        <v>237</v>
      </c>
      <c r="L25" s="27" t="s">
        <v>212</v>
      </c>
      <c r="M25" s="27" t="s">
        <v>310</v>
      </c>
      <c r="N25" s="27">
        <v>286</v>
      </c>
      <c r="O25" s="27" t="s">
        <v>565</v>
      </c>
      <c r="P25" s="27"/>
      <c r="Q25" s="27"/>
      <c r="R25" s="25"/>
      <c r="S25" s="25"/>
      <c r="T25" s="27"/>
      <c r="U25" s="25" t="s">
        <v>566</v>
      </c>
      <c r="V25" s="25" t="s">
        <v>567</v>
      </c>
      <c r="W25" s="25"/>
      <c r="X25" s="25"/>
      <c r="Y25" s="25" t="s">
        <v>568</v>
      </c>
      <c r="Z25" s="25" t="s">
        <v>569</v>
      </c>
      <c r="AA25" s="25"/>
      <c r="AB25" s="25"/>
      <c r="AC25" s="25"/>
      <c r="AD25" s="25"/>
      <c r="AE25" s="25"/>
      <c r="AF25" s="27">
        <v>3</v>
      </c>
      <c r="AG25" s="25" t="s">
        <v>570</v>
      </c>
      <c r="AH25" s="27"/>
      <c r="AI25" s="27"/>
      <c r="AJ25" s="27"/>
      <c r="AK25" s="27"/>
      <c r="AL25" s="27"/>
      <c r="AM25" s="27"/>
      <c r="AN25" s="27"/>
      <c r="AO25" s="27"/>
      <c r="AP25" s="27"/>
      <c r="AQ25" s="27"/>
      <c r="AR25" s="27"/>
      <c r="AS25" s="27"/>
      <c r="AT25" s="27"/>
      <c r="AU25" s="27"/>
      <c r="AV25" s="25"/>
      <c r="AW25" s="25"/>
      <c r="AX25" s="25"/>
      <c r="AY25" s="25"/>
      <c r="AZ25" s="25"/>
      <c r="BA25" s="27"/>
      <c r="BB25" s="27"/>
      <c r="BC25" s="50" t="s">
        <v>571</v>
      </c>
    </row>
    <row r="26" spans="2:55" s="3" customFormat="1" ht="316.8" hidden="1" x14ac:dyDescent="0.3">
      <c r="B26" s="45" t="s">
        <v>159</v>
      </c>
      <c r="C26" s="45" t="s">
        <v>476</v>
      </c>
      <c r="D26" s="45" t="s">
        <v>280</v>
      </c>
      <c r="E26" s="25">
        <v>41</v>
      </c>
      <c r="F26" s="24" t="s">
        <v>572</v>
      </c>
      <c r="G26" s="25" t="s">
        <v>236</v>
      </c>
      <c r="H26" s="27" t="s">
        <v>46</v>
      </c>
      <c r="I26" s="27">
        <v>2004</v>
      </c>
      <c r="J26" s="27" t="s">
        <v>151</v>
      </c>
      <c r="K26" s="27" t="s">
        <v>152</v>
      </c>
      <c r="L26" s="25" t="s">
        <v>573</v>
      </c>
      <c r="M26" s="27" t="s">
        <v>154</v>
      </c>
      <c r="N26" s="27" t="s">
        <v>169</v>
      </c>
      <c r="O26" s="27" t="s">
        <v>574</v>
      </c>
      <c r="P26" s="27"/>
      <c r="Q26" s="27"/>
      <c r="R26" s="25"/>
      <c r="S26" s="25"/>
      <c r="T26" s="27"/>
      <c r="U26" s="25" t="s">
        <v>575</v>
      </c>
      <c r="V26" s="25" t="s">
        <v>576</v>
      </c>
      <c r="W26" s="25"/>
      <c r="X26" s="25"/>
      <c r="Y26" s="25" t="s">
        <v>577</v>
      </c>
      <c r="Z26" s="25" t="s">
        <v>169</v>
      </c>
      <c r="AA26" s="25"/>
      <c r="AB26" s="25"/>
      <c r="AC26" s="25"/>
      <c r="AD26" s="25"/>
      <c r="AE26" s="25"/>
      <c r="AF26" s="27">
        <v>3</v>
      </c>
      <c r="AG26" s="25" t="s">
        <v>578</v>
      </c>
      <c r="AH26" s="27"/>
      <c r="AI26" s="27"/>
      <c r="AJ26" s="27"/>
      <c r="AK26" s="27"/>
      <c r="AL26" s="27"/>
      <c r="AM26" s="27"/>
      <c r="AN26" s="27"/>
      <c r="AO26" s="27"/>
      <c r="AP26" s="27"/>
      <c r="AQ26" s="27"/>
      <c r="AR26" s="27"/>
      <c r="AS26" s="27"/>
      <c r="AT26" s="27"/>
      <c r="AU26" s="27"/>
      <c r="AV26" s="25"/>
      <c r="AW26" s="25"/>
      <c r="AX26" s="25"/>
      <c r="AY26" s="25"/>
      <c r="AZ26" s="25"/>
      <c r="BA26" s="27"/>
      <c r="BB26" s="27"/>
      <c r="BC26" s="50" t="s">
        <v>579</v>
      </c>
    </row>
    <row r="27" spans="2:55" s="3" customFormat="1" ht="248.4" hidden="1" x14ac:dyDescent="0.3">
      <c r="B27" s="45" t="s">
        <v>159</v>
      </c>
      <c r="C27" s="45" t="s">
        <v>476</v>
      </c>
      <c r="D27" s="45" t="s">
        <v>280</v>
      </c>
      <c r="E27" s="25"/>
      <c r="F27" s="24" t="s">
        <v>580</v>
      </c>
      <c r="G27" s="25" t="s">
        <v>150</v>
      </c>
      <c r="H27" s="27" t="s">
        <v>70</v>
      </c>
      <c r="I27" s="27">
        <v>1997</v>
      </c>
      <c r="J27" s="27" t="s">
        <v>151</v>
      </c>
      <c r="K27" s="27" t="s">
        <v>152</v>
      </c>
      <c r="L27" s="55" t="s">
        <v>581</v>
      </c>
      <c r="M27" s="27" t="s">
        <v>154</v>
      </c>
      <c r="N27" s="27" t="s">
        <v>169</v>
      </c>
      <c r="O27" s="27" t="s">
        <v>155</v>
      </c>
      <c r="P27" s="27"/>
      <c r="Q27" s="27"/>
      <c r="R27" s="25"/>
      <c r="S27" s="25"/>
      <c r="T27" s="27"/>
      <c r="U27" s="25" t="s">
        <v>582</v>
      </c>
      <c r="V27" s="25" t="s">
        <v>583</v>
      </c>
      <c r="W27" s="25"/>
      <c r="X27" s="25"/>
      <c r="Y27" s="25" t="s">
        <v>584</v>
      </c>
      <c r="Z27" s="25" t="s">
        <v>585</v>
      </c>
      <c r="AA27" s="25"/>
      <c r="AB27" s="25"/>
      <c r="AC27" s="25"/>
      <c r="AD27" s="25"/>
      <c r="AE27" s="25"/>
      <c r="AF27" s="27">
        <v>3</v>
      </c>
      <c r="AG27" s="25" t="s">
        <v>586</v>
      </c>
      <c r="AH27" s="27"/>
      <c r="AI27" s="27"/>
      <c r="AJ27" s="27"/>
      <c r="AK27" s="27"/>
      <c r="AL27" s="27"/>
      <c r="AM27" s="27"/>
      <c r="AN27" s="27"/>
      <c r="AO27" s="27"/>
      <c r="AP27" s="27"/>
      <c r="AQ27" s="27"/>
      <c r="AR27" s="27"/>
      <c r="AS27" s="27"/>
      <c r="AT27" s="27"/>
      <c r="AU27" s="27"/>
      <c r="AV27" s="25"/>
      <c r="AW27" s="25"/>
      <c r="AX27" s="25"/>
      <c r="AY27" s="25"/>
      <c r="AZ27" s="25"/>
      <c r="BA27" s="27"/>
      <c r="BB27" s="27"/>
      <c r="BC27" s="50" t="s">
        <v>587</v>
      </c>
    </row>
    <row r="28" spans="2:55" s="18" customFormat="1" ht="409.6" x14ac:dyDescent="0.3">
      <c r="B28" s="187" t="s">
        <v>159</v>
      </c>
      <c r="C28" s="187" t="s">
        <v>159</v>
      </c>
      <c r="D28" s="188" t="s">
        <v>148</v>
      </c>
      <c r="E28" s="53" t="s">
        <v>588</v>
      </c>
      <c r="F28" s="53" t="s">
        <v>185</v>
      </c>
      <c r="G28" s="53" t="s">
        <v>150</v>
      </c>
      <c r="H28" s="53" t="s">
        <v>46</v>
      </c>
      <c r="I28" s="53">
        <v>1993</v>
      </c>
      <c r="J28" s="53" t="s">
        <v>151</v>
      </c>
      <c r="K28" s="53" t="s">
        <v>152</v>
      </c>
      <c r="L28" s="53" t="s">
        <v>153</v>
      </c>
      <c r="M28" s="53" t="s">
        <v>154</v>
      </c>
      <c r="N28" s="53">
        <v>6722</v>
      </c>
      <c r="O28" s="53" t="s">
        <v>155</v>
      </c>
      <c r="P28" s="53" t="s">
        <v>186</v>
      </c>
      <c r="Q28" s="53" t="s">
        <v>187</v>
      </c>
      <c r="R28" s="53" t="s">
        <v>157</v>
      </c>
      <c r="S28" s="53" t="s">
        <v>157</v>
      </c>
      <c r="T28" s="53" t="s">
        <v>188</v>
      </c>
      <c r="U28" s="53" t="s">
        <v>589</v>
      </c>
      <c r="V28" s="53" t="s">
        <v>190</v>
      </c>
      <c r="W28" s="53" t="s">
        <v>590</v>
      </c>
      <c r="X28" s="53" t="s">
        <v>192</v>
      </c>
      <c r="Y28" s="53" t="s">
        <v>193</v>
      </c>
      <c r="Z28" s="53" t="s">
        <v>194</v>
      </c>
      <c r="AA28" s="53" t="s">
        <v>195</v>
      </c>
      <c r="AB28" s="53" t="s">
        <v>169</v>
      </c>
      <c r="AC28" s="53" t="s">
        <v>169</v>
      </c>
      <c r="AD28" s="53" t="s">
        <v>169</v>
      </c>
      <c r="AE28" s="53" t="s">
        <v>187</v>
      </c>
      <c r="AF28" s="190">
        <v>3</v>
      </c>
      <c r="AG28" s="53" t="s">
        <v>196</v>
      </c>
      <c r="AH28" s="53" t="s">
        <v>196</v>
      </c>
      <c r="AI28" s="53" t="s">
        <v>197</v>
      </c>
      <c r="AJ28" s="53">
        <v>50.7</v>
      </c>
      <c r="AK28" s="191">
        <f>'Quantitative Outcomes'!D58</f>
        <v>4.7143063819328557E-3</v>
      </c>
      <c r="AL28" s="53" t="s">
        <v>169</v>
      </c>
      <c r="AM28" s="53" t="s">
        <v>169</v>
      </c>
      <c r="AN28" s="53" t="s">
        <v>169</v>
      </c>
      <c r="AO28" s="53" t="s">
        <v>198</v>
      </c>
      <c r="AP28" s="53" t="s">
        <v>199</v>
      </c>
      <c r="AQ28" s="53" t="s">
        <v>200</v>
      </c>
      <c r="AR28" s="53" t="s">
        <v>201</v>
      </c>
      <c r="AS28" s="53">
        <v>3</v>
      </c>
      <c r="AT28" s="53" t="s">
        <v>202</v>
      </c>
      <c r="AU28" s="53">
        <v>3</v>
      </c>
      <c r="AV28" s="53" t="s">
        <v>179</v>
      </c>
      <c r="AW28" s="53" t="s">
        <v>203</v>
      </c>
      <c r="AX28" s="53">
        <v>2</v>
      </c>
      <c r="AY28" s="16" t="s">
        <v>204</v>
      </c>
      <c r="AZ28" s="53">
        <v>2</v>
      </c>
      <c r="BA28" s="54" t="s">
        <v>205</v>
      </c>
      <c r="BB28" s="53">
        <v>2</v>
      </c>
      <c r="BC28" s="189" t="s">
        <v>206</v>
      </c>
    </row>
    <row r="29" spans="2:55" s="18" customFormat="1" ht="248.4" x14ac:dyDescent="0.3">
      <c r="B29" s="187" t="s">
        <v>159</v>
      </c>
      <c r="C29" s="187" t="s">
        <v>159</v>
      </c>
      <c r="D29" s="45" t="s">
        <v>420</v>
      </c>
      <c r="E29" s="53" t="s">
        <v>591</v>
      </c>
      <c r="F29" s="53" t="s">
        <v>421</v>
      </c>
      <c r="G29" s="53" t="s">
        <v>354</v>
      </c>
      <c r="H29" s="53" t="s">
        <v>66</v>
      </c>
      <c r="I29" s="53">
        <v>1979</v>
      </c>
      <c r="J29" s="53" t="s">
        <v>151</v>
      </c>
      <c r="K29" s="53" t="s">
        <v>152</v>
      </c>
      <c r="L29" s="53" t="s">
        <v>153</v>
      </c>
      <c r="M29" s="53" t="s">
        <v>154</v>
      </c>
      <c r="N29" s="53">
        <v>627</v>
      </c>
      <c r="O29" s="53" t="s">
        <v>283</v>
      </c>
      <c r="P29" s="53" t="s">
        <v>238</v>
      </c>
      <c r="Q29" s="53" t="s">
        <v>214</v>
      </c>
      <c r="R29" s="53" t="s">
        <v>157</v>
      </c>
      <c r="S29" s="53" t="s">
        <v>157</v>
      </c>
      <c r="T29" s="53" t="s">
        <v>422</v>
      </c>
      <c r="U29" s="53" t="s">
        <v>423</v>
      </c>
      <c r="V29" s="53" t="s">
        <v>592</v>
      </c>
      <c r="W29" s="53" t="s">
        <v>187</v>
      </c>
      <c r="X29" s="53" t="s">
        <v>425</v>
      </c>
      <c r="Y29" s="53" t="s">
        <v>426</v>
      </c>
      <c r="Z29" s="53" t="s">
        <v>427</v>
      </c>
      <c r="AA29" s="53" t="s">
        <v>169</v>
      </c>
      <c r="AB29" s="53" t="s">
        <v>169</v>
      </c>
      <c r="AC29" s="53" t="s">
        <v>169</v>
      </c>
      <c r="AD29" s="53" t="s">
        <v>169</v>
      </c>
      <c r="AE29" s="53" t="s">
        <v>169</v>
      </c>
      <c r="AF29" s="190">
        <v>3</v>
      </c>
      <c r="AG29" s="53" t="s">
        <v>428</v>
      </c>
      <c r="AH29" s="53" t="s">
        <v>169</v>
      </c>
      <c r="AI29" s="53" t="s">
        <v>429</v>
      </c>
      <c r="AJ29" s="197">
        <f>'Quantitative Outcomes'!D277</f>
        <v>13.432650000000001</v>
      </c>
      <c r="AK29" s="191">
        <f>'Quantitative Outcomes'!D280</f>
        <v>1.2471724419671454E-2</v>
      </c>
      <c r="AL29" s="53" t="s">
        <v>169</v>
      </c>
      <c r="AM29" s="53" t="s">
        <v>169</v>
      </c>
      <c r="AN29" s="53" t="s">
        <v>169</v>
      </c>
      <c r="AO29" s="53" t="s">
        <v>169</v>
      </c>
      <c r="AP29" s="53" t="s">
        <v>169</v>
      </c>
      <c r="AQ29" s="53" t="s">
        <v>430</v>
      </c>
      <c r="AR29" s="53" t="s">
        <v>431</v>
      </c>
      <c r="AS29" s="53">
        <v>1</v>
      </c>
      <c r="AT29" s="53" t="s">
        <v>432</v>
      </c>
      <c r="AU29" s="53">
        <v>1</v>
      </c>
      <c r="AV29" s="53" t="s">
        <v>415</v>
      </c>
      <c r="AW29" s="53" t="s">
        <v>433</v>
      </c>
      <c r="AX29" s="53">
        <v>2</v>
      </c>
      <c r="AY29" s="16" t="s">
        <v>434</v>
      </c>
      <c r="AZ29" s="17">
        <v>2</v>
      </c>
      <c r="BA29" s="198" t="s">
        <v>435</v>
      </c>
      <c r="BB29" s="53">
        <v>1</v>
      </c>
      <c r="BC29" s="189" t="s">
        <v>436</v>
      </c>
    </row>
    <row r="30" spans="2:55" s="3" customFormat="1" ht="82.8" hidden="1" x14ac:dyDescent="0.3">
      <c r="B30" s="45" t="s">
        <v>476</v>
      </c>
      <c r="C30" s="45" t="s">
        <v>476</v>
      </c>
      <c r="D30" s="45" t="s">
        <v>420</v>
      </c>
      <c r="E30" s="25">
        <v>21</v>
      </c>
      <c r="F30" s="24" t="s">
        <v>593</v>
      </c>
      <c r="G30" s="25" t="s">
        <v>150</v>
      </c>
      <c r="H30" s="27" t="s">
        <v>70</v>
      </c>
      <c r="I30" s="27">
        <v>2012</v>
      </c>
      <c r="J30" s="27" t="s">
        <v>453</v>
      </c>
      <c r="K30" s="27" t="s">
        <v>152</v>
      </c>
      <c r="L30" s="25" t="s">
        <v>594</v>
      </c>
      <c r="M30" s="27" t="s">
        <v>154</v>
      </c>
      <c r="N30" s="56" t="s">
        <v>169</v>
      </c>
      <c r="O30" s="27"/>
      <c r="P30" s="27"/>
      <c r="Q30" s="27"/>
      <c r="R30" s="25"/>
      <c r="S30" s="25"/>
      <c r="T30" s="27"/>
      <c r="U30" s="25" t="s">
        <v>595</v>
      </c>
      <c r="V30" s="25" t="s">
        <v>169</v>
      </c>
      <c r="W30" s="25"/>
      <c r="X30" s="25"/>
      <c r="Y30" s="25"/>
      <c r="Z30" s="27"/>
      <c r="AA30" s="27"/>
      <c r="AB30" s="27"/>
      <c r="AC30" s="27"/>
      <c r="AD30" s="27"/>
      <c r="AE30" s="27"/>
      <c r="AF30" s="27">
        <v>2</v>
      </c>
      <c r="AG30" s="27"/>
      <c r="AH30" s="27"/>
      <c r="AI30" s="27"/>
      <c r="AJ30" s="27"/>
      <c r="AK30" s="27"/>
      <c r="AL30" s="27"/>
      <c r="AM30" s="27"/>
      <c r="AN30" s="27"/>
      <c r="AO30" s="27"/>
      <c r="AP30" s="27"/>
      <c r="AQ30" s="27"/>
      <c r="AR30" s="27"/>
      <c r="AS30" s="27"/>
      <c r="AT30" s="27"/>
      <c r="AU30" s="27"/>
      <c r="AV30" s="27"/>
      <c r="AW30" s="27"/>
      <c r="AX30" s="27"/>
      <c r="AY30" s="27"/>
      <c r="AZ30" s="27"/>
      <c r="BA30" s="27"/>
      <c r="BB30" s="27"/>
      <c r="BC30" s="50" t="s">
        <v>596</v>
      </c>
    </row>
    <row r="31" spans="2:55" s="3" customFormat="1" ht="124.2" hidden="1" x14ac:dyDescent="0.3">
      <c r="B31" s="45" t="s">
        <v>159</v>
      </c>
      <c r="C31" s="45" t="s">
        <v>476</v>
      </c>
      <c r="D31" s="45" t="s">
        <v>280</v>
      </c>
      <c r="E31" s="25">
        <v>90</v>
      </c>
      <c r="F31" s="24" t="s">
        <v>597</v>
      </c>
      <c r="G31" s="25" t="s">
        <v>150</v>
      </c>
      <c r="H31" s="27" t="s">
        <v>66</v>
      </c>
      <c r="I31" s="27">
        <v>2018</v>
      </c>
      <c r="J31" s="27" t="s">
        <v>151</v>
      </c>
      <c r="K31" s="27" t="s">
        <v>152</v>
      </c>
      <c r="L31" s="27" t="s">
        <v>153</v>
      </c>
      <c r="M31" s="27" t="s">
        <v>154</v>
      </c>
      <c r="N31" s="27">
        <v>31</v>
      </c>
      <c r="O31" s="27" t="s">
        <v>155</v>
      </c>
      <c r="P31" s="27"/>
      <c r="Q31" s="27"/>
      <c r="R31" s="25"/>
      <c r="S31" s="25"/>
      <c r="T31" s="27"/>
      <c r="U31" s="25" t="s">
        <v>598</v>
      </c>
      <c r="V31" s="25" t="s">
        <v>169</v>
      </c>
      <c r="W31" s="25"/>
      <c r="X31" s="25"/>
      <c r="Y31" s="25" t="s">
        <v>599</v>
      </c>
      <c r="Z31" s="25" t="s">
        <v>169</v>
      </c>
      <c r="AA31" s="25"/>
      <c r="AB31" s="25"/>
      <c r="AC31" s="25"/>
      <c r="AD31" s="25"/>
      <c r="AE31" s="25"/>
      <c r="AF31" s="27">
        <v>2</v>
      </c>
      <c r="AG31" s="25" t="s">
        <v>600</v>
      </c>
      <c r="AH31" s="27"/>
      <c r="AI31" s="27"/>
      <c r="AJ31" s="27"/>
      <c r="AK31" s="27"/>
      <c r="AL31" s="27"/>
      <c r="AM31" s="27"/>
      <c r="AN31" s="27"/>
      <c r="AO31" s="27"/>
      <c r="AP31" s="27"/>
      <c r="AQ31" s="27"/>
      <c r="AR31" s="27"/>
      <c r="AS31" s="27"/>
      <c r="AT31" s="27"/>
      <c r="AU31" s="27"/>
      <c r="AV31" s="25"/>
      <c r="AW31" s="25"/>
      <c r="AX31" s="25"/>
      <c r="AY31" s="25"/>
      <c r="AZ31" s="25"/>
      <c r="BA31" s="27"/>
      <c r="BB31" s="27"/>
      <c r="BC31" s="50" t="s">
        <v>601</v>
      </c>
    </row>
    <row r="32" spans="2:55" s="3" customFormat="1" ht="96.6" hidden="1" x14ac:dyDescent="0.3">
      <c r="B32" s="45" t="s">
        <v>476</v>
      </c>
      <c r="C32" s="45" t="s">
        <v>476</v>
      </c>
      <c r="D32" s="45" t="s">
        <v>352</v>
      </c>
      <c r="E32" s="25">
        <v>23</v>
      </c>
      <c r="F32" s="24" t="s">
        <v>602</v>
      </c>
      <c r="G32" s="25" t="s">
        <v>354</v>
      </c>
      <c r="H32" s="27" t="s">
        <v>70</v>
      </c>
      <c r="I32" s="27">
        <v>2021</v>
      </c>
      <c r="J32" s="27" t="s">
        <v>151</v>
      </c>
      <c r="K32" s="27" t="s">
        <v>152</v>
      </c>
      <c r="L32" s="25" t="s">
        <v>153</v>
      </c>
      <c r="M32" s="27" t="s">
        <v>154</v>
      </c>
      <c r="N32" s="56" t="s">
        <v>169</v>
      </c>
      <c r="O32" s="27" t="s">
        <v>603</v>
      </c>
      <c r="P32" s="27"/>
      <c r="Q32" s="27"/>
      <c r="R32" s="25"/>
      <c r="S32" s="25"/>
      <c r="T32" s="27"/>
      <c r="U32" s="25" t="s">
        <v>604</v>
      </c>
      <c r="V32" s="25" t="s">
        <v>605</v>
      </c>
      <c r="W32" s="25"/>
      <c r="X32" s="25"/>
      <c r="Y32" s="25" t="s">
        <v>606</v>
      </c>
      <c r="Z32" s="27"/>
      <c r="AA32" s="27"/>
      <c r="AB32" s="27"/>
      <c r="AC32" s="27"/>
      <c r="AD32" s="27"/>
      <c r="AE32" s="27"/>
      <c r="AF32" s="27">
        <v>2</v>
      </c>
      <c r="AG32" s="27"/>
      <c r="AH32" s="27"/>
      <c r="AI32" s="27"/>
      <c r="AJ32" s="27"/>
      <c r="AK32" s="27"/>
      <c r="AL32" s="27"/>
      <c r="AM32" s="27"/>
      <c r="AN32" s="27"/>
      <c r="AO32" s="27"/>
      <c r="AP32" s="27"/>
      <c r="AQ32" s="27"/>
      <c r="AR32" s="27"/>
      <c r="AS32" s="27"/>
      <c r="AT32" s="27"/>
      <c r="AU32" s="27"/>
      <c r="AV32" s="27"/>
      <c r="AW32" s="27"/>
      <c r="AX32" s="27"/>
      <c r="AY32" s="27"/>
      <c r="AZ32" s="27"/>
      <c r="BA32" s="27"/>
      <c r="BB32" s="27"/>
      <c r="BC32" s="50" t="s">
        <v>607</v>
      </c>
    </row>
    <row r="33" spans="2:55" s="3" customFormat="1" ht="331.2" hidden="1" x14ac:dyDescent="0.3">
      <c r="B33" s="45" t="s">
        <v>476</v>
      </c>
      <c r="C33" s="45" t="s">
        <v>476</v>
      </c>
      <c r="D33" s="188" t="s">
        <v>148</v>
      </c>
      <c r="E33" s="25">
        <v>37</v>
      </c>
      <c r="F33" s="24" t="s">
        <v>608</v>
      </c>
      <c r="G33" s="25" t="s">
        <v>150</v>
      </c>
      <c r="H33" s="27" t="s">
        <v>484</v>
      </c>
      <c r="I33" s="27">
        <v>2022</v>
      </c>
      <c r="J33" s="27" t="s">
        <v>169</v>
      </c>
      <c r="K33" s="27" t="s">
        <v>152</v>
      </c>
      <c r="L33" s="25" t="s">
        <v>153</v>
      </c>
      <c r="M33" s="27" t="s">
        <v>154</v>
      </c>
      <c r="N33" s="27" t="s">
        <v>169</v>
      </c>
      <c r="O33" s="27" t="s">
        <v>155</v>
      </c>
      <c r="P33" s="27"/>
      <c r="Q33" s="27"/>
      <c r="R33" s="25"/>
      <c r="S33" s="25"/>
      <c r="T33" s="27"/>
      <c r="U33" s="25" t="s">
        <v>609</v>
      </c>
      <c r="V33" s="25" t="s">
        <v>610</v>
      </c>
      <c r="W33" s="25"/>
      <c r="X33" s="25"/>
      <c r="Y33" s="25"/>
      <c r="Z33" s="27"/>
      <c r="AA33" s="27"/>
      <c r="AB33" s="27"/>
      <c r="AC33" s="27"/>
      <c r="AD33" s="27"/>
      <c r="AE33" s="27"/>
      <c r="AF33" s="27">
        <v>0</v>
      </c>
      <c r="AG33" s="49"/>
      <c r="AH33" s="27"/>
      <c r="AI33" s="27"/>
      <c r="AJ33" s="27"/>
      <c r="AK33" s="27"/>
      <c r="AL33" s="27"/>
      <c r="AM33" s="27"/>
      <c r="AN33" s="27"/>
      <c r="AO33" s="27"/>
      <c r="AP33" s="27"/>
      <c r="AQ33" s="27"/>
      <c r="AR33" s="27"/>
      <c r="AS33" s="27"/>
      <c r="AT33" s="27"/>
      <c r="AU33" s="27"/>
      <c r="AV33" s="27"/>
      <c r="AW33" s="27"/>
      <c r="AX33" s="27"/>
      <c r="AY33" s="27"/>
      <c r="AZ33" s="27"/>
      <c r="BA33" s="27"/>
      <c r="BB33" s="27"/>
      <c r="BC33" s="50" t="s">
        <v>611</v>
      </c>
    </row>
    <row r="34" spans="2:55" s="18" customFormat="1" ht="409.6" x14ac:dyDescent="0.3">
      <c r="B34" s="187" t="s">
        <v>159</v>
      </c>
      <c r="C34" s="187" t="s">
        <v>159</v>
      </c>
      <c r="D34" s="45" t="s">
        <v>209</v>
      </c>
      <c r="E34" s="53" t="s">
        <v>612</v>
      </c>
      <c r="F34" s="53" t="s">
        <v>258</v>
      </c>
      <c r="G34" s="53" t="s">
        <v>150</v>
      </c>
      <c r="H34" s="53" t="s">
        <v>51</v>
      </c>
      <c r="I34" s="53">
        <v>2008</v>
      </c>
      <c r="J34" s="53" t="s">
        <v>151</v>
      </c>
      <c r="K34" s="53" t="s">
        <v>152</v>
      </c>
      <c r="L34" s="53" t="s">
        <v>153</v>
      </c>
      <c r="M34" s="53" t="s">
        <v>154</v>
      </c>
      <c r="N34" s="53" t="s">
        <v>169</v>
      </c>
      <c r="O34" s="53" t="s">
        <v>213</v>
      </c>
      <c r="P34" s="53" t="s">
        <v>238</v>
      </c>
      <c r="Q34" s="53" t="s">
        <v>214</v>
      </c>
      <c r="R34" s="53" t="s">
        <v>259</v>
      </c>
      <c r="S34" s="53" t="s">
        <v>157</v>
      </c>
      <c r="T34" s="53" t="s">
        <v>260</v>
      </c>
      <c r="U34" s="53" t="s">
        <v>261</v>
      </c>
      <c r="V34" s="53" t="s">
        <v>613</v>
      </c>
      <c r="W34" s="53" t="s">
        <v>263</v>
      </c>
      <c r="X34" s="53" t="s">
        <v>264</v>
      </c>
      <c r="Y34" s="53" t="s">
        <v>265</v>
      </c>
      <c r="Z34" s="53" t="s">
        <v>266</v>
      </c>
      <c r="AA34" s="53" t="s">
        <v>267</v>
      </c>
      <c r="AB34" s="53" t="s">
        <v>169</v>
      </c>
      <c r="AC34" s="53" t="s">
        <v>169</v>
      </c>
      <c r="AD34" s="53" t="s">
        <v>169</v>
      </c>
      <c r="AE34" s="53" t="s">
        <v>268</v>
      </c>
      <c r="AF34" s="190">
        <v>3</v>
      </c>
      <c r="AG34" s="53" t="s">
        <v>269</v>
      </c>
      <c r="AH34" s="53" t="s">
        <v>270</v>
      </c>
      <c r="AI34" s="53" t="s">
        <v>271</v>
      </c>
      <c r="AJ34" s="53">
        <f>'Quantitative Outcomes'!D119</f>
        <v>3.0138713849999998</v>
      </c>
      <c r="AK34" s="193">
        <f>'Quantitative Outcomes'!D127</f>
        <v>1.434630494886519E-4</v>
      </c>
      <c r="AL34" s="53" t="s">
        <v>169</v>
      </c>
      <c r="AM34" s="53" t="s">
        <v>169</v>
      </c>
      <c r="AN34" s="53">
        <f>'Quantitative Outcomes'!D125</f>
        <v>1.9621771875210699E-2</v>
      </c>
      <c r="AO34" s="53" t="s">
        <v>169</v>
      </c>
      <c r="AP34" s="53" t="s">
        <v>272</v>
      </c>
      <c r="AQ34" s="53" t="s">
        <v>273</v>
      </c>
      <c r="AR34" s="53" t="s">
        <v>274</v>
      </c>
      <c r="AS34" s="53">
        <v>4</v>
      </c>
      <c r="AT34" s="53" t="s">
        <v>614</v>
      </c>
      <c r="AU34" s="53">
        <v>4</v>
      </c>
      <c r="AV34" s="53" t="s">
        <v>157</v>
      </c>
      <c r="AW34" s="53" t="s">
        <v>276</v>
      </c>
      <c r="AX34" s="53">
        <v>3</v>
      </c>
      <c r="AY34" s="53" t="s">
        <v>181</v>
      </c>
      <c r="AZ34" s="53">
        <v>3</v>
      </c>
      <c r="BA34" s="54" t="s">
        <v>277</v>
      </c>
      <c r="BB34" s="53">
        <v>4</v>
      </c>
      <c r="BC34" s="189" t="s">
        <v>278</v>
      </c>
    </row>
    <row r="35" spans="2:55" s="3" customFormat="1" ht="138" hidden="1" x14ac:dyDescent="0.3">
      <c r="B35" s="45" t="s">
        <v>476</v>
      </c>
      <c r="C35" s="45" t="s">
        <v>476</v>
      </c>
      <c r="D35" s="45" t="s">
        <v>420</v>
      </c>
      <c r="E35" s="25">
        <v>26</v>
      </c>
      <c r="F35" s="24" t="s">
        <v>615</v>
      </c>
      <c r="G35" s="25" t="s">
        <v>150</v>
      </c>
      <c r="H35" s="27" t="s">
        <v>70</v>
      </c>
      <c r="I35" s="27">
        <v>2021</v>
      </c>
      <c r="J35" s="27" t="s">
        <v>169</v>
      </c>
      <c r="K35" s="27" t="s">
        <v>152</v>
      </c>
      <c r="L35" s="27" t="s">
        <v>153</v>
      </c>
      <c r="M35" s="27" t="s">
        <v>154</v>
      </c>
      <c r="N35" s="27" t="s">
        <v>616</v>
      </c>
      <c r="O35" s="27" t="s">
        <v>616</v>
      </c>
      <c r="P35" s="27"/>
      <c r="Q35" s="27"/>
      <c r="R35" s="25"/>
      <c r="S35" s="75"/>
      <c r="T35" s="27"/>
      <c r="U35" s="25" t="s">
        <v>617</v>
      </c>
      <c r="V35" s="25" t="s">
        <v>169</v>
      </c>
      <c r="W35" s="25"/>
      <c r="X35" s="25"/>
      <c r="Y35" s="25"/>
      <c r="Z35" s="27"/>
      <c r="AA35" s="27"/>
      <c r="AB35" s="27"/>
      <c r="AC35" s="27"/>
      <c r="AD35" s="27"/>
      <c r="AE35" s="27"/>
      <c r="AF35" s="27">
        <v>1</v>
      </c>
      <c r="AG35" s="27" t="s">
        <v>169</v>
      </c>
      <c r="AH35" s="27"/>
      <c r="AI35" s="27"/>
      <c r="AJ35" s="27"/>
      <c r="AK35" s="27"/>
      <c r="AL35" s="27"/>
      <c r="AM35" s="27"/>
      <c r="AN35" s="27"/>
      <c r="AO35" s="27"/>
      <c r="AP35" s="27"/>
      <c r="AQ35" s="27"/>
      <c r="AR35" s="27"/>
      <c r="AS35" s="27"/>
      <c r="AT35" s="27"/>
      <c r="AU35" s="27"/>
      <c r="AV35" s="27"/>
      <c r="AW35" s="27"/>
      <c r="AX35" s="27"/>
      <c r="AY35" s="27"/>
      <c r="AZ35" s="27"/>
      <c r="BA35" s="27"/>
      <c r="BB35" s="27"/>
      <c r="BC35" s="52" t="s">
        <v>618</v>
      </c>
    </row>
    <row r="36" spans="2:55" s="18" customFormat="1" ht="409.6" x14ac:dyDescent="0.3">
      <c r="B36" s="187" t="s">
        <v>159</v>
      </c>
      <c r="C36" s="187" t="s">
        <v>159</v>
      </c>
      <c r="D36" s="45" t="s">
        <v>352</v>
      </c>
      <c r="E36" s="53" t="s">
        <v>619</v>
      </c>
      <c r="F36" s="16" t="s">
        <v>378</v>
      </c>
      <c r="G36" s="16" t="s">
        <v>354</v>
      </c>
      <c r="H36" s="16" t="s">
        <v>63</v>
      </c>
      <c r="I36" s="16">
        <v>2019</v>
      </c>
      <c r="J36" s="16" t="s">
        <v>187</v>
      </c>
      <c r="K36" s="16" t="s">
        <v>152</v>
      </c>
      <c r="L36" s="16" t="s">
        <v>153</v>
      </c>
      <c r="M36" s="16" t="s">
        <v>154</v>
      </c>
      <c r="N36" s="16" t="s">
        <v>379</v>
      </c>
      <c r="O36" s="16" t="s">
        <v>155</v>
      </c>
      <c r="P36" s="16" t="s">
        <v>186</v>
      </c>
      <c r="Q36" s="199" t="s">
        <v>380</v>
      </c>
      <c r="R36" s="199" t="s">
        <v>381</v>
      </c>
      <c r="S36" s="90" t="s">
        <v>157</v>
      </c>
      <c r="T36" s="16" t="s">
        <v>382</v>
      </c>
      <c r="U36" s="16" t="s">
        <v>620</v>
      </c>
      <c r="V36" s="16" t="s">
        <v>621</v>
      </c>
      <c r="W36" s="16" t="s">
        <v>385</v>
      </c>
      <c r="X36" s="16" t="s">
        <v>187</v>
      </c>
      <c r="Y36" s="16" t="s">
        <v>386</v>
      </c>
      <c r="Z36" s="16" t="s">
        <v>387</v>
      </c>
      <c r="AA36" s="16" t="s">
        <v>388</v>
      </c>
      <c r="AB36" s="16" t="s">
        <v>389</v>
      </c>
      <c r="AC36" s="16" t="s">
        <v>169</v>
      </c>
      <c r="AD36" s="16" t="s">
        <v>390</v>
      </c>
      <c r="AE36" s="16" t="s">
        <v>169</v>
      </c>
      <c r="AF36" s="17">
        <v>1</v>
      </c>
      <c r="AG36" s="53" t="s">
        <v>391</v>
      </c>
      <c r="AH36" s="53" t="s">
        <v>392</v>
      </c>
      <c r="AI36" s="53" t="s">
        <v>393</v>
      </c>
      <c r="AJ36" s="53">
        <f>'Quantitative Outcomes'!D197</f>
        <v>1.1200000000000001</v>
      </c>
      <c r="AK36" s="200">
        <f>'Quantitative Outcomes'!D202</f>
        <v>1.2582697815344821E-4</v>
      </c>
      <c r="AL36" s="201">
        <f>'Quantitative Outcomes'!D200</f>
        <v>1.7316017316017318E-3</v>
      </c>
      <c r="AM36" s="53" t="s">
        <v>169</v>
      </c>
      <c r="AN36" s="53" t="s">
        <v>169</v>
      </c>
      <c r="AO36" s="53" t="s">
        <v>394</v>
      </c>
      <c r="AP36" s="53" t="s">
        <v>169</v>
      </c>
      <c r="AQ36" s="53" t="s">
        <v>395</v>
      </c>
      <c r="AR36" s="53" t="s">
        <v>396</v>
      </c>
      <c r="AS36" s="53">
        <v>2</v>
      </c>
      <c r="AT36" s="53" t="s">
        <v>397</v>
      </c>
      <c r="AU36" s="53">
        <v>1</v>
      </c>
      <c r="AV36" s="18" t="s">
        <v>157</v>
      </c>
      <c r="AW36" s="53" t="s">
        <v>398</v>
      </c>
      <c r="AX36" s="53">
        <v>2</v>
      </c>
      <c r="AY36" s="53" t="s">
        <v>181</v>
      </c>
      <c r="AZ36" s="53">
        <v>3</v>
      </c>
      <c r="BA36" s="53" t="s">
        <v>399</v>
      </c>
      <c r="BB36" s="53">
        <v>4</v>
      </c>
      <c r="BC36" s="189" t="s">
        <v>400</v>
      </c>
    </row>
    <row r="37" spans="2:55" s="3" customFormat="1" ht="172.8" hidden="1" x14ac:dyDescent="0.3">
      <c r="B37" s="45" t="s">
        <v>159</v>
      </c>
      <c r="C37" s="45" t="s">
        <v>476</v>
      </c>
      <c r="D37" s="45" t="s">
        <v>352</v>
      </c>
      <c r="E37" s="25">
        <v>99</v>
      </c>
      <c r="F37" s="24" t="s">
        <v>622</v>
      </c>
      <c r="G37" s="25" t="s">
        <v>354</v>
      </c>
      <c r="H37" s="27" t="s">
        <v>623</v>
      </c>
      <c r="I37" s="27">
        <v>2013</v>
      </c>
      <c r="J37" s="27">
        <v>2030</v>
      </c>
      <c r="K37" s="27" t="s">
        <v>152</v>
      </c>
      <c r="L37" s="25" t="s">
        <v>624</v>
      </c>
      <c r="M37" s="27" t="s">
        <v>154</v>
      </c>
      <c r="N37" s="27" t="s">
        <v>169</v>
      </c>
      <c r="O37" s="27" t="s">
        <v>283</v>
      </c>
      <c r="P37" s="27"/>
      <c r="Q37" s="27"/>
      <c r="R37" s="25"/>
      <c r="S37" s="63"/>
      <c r="T37" s="27"/>
      <c r="U37" s="25" t="s">
        <v>625</v>
      </c>
      <c r="V37" s="25" t="s">
        <v>626</v>
      </c>
      <c r="W37" s="25"/>
      <c r="X37" s="25"/>
      <c r="Y37" s="25" t="s">
        <v>627</v>
      </c>
      <c r="Z37" s="25" t="s">
        <v>628</v>
      </c>
      <c r="AA37" s="25"/>
      <c r="AB37" s="25"/>
      <c r="AC37" s="25"/>
      <c r="AD37" s="25"/>
      <c r="AE37" s="25"/>
      <c r="AF37" s="27">
        <v>3</v>
      </c>
      <c r="AG37" s="25" t="s">
        <v>629</v>
      </c>
      <c r="AH37" s="27"/>
      <c r="AI37" s="27"/>
      <c r="AJ37" s="27"/>
      <c r="AK37" s="27"/>
      <c r="AL37" s="27"/>
      <c r="AM37" s="27"/>
      <c r="AN37" s="27"/>
      <c r="AO37" s="27"/>
      <c r="AP37" s="27"/>
      <c r="AQ37" s="27"/>
      <c r="AR37" s="27"/>
      <c r="AS37" s="27"/>
      <c r="AT37" s="27"/>
      <c r="AU37" s="27"/>
      <c r="AV37" s="25"/>
      <c r="AW37" s="25"/>
      <c r="AX37" s="25"/>
      <c r="AY37" s="25"/>
      <c r="AZ37" s="25"/>
      <c r="BA37" s="27"/>
      <c r="BB37" s="27"/>
      <c r="BC37" s="50" t="s">
        <v>630</v>
      </c>
    </row>
    <row r="38" spans="2:55" ht="172.8" hidden="1" x14ac:dyDescent="0.3">
      <c r="B38" s="45" t="s">
        <v>159</v>
      </c>
      <c r="C38" s="45" t="s">
        <v>476</v>
      </c>
      <c r="D38" s="45" t="s">
        <v>209</v>
      </c>
      <c r="E38" s="25">
        <v>83</v>
      </c>
      <c r="F38" s="24" t="s">
        <v>631</v>
      </c>
      <c r="G38" s="25" t="s">
        <v>236</v>
      </c>
      <c r="H38" s="27" t="s">
        <v>632</v>
      </c>
      <c r="I38" s="27">
        <v>1975</v>
      </c>
      <c r="J38" s="27" t="s">
        <v>151</v>
      </c>
      <c r="K38" s="27" t="s">
        <v>152</v>
      </c>
      <c r="L38" s="27" t="s">
        <v>212</v>
      </c>
      <c r="M38" s="27" t="s">
        <v>154</v>
      </c>
      <c r="N38" s="27" t="s">
        <v>169</v>
      </c>
      <c r="O38" s="27" t="s">
        <v>155</v>
      </c>
      <c r="P38" s="27"/>
      <c r="Q38" s="27"/>
      <c r="R38" s="25"/>
      <c r="S38" s="25"/>
      <c r="T38" s="27"/>
      <c r="U38" s="25" t="s">
        <v>633</v>
      </c>
      <c r="V38" s="25" t="s">
        <v>634</v>
      </c>
      <c r="W38" s="25"/>
      <c r="X38" s="25"/>
      <c r="Y38" s="25" t="s">
        <v>635</v>
      </c>
      <c r="Z38" s="25" t="s">
        <v>169</v>
      </c>
      <c r="AA38" s="25"/>
      <c r="AB38" s="25"/>
      <c r="AC38" s="25"/>
      <c r="AD38" s="25"/>
      <c r="AE38" s="25"/>
      <c r="AF38" s="27">
        <v>2</v>
      </c>
      <c r="AG38" s="25" t="s">
        <v>636</v>
      </c>
      <c r="AH38" s="25"/>
      <c r="AI38" s="25"/>
      <c r="AJ38" s="25"/>
      <c r="AK38" s="25"/>
      <c r="AL38" s="25"/>
      <c r="AM38" s="25"/>
      <c r="AN38" s="25"/>
      <c r="AO38" s="25"/>
      <c r="AP38" s="25"/>
      <c r="AQ38" s="25"/>
      <c r="AR38" s="27"/>
      <c r="AS38" s="27"/>
      <c r="AT38" s="27"/>
      <c r="AU38" s="27"/>
      <c r="AV38" s="25"/>
      <c r="AW38" s="25"/>
      <c r="AX38" s="25"/>
      <c r="AY38" s="25"/>
      <c r="AZ38" s="25"/>
      <c r="BA38" s="27"/>
      <c r="BB38" s="27"/>
      <c r="BC38" s="50" t="s">
        <v>637</v>
      </c>
    </row>
    <row r="39" spans="2:55" s="3" customFormat="1" ht="234.6" hidden="1" x14ac:dyDescent="0.3">
      <c r="B39" s="45" t="s">
        <v>159</v>
      </c>
      <c r="C39" s="45" t="s">
        <v>476</v>
      </c>
      <c r="D39" s="45" t="s">
        <v>280</v>
      </c>
      <c r="E39" s="25">
        <v>30</v>
      </c>
      <c r="F39" s="24" t="s">
        <v>638</v>
      </c>
      <c r="G39" s="25" t="s">
        <v>150</v>
      </c>
      <c r="H39" s="25" t="s">
        <v>63</v>
      </c>
      <c r="I39" s="27">
        <v>2001</v>
      </c>
      <c r="J39" s="27">
        <v>2020</v>
      </c>
      <c r="K39" s="27" t="s">
        <v>237</v>
      </c>
      <c r="L39" s="27" t="s">
        <v>153</v>
      </c>
      <c r="M39" s="27" t="s">
        <v>154</v>
      </c>
      <c r="N39" s="27">
        <v>1160</v>
      </c>
      <c r="O39" s="25" t="s">
        <v>511</v>
      </c>
      <c r="P39" s="25"/>
      <c r="Q39" s="25"/>
      <c r="R39" s="25"/>
      <c r="S39" s="25"/>
      <c r="T39" s="25"/>
      <c r="U39" s="25" t="s">
        <v>639</v>
      </c>
      <c r="V39" s="25" t="s">
        <v>640</v>
      </c>
      <c r="W39" s="25"/>
      <c r="X39" s="25"/>
      <c r="Y39" s="25" t="s">
        <v>641</v>
      </c>
      <c r="Z39" s="25" t="s">
        <v>642</v>
      </c>
      <c r="AA39" s="25"/>
      <c r="AB39" s="25"/>
      <c r="AC39" s="25"/>
      <c r="AD39" s="25"/>
      <c r="AE39" s="25"/>
      <c r="AF39" s="27">
        <v>3</v>
      </c>
      <c r="AG39" s="51" t="s">
        <v>643</v>
      </c>
      <c r="AH39" s="27"/>
      <c r="AI39" s="27"/>
      <c r="AJ39" s="27"/>
      <c r="AK39" s="27"/>
      <c r="AL39" s="27"/>
      <c r="AM39" s="27"/>
      <c r="AN39" s="27"/>
      <c r="AO39" s="27"/>
      <c r="AP39" s="27"/>
      <c r="AQ39" s="27"/>
      <c r="AR39" s="27"/>
      <c r="AS39" s="27"/>
      <c r="AT39" s="27"/>
      <c r="AU39" s="27"/>
      <c r="AV39" s="25"/>
      <c r="AW39" s="25"/>
      <c r="AX39" s="25"/>
      <c r="AY39" s="25"/>
      <c r="AZ39" s="25"/>
      <c r="BA39" s="27"/>
      <c r="BB39" s="27"/>
      <c r="BC39" s="57" t="s">
        <v>644</v>
      </c>
    </row>
    <row r="40" spans="2:55" s="19" customFormat="1" ht="409.5" customHeight="1" x14ac:dyDescent="0.3">
      <c r="B40" s="187" t="s">
        <v>159</v>
      </c>
      <c r="C40" s="187" t="s">
        <v>159</v>
      </c>
      <c r="D40" s="45" t="s">
        <v>280</v>
      </c>
      <c r="E40" s="53" t="s">
        <v>645</v>
      </c>
      <c r="F40" s="53" t="s">
        <v>331</v>
      </c>
      <c r="G40" s="53" t="s">
        <v>150</v>
      </c>
      <c r="H40" s="53" t="s">
        <v>57</v>
      </c>
      <c r="I40" s="53">
        <v>2002</v>
      </c>
      <c r="J40" s="53">
        <v>2012</v>
      </c>
      <c r="K40" s="53" t="s">
        <v>237</v>
      </c>
      <c r="L40" s="53" t="s">
        <v>212</v>
      </c>
      <c r="M40" s="53" t="s">
        <v>310</v>
      </c>
      <c r="N40" s="53">
        <f>6+54+4+33+20+20+17+5+13</f>
        <v>172</v>
      </c>
      <c r="O40" s="53" t="s">
        <v>283</v>
      </c>
      <c r="P40" s="53" t="s">
        <v>238</v>
      </c>
      <c r="Q40" s="53" t="s">
        <v>214</v>
      </c>
      <c r="R40" s="53" t="s">
        <v>157</v>
      </c>
      <c r="S40" s="53" t="s">
        <v>157</v>
      </c>
      <c r="T40" s="53" t="s">
        <v>332</v>
      </c>
      <c r="U40" s="53" t="s">
        <v>333</v>
      </c>
      <c r="V40" s="53" t="s">
        <v>334</v>
      </c>
      <c r="W40" s="53" t="s">
        <v>187</v>
      </c>
      <c r="X40" s="53" t="s">
        <v>335</v>
      </c>
      <c r="Y40" s="53" t="s">
        <v>336</v>
      </c>
      <c r="Z40" s="53" t="s">
        <v>337</v>
      </c>
      <c r="AA40" s="53" t="s">
        <v>338</v>
      </c>
      <c r="AB40" s="53" t="s">
        <v>339</v>
      </c>
      <c r="AC40" s="53" t="s">
        <v>169</v>
      </c>
      <c r="AD40" s="53" t="s">
        <v>340</v>
      </c>
      <c r="AE40" s="53" t="s">
        <v>169</v>
      </c>
      <c r="AF40" s="190">
        <v>3</v>
      </c>
      <c r="AG40" s="53" t="s">
        <v>341</v>
      </c>
      <c r="AH40" s="53" t="s">
        <v>169</v>
      </c>
      <c r="AI40" s="53" t="s">
        <v>342</v>
      </c>
      <c r="AJ40" s="53" t="s">
        <v>169</v>
      </c>
      <c r="AK40" s="200">
        <f>'Quantitative Outcomes'!D189</f>
        <v>1.314089819561932E-3</v>
      </c>
      <c r="AL40" s="53" t="s">
        <v>169</v>
      </c>
      <c r="AM40" s="202">
        <f>'Quantitative Outcomes'!D186</f>
        <v>1.1958284576379051E-3</v>
      </c>
      <c r="AN40" s="53" t="s">
        <v>169</v>
      </c>
      <c r="AO40" s="53" t="s">
        <v>169</v>
      </c>
      <c r="AP40" s="53" t="s">
        <v>343</v>
      </c>
      <c r="AQ40" s="53" t="s">
        <v>344</v>
      </c>
      <c r="AR40" s="53" t="s">
        <v>345</v>
      </c>
      <c r="AS40" s="53">
        <v>2</v>
      </c>
      <c r="AT40" s="53" t="s">
        <v>346</v>
      </c>
      <c r="AU40" s="53">
        <v>1</v>
      </c>
      <c r="AV40" s="53" t="s">
        <v>157</v>
      </c>
      <c r="AW40" s="53" t="s">
        <v>347</v>
      </c>
      <c r="AX40" s="53">
        <v>2</v>
      </c>
      <c r="AY40" s="53" t="s">
        <v>181</v>
      </c>
      <c r="AZ40" s="53">
        <v>3</v>
      </c>
      <c r="BA40" s="53" t="s">
        <v>348</v>
      </c>
      <c r="BB40" s="53">
        <v>2</v>
      </c>
      <c r="BC40" s="189" t="s">
        <v>349</v>
      </c>
    </row>
    <row r="41" spans="2:55" s="3" customFormat="1" ht="82.8" hidden="1" x14ac:dyDescent="0.3">
      <c r="B41" s="45" t="s">
        <v>476</v>
      </c>
      <c r="C41" s="45" t="s">
        <v>476</v>
      </c>
      <c r="D41" s="45" t="s">
        <v>420</v>
      </c>
      <c r="E41" s="25">
        <v>32</v>
      </c>
      <c r="F41" s="24" t="s">
        <v>646</v>
      </c>
      <c r="G41" s="25" t="s">
        <v>150</v>
      </c>
      <c r="H41" s="25" t="s">
        <v>63</v>
      </c>
      <c r="I41" s="27"/>
      <c r="J41" s="27"/>
      <c r="K41" s="27" t="s">
        <v>152</v>
      </c>
      <c r="L41" s="27" t="s">
        <v>153</v>
      </c>
      <c r="M41" s="27" t="s">
        <v>154</v>
      </c>
      <c r="N41" s="27" t="s">
        <v>169</v>
      </c>
      <c r="O41" s="27" t="s">
        <v>155</v>
      </c>
      <c r="P41" s="27"/>
      <c r="Q41" s="27"/>
      <c r="R41" s="25"/>
      <c r="S41" s="25"/>
      <c r="T41" s="27"/>
      <c r="U41" s="25" t="s">
        <v>647</v>
      </c>
      <c r="V41" s="25" t="s">
        <v>169</v>
      </c>
      <c r="W41" s="25"/>
      <c r="X41" s="25"/>
      <c r="Y41" s="25"/>
      <c r="Z41" s="27"/>
      <c r="AA41" s="27"/>
      <c r="AB41" s="27"/>
      <c r="AC41" s="27"/>
      <c r="AD41" s="27"/>
      <c r="AE41" s="27"/>
      <c r="AF41" s="27">
        <v>0</v>
      </c>
      <c r="AG41" s="27"/>
      <c r="AH41" s="27"/>
      <c r="AI41" s="27"/>
      <c r="AJ41" s="27"/>
      <c r="AK41" s="27"/>
      <c r="AL41" s="27"/>
      <c r="AM41" s="27"/>
      <c r="AN41" s="27"/>
      <c r="AO41" s="27"/>
      <c r="AP41" s="27"/>
      <c r="AQ41" s="27" t="s">
        <v>648</v>
      </c>
      <c r="AR41" s="27"/>
      <c r="AS41" s="27"/>
      <c r="AT41" s="27"/>
      <c r="AU41" s="27"/>
      <c r="AV41" s="27"/>
      <c r="AW41" s="27"/>
      <c r="AX41" s="27"/>
      <c r="AY41" s="27"/>
      <c r="AZ41" s="27"/>
      <c r="BA41" s="27"/>
      <c r="BB41" s="27"/>
      <c r="BC41" s="25"/>
    </row>
    <row r="42" spans="2:55" s="3" customFormat="1" ht="201.6" hidden="1" x14ac:dyDescent="0.3">
      <c r="B42" s="45" t="s">
        <v>159</v>
      </c>
      <c r="C42" s="45" t="s">
        <v>476</v>
      </c>
      <c r="D42" s="188" t="s">
        <v>148</v>
      </c>
      <c r="E42" s="25">
        <v>35</v>
      </c>
      <c r="F42" s="24" t="s">
        <v>649</v>
      </c>
      <c r="G42" s="25" t="s">
        <v>236</v>
      </c>
      <c r="H42" s="27" t="s">
        <v>650</v>
      </c>
      <c r="I42" s="27">
        <v>2016</v>
      </c>
      <c r="J42" s="27">
        <v>2018</v>
      </c>
      <c r="K42" s="27" t="s">
        <v>152</v>
      </c>
      <c r="L42" s="27" t="s">
        <v>212</v>
      </c>
      <c r="M42" s="27" t="s">
        <v>310</v>
      </c>
      <c r="N42" s="27">
        <v>320</v>
      </c>
      <c r="O42" s="27" t="s">
        <v>213</v>
      </c>
      <c r="P42" s="27"/>
      <c r="Q42" s="27"/>
      <c r="R42" s="25"/>
      <c r="S42" s="25"/>
      <c r="T42" s="27"/>
      <c r="U42" s="25" t="s">
        <v>651</v>
      </c>
      <c r="V42" s="25" t="s">
        <v>652</v>
      </c>
      <c r="W42" s="25"/>
      <c r="X42" s="25"/>
      <c r="Y42" s="25" t="s">
        <v>653</v>
      </c>
      <c r="Z42" s="25" t="s">
        <v>654</v>
      </c>
      <c r="AA42" s="25"/>
      <c r="AB42" s="25"/>
      <c r="AC42" s="25"/>
      <c r="AD42" s="25"/>
      <c r="AE42" s="25"/>
      <c r="AF42" s="27">
        <v>2</v>
      </c>
      <c r="AG42" s="58" t="s">
        <v>655</v>
      </c>
      <c r="AH42" s="27"/>
      <c r="AI42" s="27"/>
      <c r="AJ42" s="27"/>
      <c r="AK42" s="27"/>
      <c r="AL42" s="27"/>
      <c r="AM42" s="27"/>
      <c r="AN42" s="27"/>
      <c r="AO42" s="27"/>
      <c r="AP42" s="27"/>
      <c r="AQ42" s="27"/>
      <c r="AR42" s="27"/>
      <c r="AS42" s="27"/>
      <c r="AT42" s="27"/>
      <c r="AU42" s="27"/>
      <c r="AV42" s="25"/>
      <c r="AW42" s="25"/>
      <c r="AX42" s="25"/>
      <c r="AY42" s="25"/>
      <c r="AZ42" s="25"/>
      <c r="BA42" s="27"/>
      <c r="BB42" s="27"/>
      <c r="BC42" s="59" t="s">
        <v>656</v>
      </c>
    </row>
    <row r="43" spans="2:55" s="3" customFormat="1" ht="124.2" hidden="1" x14ac:dyDescent="0.3">
      <c r="B43" s="45" t="s">
        <v>159</v>
      </c>
      <c r="C43" s="45" t="s">
        <v>476</v>
      </c>
      <c r="D43" s="45" t="s">
        <v>280</v>
      </c>
      <c r="E43" s="25">
        <v>45</v>
      </c>
      <c r="F43" s="24" t="s">
        <v>657</v>
      </c>
      <c r="G43" s="25" t="s">
        <v>150</v>
      </c>
      <c r="H43" s="27" t="s">
        <v>57</v>
      </c>
      <c r="I43" s="27">
        <v>1992</v>
      </c>
      <c r="J43" s="27" t="s">
        <v>151</v>
      </c>
      <c r="K43" s="27" t="s">
        <v>152</v>
      </c>
      <c r="L43" s="27" t="s">
        <v>212</v>
      </c>
      <c r="M43" s="27" t="s">
        <v>154</v>
      </c>
      <c r="N43" s="27" t="s">
        <v>169</v>
      </c>
      <c r="O43" s="27" t="s">
        <v>155</v>
      </c>
      <c r="P43" s="27"/>
      <c r="Q43" s="27"/>
      <c r="R43" s="25"/>
      <c r="S43" s="25"/>
      <c r="T43" s="27"/>
      <c r="U43" s="25" t="s">
        <v>658</v>
      </c>
      <c r="V43" s="25" t="s">
        <v>659</v>
      </c>
      <c r="W43" s="25"/>
      <c r="X43" s="25"/>
      <c r="Y43" s="25" t="s">
        <v>660</v>
      </c>
      <c r="Z43" s="25" t="s">
        <v>661</v>
      </c>
      <c r="AA43" s="25"/>
      <c r="AB43" s="25"/>
      <c r="AC43" s="25"/>
      <c r="AD43" s="25"/>
      <c r="AE43" s="25"/>
      <c r="AF43" s="27">
        <v>2</v>
      </c>
      <c r="AG43" s="25" t="s">
        <v>662</v>
      </c>
      <c r="AH43" s="27"/>
      <c r="AI43" s="27"/>
      <c r="AJ43" s="27"/>
      <c r="AK43" s="27"/>
      <c r="AL43" s="27"/>
      <c r="AM43" s="27"/>
      <c r="AN43" s="27"/>
      <c r="AO43" s="27"/>
      <c r="AP43" s="27"/>
      <c r="AQ43" s="27"/>
      <c r="AR43" s="27"/>
      <c r="AS43" s="27"/>
      <c r="AT43" s="27"/>
      <c r="AU43" s="27"/>
      <c r="AV43" s="25"/>
      <c r="AW43" s="25"/>
      <c r="AX43" s="25"/>
      <c r="AY43" s="25"/>
      <c r="AZ43" s="25"/>
      <c r="BA43" s="27"/>
      <c r="BB43" s="27"/>
      <c r="BC43" s="50" t="s">
        <v>663</v>
      </c>
    </row>
    <row r="44" spans="2:55" s="18" customFormat="1" ht="358.8" x14ac:dyDescent="0.3">
      <c r="B44" s="187" t="s">
        <v>159</v>
      </c>
      <c r="C44" s="187" t="s">
        <v>159</v>
      </c>
      <c r="D44" s="45" t="s">
        <v>420</v>
      </c>
      <c r="E44" s="53" t="s">
        <v>664</v>
      </c>
      <c r="F44" s="53" t="s">
        <v>438</v>
      </c>
      <c r="G44" s="53" t="s">
        <v>354</v>
      </c>
      <c r="H44" s="53" t="s">
        <v>66</v>
      </c>
      <c r="I44" s="53">
        <v>2010</v>
      </c>
      <c r="J44" s="53" t="s">
        <v>151</v>
      </c>
      <c r="K44" s="53" t="s">
        <v>152</v>
      </c>
      <c r="L44" s="53" t="s">
        <v>212</v>
      </c>
      <c r="M44" s="53" t="s">
        <v>154</v>
      </c>
      <c r="N44" s="53">
        <v>168</v>
      </c>
      <c r="O44" s="53" t="s">
        <v>283</v>
      </c>
      <c r="P44" s="53" t="s">
        <v>186</v>
      </c>
      <c r="Q44" s="53" t="s">
        <v>214</v>
      </c>
      <c r="R44" s="53" t="s">
        <v>157</v>
      </c>
      <c r="S44" s="53" t="s">
        <v>157</v>
      </c>
      <c r="T44" s="53" t="s">
        <v>439</v>
      </c>
      <c r="U44" s="53" t="s">
        <v>440</v>
      </c>
      <c r="V44" s="53" t="s">
        <v>441</v>
      </c>
      <c r="W44" s="53" t="s">
        <v>187</v>
      </c>
      <c r="X44" s="53" t="s">
        <v>187</v>
      </c>
      <c r="Y44" s="53" t="s">
        <v>442</v>
      </c>
      <c r="Z44" s="53" t="s">
        <v>443</v>
      </c>
      <c r="AA44" s="53" t="s">
        <v>444</v>
      </c>
      <c r="AB44" s="53" t="s">
        <v>169</v>
      </c>
      <c r="AC44" s="53" t="s">
        <v>169</v>
      </c>
      <c r="AD44" s="53" t="s">
        <v>445</v>
      </c>
      <c r="AE44" s="53" t="s">
        <v>187</v>
      </c>
      <c r="AF44" s="190">
        <v>3</v>
      </c>
      <c r="AG44" s="53" t="s">
        <v>169</v>
      </c>
      <c r="AH44" s="53" t="s">
        <v>169</v>
      </c>
      <c r="AI44" s="53" t="s">
        <v>169</v>
      </c>
      <c r="AJ44" s="53" t="s">
        <v>169</v>
      </c>
      <c r="AK44" s="53" t="s">
        <v>169</v>
      </c>
      <c r="AL44" s="53" t="s">
        <v>169</v>
      </c>
      <c r="AM44" s="53" t="s">
        <v>169</v>
      </c>
      <c r="AN44" s="53" t="s">
        <v>169</v>
      </c>
      <c r="AO44" s="53" t="s">
        <v>169</v>
      </c>
      <c r="AP44" s="53" t="s">
        <v>169</v>
      </c>
      <c r="AQ44" s="53" t="s">
        <v>446</v>
      </c>
      <c r="AR44" s="53" t="s">
        <v>447</v>
      </c>
      <c r="AS44" s="53">
        <v>1</v>
      </c>
      <c r="AT44" s="53" t="s">
        <v>346</v>
      </c>
      <c r="AU44" s="53">
        <v>1</v>
      </c>
      <c r="AV44" s="53" t="s">
        <v>157</v>
      </c>
      <c r="AW44" s="54" t="s">
        <v>448</v>
      </c>
      <c r="AX44" s="53">
        <v>2</v>
      </c>
      <c r="AY44" s="53" t="s">
        <v>181</v>
      </c>
      <c r="AZ44" s="53">
        <v>3</v>
      </c>
      <c r="BA44" s="53" t="s">
        <v>449</v>
      </c>
      <c r="BB44" s="53">
        <v>3</v>
      </c>
      <c r="BC44" s="189" t="s">
        <v>450</v>
      </c>
    </row>
    <row r="45" spans="2:55" s="18" customFormat="1" ht="409.6" x14ac:dyDescent="0.3">
      <c r="B45" s="187" t="s">
        <v>159</v>
      </c>
      <c r="C45" s="187" t="s">
        <v>159</v>
      </c>
      <c r="D45" s="45" t="s">
        <v>420</v>
      </c>
      <c r="E45" s="53" t="s">
        <v>665</v>
      </c>
      <c r="F45" s="16" t="s">
        <v>452</v>
      </c>
      <c r="G45" s="53" t="s">
        <v>354</v>
      </c>
      <c r="H45" s="53" t="s">
        <v>70</v>
      </c>
      <c r="I45" s="53">
        <v>1979</v>
      </c>
      <c r="J45" s="53" t="s">
        <v>453</v>
      </c>
      <c r="K45" s="53" t="s">
        <v>152</v>
      </c>
      <c r="L45" s="53" t="s">
        <v>153</v>
      </c>
      <c r="M45" s="53" t="s">
        <v>154</v>
      </c>
      <c r="N45" s="203">
        <v>12000</v>
      </c>
      <c r="O45" s="53" t="s">
        <v>155</v>
      </c>
      <c r="P45" s="53" t="s">
        <v>238</v>
      </c>
      <c r="Q45" s="53" t="s">
        <v>214</v>
      </c>
      <c r="R45" s="53" t="s">
        <v>157</v>
      </c>
      <c r="S45" s="53" t="s">
        <v>454</v>
      </c>
      <c r="T45" s="53" t="s">
        <v>455</v>
      </c>
      <c r="U45" s="53" t="s">
        <v>456</v>
      </c>
      <c r="V45" s="53" t="s">
        <v>457</v>
      </c>
      <c r="W45" s="53" t="s">
        <v>187</v>
      </c>
      <c r="X45" s="53" t="s">
        <v>458</v>
      </c>
      <c r="Y45" s="53" t="s">
        <v>459</v>
      </c>
      <c r="Z45" s="53" t="s">
        <v>460</v>
      </c>
      <c r="AA45" s="53" t="s">
        <v>461</v>
      </c>
      <c r="AB45" s="53" t="s">
        <v>169</v>
      </c>
      <c r="AC45" s="53" t="s">
        <v>169</v>
      </c>
      <c r="AD45" s="53" t="s">
        <v>462</v>
      </c>
      <c r="AE45" s="53" t="s">
        <v>187</v>
      </c>
      <c r="AF45" s="190">
        <v>1</v>
      </c>
      <c r="AG45" s="53" t="s">
        <v>169</v>
      </c>
      <c r="AH45" s="53" t="s">
        <v>169</v>
      </c>
      <c r="AI45" s="53" t="s">
        <v>169</v>
      </c>
      <c r="AJ45" s="53" t="s">
        <v>169</v>
      </c>
      <c r="AK45" s="53" t="s">
        <v>169</v>
      </c>
      <c r="AL45" s="53" t="s">
        <v>169</v>
      </c>
      <c r="AM45" s="53" t="s">
        <v>169</v>
      </c>
      <c r="AN45" s="53" t="s">
        <v>169</v>
      </c>
      <c r="AO45" s="53" t="s">
        <v>169</v>
      </c>
      <c r="AP45" s="53" t="s">
        <v>169</v>
      </c>
      <c r="AQ45" s="53" t="s">
        <v>463</v>
      </c>
      <c r="AR45" s="53" t="s">
        <v>464</v>
      </c>
      <c r="AS45" s="53">
        <v>1</v>
      </c>
      <c r="AT45" s="53" t="s">
        <v>346</v>
      </c>
      <c r="AU45" s="53">
        <v>1</v>
      </c>
      <c r="AV45" s="53" t="s">
        <v>157</v>
      </c>
      <c r="AW45" s="54" t="s">
        <v>465</v>
      </c>
      <c r="AX45" s="53">
        <v>2</v>
      </c>
      <c r="AY45" s="53" t="s">
        <v>181</v>
      </c>
      <c r="AZ45" s="53">
        <v>3</v>
      </c>
      <c r="BA45" s="53" t="s">
        <v>466</v>
      </c>
      <c r="BB45" s="53">
        <v>3</v>
      </c>
      <c r="BC45" s="189" t="s">
        <v>467</v>
      </c>
    </row>
    <row r="46" spans="2:55" s="3" customFormat="1" ht="110.4" hidden="1" x14ac:dyDescent="0.3">
      <c r="B46" s="45" t="s">
        <v>159</v>
      </c>
      <c r="C46" s="45" t="s">
        <v>476</v>
      </c>
      <c r="D46" s="188" t="s">
        <v>148</v>
      </c>
      <c r="E46" s="25"/>
      <c r="F46" s="24" t="s">
        <v>666</v>
      </c>
      <c r="G46" s="25" t="s">
        <v>236</v>
      </c>
      <c r="H46" s="27" t="s">
        <v>70</v>
      </c>
      <c r="I46" s="27">
        <v>1978</v>
      </c>
      <c r="J46" s="27" t="s">
        <v>151</v>
      </c>
      <c r="K46" s="27" t="s">
        <v>152</v>
      </c>
      <c r="L46" s="25" t="s">
        <v>212</v>
      </c>
      <c r="M46" s="27" t="s">
        <v>154</v>
      </c>
      <c r="N46" s="56" t="s">
        <v>169</v>
      </c>
      <c r="O46" s="27" t="s">
        <v>213</v>
      </c>
      <c r="P46" s="27"/>
      <c r="Q46" s="27"/>
      <c r="R46" s="25"/>
      <c r="S46" s="25"/>
      <c r="T46" s="27"/>
      <c r="U46" s="25" t="s">
        <v>667</v>
      </c>
      <c r="V46" s="25" t="s">
        <v>668</v>
      </c>
      <c r="W46" s="25" t="s">
        <v>669</v>
      </c>
      <c r="X46" s="25"/>
      <c r="Y46" s="25" t="s">
        <v>670</v>
      </c>
      <c r="Z46" s="25" t="s">
        <v>671</v>
      </c>
      <c r="AA46" s="25"/>
      <c r="AB46" s="25"/>
      <c r="AC46" s="25"/>
      <c r="AD46" s="25"/>
      <c r="AE46" s="25"/>
      <c r="AF46" s="27">
        <v>2</v>
      </c>
      <c r="AG46" s="25" t="s">
        <v>672</v>
      </c>
      <c r="AH46" s="27"/>
      <c r="AI46" s="27"/>
      <c r="AJ46" s="27"/>
      <c r="AK46" s="27"/>
      <c r="AL46" s="27"/>
      <c r="AM46" s="27"/>
      <c r="AN46" s="27"/>
      <c r="AO46" s="27"/>
      <c r="AP46" s="27"/>
      <c r="AQ46" s="27"/>
      <c r="AR46" s="27"/>
      <c r="AS46" s="27"/>
      <c r="AT46" s="27"/>
      <c r="AU46" s="27"/>
      <c r="AV46" s="25"/>
      <c r="AW46" s="25"/>
      <c r="AX46" s="25"/>
      <c r="AY46" s="25"/>
      <c r="AZ46" s="25"/>
      <c r="BA46" s="27"/>
      <c r="BB46" s="27"/>
      <c r="BC46" s="50" t="s">
        <v>673</v>
      </c>
    </row>
    <row r="47" spans="2:55" s="3" customFormat="1" ht="96.6" hidden="1" x14ac:dyDescent="0.3">
      <c r="B47" s="45" t="s">
        <v>476</v>
      </c>
      <c r="C47" s="45" t="s">
        <v>476</v>
      </c>
      <c r="D47" s="45" t="s">
        <v>420</v>
      </c>
      <c r="E47" s="25">
        <v>25</v>
      </c>
      <c r="F47" s="24" t="s">
        <v>674</v>
      </c>
      <c r="G47" s="25" t="s">
        <v>150</v>
      </c>
      <c r="H47" s="27" t="s">
        <v>70</v>
      </c>
      <c r="I47" s="27">
        <v>1978</v>
      </c>
      <c r="J47" s="27">
        <v>1992</v>
      </c>
      <c r="K47" s="27" t="s">
        <v>237</v>
      </c>
      <c r="L47" s="27" t="s">
        <v>212</v>
      </c>
      <c r="M47" s="27" t="s">
        <v>154</v>
      </c>
      <c r="N47" s="27" t="s">
        <v>169</v>
      </c>
      <c r="O47" s="27" t="s">
        <v>169</v>
      </c>
      <c r="P47" s="27"/>
      <c r="Q47" s="27"/>
      <c r="R47" s="25"/>
      <c r="S47" s="25"/>
      <c r="T47" s="27"/>
      <c r="U47" s="25" t="s">
        <v>675</v>
      </c>
      <c r="V47" s="25" t="s">
        <v>676</v>
      </c>
      <c r="W47" s="25" t="s">
        <v>677</v>
      </c>
      <c r="X47" s="25"/>
      <c r="Y47" s="25" t="s">
        <v>678</v>
      </c>
      <c r="Z47" s="25"/>
      <c r="AA47" s="25"/>
      <c r="AB47" s="25"/>
      <c r="AC47" s="25"/>
      <c r="AD47" s="25"/>
      <c r="AE47" s="25"/>
      <c r="AF47" s="27">
        <v>3</v>
      </c>
      <c r="AG47" s="27" t="s">
        <v>169</v>
      </c>
      <c r="AH47" s="27"/>
      <c r="AI47" s="27"/>
      <c r="AJ47" s="27"/>
      <c r="AK47" s="27"/>
      <c r="AL47" s="27"/>
      <c r="AM47" s="27"/>
      <c r="AN47" s="27"/>
      <c r="AO47" s="27"/>
      <c r="AP47" s="27"/>
      <c r="AQ47" s="27"/>
      <c r="AR47" s="27"/>
      <c r="AS47" s="27"/>
      <c r="AT47" s="27"/>
      <c r="AU47" s="27"/>
      <c r="AV47" s="25"/>
      <c r="AW47" s="25"/>
      <c r="AX47" s="25"/>
      <c r="AY47" s="25"/>
      <c r="AZ47" s="25"/>
      <c r="BA47" s="27"/>
      <c r="BB47" s="27"/>
      <c r="BC47" s="52" t="s">
        <v>679</v>
      </c>
    </row>
    <row r="48" spans="2:55" s="3" customFormat="1" ht="138" hidden="1" x14ac:dyDescent="0.3">
      <c r="B48" s="45" t="s">
        <v>476</v>
      </c>
      <c r="C48" s="45" t="s">
        <v>476</v>
      </c>
      <c r="D48" s="188" t="s">
        <v>148</v>
      </c>
      <c r="E48" s="25">
        <v>54</v>
      </c>
      <c r="F48" s="24" t="s">
        <v>680</v>
      </c>
      <c r="G48" s="25" t="s">
        <v>150</v>
      </c>
      <c r="H48" s="27" t="s">
        <v>681</v>
      </c>
      <c r="I48" s="27">
        <v>2017</v>
      </c>
      <c r="J48" s="27" t="s">
        <v>151</v>
      </c>
      <c r="K48" s="27" t="s">
        <v>152</v>
      </c>
      <c r="L48" s="27" t="s">
        <v>153</v>
      </c>
      <c r="M48" s="27" t="s">
        <v>154</v>
      </c>
      <c r="N48" s="27" t="s">
        <v>682</v>
      </c>
      <c r="O48" s="27" t="s">
        <v>213</v>
      </c>
      <c r="P48" s="27"/>
      <c r="Q48" s="27"/>
      <c r="R48" s="25"/>
      <c r="S48" s="25"/>
      <c r="T48" s="27"/>
      <c r="U48" s="25" t="s">
        <v>683</v>
      </c>
      <c r="V48" s="25" t="s">
        <v>684</v>
      </c>
      <c r="W48" s="25" t="s">
        <v>685</v>
      </c>
      <c r="X48" s="25"/>
      <c r="Y48" s="25" t="s">
        <v>686</v>
      </c>
      <c r="Z48" s="27"/>
      <c r="AA48" s="27"/>
      <c r="AB48" s="27"/>
      <c r="AC48" s="27"/>
      <c r="AD48" s="27"/>
      <c r="AE48" s="27"/>
      <c r="AF48" s="27">
        <v>0</v>
      </c>
      <c r="AG48" s="27" t="s">
        <v>169</v>
      </c>
      <c r="AH48" s="27"/>
      <c r="AI48" s="27"/>
      <c r="AJ48" s="27"/>
      <c r="AK48" s="27"/>
      <c r="AL48" s="27"/>
      <c r="AM48" s="27"/>
      <c r="AN48" s="27"/>
      <c r="AO48" s="27"/>
      <c r="AP48" s="27"/>
      <c r="AQ48" s="27"/>
      <c r="AR48" s="27"/>
      <c r="AS48" s="27"/>
      <c r="AT48" s="27"/>
      <c r="AU48" s="27"/>
      <c r="AV48" s="27"/>
      <c r="AW48" s="27"/>
      <c r="AX48" s="27"/>
      <c r="AY48" s="27"/>
      <c r="AZ48" s="27"/>
      <c r="BA48" s="27"/>
      <c r="BB48" s="27"/>
      <c r="BC48" s="50" t="s">
        <v>687</v>
      </c>
    </row>
    <row r="49" spans="2:55" s="3" customFormat="1" ht="129.6" hidden="1" x14ac:dyDescent="0.3">
      <c r="B49" s="45" t="s">
        <v>159</v>
      </c>
      <c r="C49" s="45" t="s">
        <v>476</v>
      </c>
      <c r="D49" s="45" t="s">
        <v>280</v>
      </c>
      <c r="E49" s="25"/>
      <c r="F49" s="25" t="s">
        <v>688</v>
      </c>
      <c r="G49" s="25" t="s">
        <v>150</v>
      </c>
      <c r="H49" s="27" t="s">
        <v>51</v>
      </c>
      <c r="I49" s="27">
        <v>2013</v>
      </c>
      <c r="J49" s="27" t="s">
        <v>151</v>
      </c>
      <c r="K49" s="27" t="s">
        <v>152</v>
      </c>
      <c r="L49" s="27" t="s">
        <v>689</v>
      </c>
      <c r="M49" s="27" t="s">
        <v>154</v>
      </c>
      <c r="N49" s="27" t="s">
        <v>169</v>
      </c>
      <c r="O49" s="27" t="s">
        <v>155</v>
      </c>
      <c r="P49" s="27"/>
      <c r="Q49" s="27"/>
      <c r="R49" s="25"/>
      <c r="S49" s="25"/>
      <c r="T49" s="27"/>
      <c r="U49" s="25" t="s">
        <v>690</v>
      </c>
      <c r="V49" s="25" t="s">
        <v>691</v>
      </c>
      <c r="W49" s="25"/>
      <c r="X49" s="25"/>
      <c r="Y49" s="25" t="s">
        <v>692</v>
      </c>
      <c r="Z49" s="25" t="s">
        <v>169</v>
      </c>
      <c r="AA49" s="25"/>
      <c r="AB49" s="25"/>
      <c r="AC49" s="25"/>
      <c r="AD49" s="25"/>
      <c r="AE49" s="25"/>
      <c r="AF49" s="27">
        <v>0</v>
      </c>
      <c r="AG49" s="27" t="s">
        <v>169</v>
      </c>
      <c r="AH49" s="27"/>
      <c r="AI49" s="27"/>
      <c r="AJ49" s="27"/>
      <c r="AK49" s="27"/>
      <c r="AL49" s="27"/>
      <c r="AM49" s="27"/>
      <c r="AN49" s="27"/>
      <c r="AO49" s="27"/>
      <c r="AP49" s="27"/>
      <c r="AQ49" s="27"/>
      <c r="AR49" s="27"/>
      <c r="AS49" s="27"/>
      <c r="AT49" s="27"/>
      <c r="AU49" s="27"/>
      <c r="AV49" s="25"/>
      <c r="AW49" s="25"/>
      <c r="AX49" s="25"/>
      <c r="AY49" s="25"/>
      <c r="AZ49" s="25"/>
      <c r="BA49" s="27"/>
      <c r="BB49" s="27"/>
      <c r="BC49" s="50" t="s">
        <v>693</v>
      </c>
    </row>
    <row r="50" spans="2:55" s="3" customFormat="1" ht="124.2" hidden="1" x14ac:dyDescent="0.3">
      <c r="B50" s="45" t="s">
        <v>159</v>
      </c>
      <c r="C50" s="45" t="s">
        <v>476</v>
      </c>
      <c r="D50" s="45" t="s">
        <v>280</v>
      </c>
      <c r="E50" s="25"/>
      <c r="F50" s="24" t="s">
        <v>694</v>
      </c>
      <c r="G50" s="25" t="s">
        <v>150</v>
      </c>
      <c r="H50" s="27" t="s">
        <v>520</v>
      </c>
      <c r="I50" s="27">
        <v>2007</v>
      </c>
      <c r="J50" s="27">
        <v>2012</v>
      </c>
      <c r="K50" s="27" t="s">
        <v>237</v>
      </c>
      <c r="L50" s="25" t="s">
        <v>153</v>
      </c>
      <c r="M50" s="27" t="s">
        <v>154</v>
      </c>
      <c r="N50" s="27" t="s">
        <v>169</v>
      </c>
      <c r="O50" s="27" t="s">
        <v>695</v>
      </c>
      <c r="P50" s="27"/>
      <c r="Q50" s="27"/>
      <c r="R50" s="25"/>
      <c r="S50" s="25"/>
      <c r="T50" s="27"/>
      <c r="U50" s="24" t="s">
        <v>696</v>
      </c>
      <c r="V50" s="25" t="s">
        <v>697</v>
      </c>
      <c r="W50" s="25"/>
      <c r="X50" s="25"/>
      <c r="Y50" s="24" t="s">
        <v>698</v>
      </c>
      <c r="Z50" s="25" t="s">
        <v>699</v>
      </c>
      <c r="AA50" s="25"/>
      <c r="AB50" s="25"/>
      <c r="AC50" s="25"/>
      <c r="AD50" s="25"/>
      <c r="AE50" s="25"/>
      <c r="AF50" s="27">
        <v>1</v>
      </c>
      <c r="AG50" s="25" t="s">
        <v>700</v>
      </c>
      <c r="AH50" s="27"/>
      <c r="AI50" s="27"/>
      <c r="AJ50" s="27"/>
      <c r="AK50" s="27"/>
      <c r="AL50" s="27"/>
      <c r="AM50" s="27"/>
      <c r="AN50" s="27"/>
      <c r="AO50" s="27"/>
      <c r="AP50" s="27"/>
      <c r="AQ50" s="27"/>
      <c r="AR50" s="27"/>
      <c r="AS50" s="27"/>
      <c r="AT50" s="27"/>
      <c r="AU50" s="27"/>
      <c r="AV50" s="25"/>
      <c r="AW50" s="25"/>
      <c r="AX50" s="25"/>
      <c r="AY50" s="25"/>
      <c r="AZ50" s="25"/>
      <c r="BA50" s="27"/>
      <c r="BB50" s="27"/>
      <c r="BC50" s="50" t="s">
        <v>701</v>
      </c>
    </row>
    <row r="51" spans="2:55" s="3" customFormat="1" ht="124.2" hidden="1" x14ac:dyDescent="0.3">
      <c r="B51" s="45" t="s">
        <v>159</v>
      </c>
      <c r="C51" s="45" t="s">
        <v>476</v>
      </c>
      <c r="D51" s="45" t="s">
        <v>352</v>
      </c>
      <c r="E51" s="25"/>
      <c r="F51" s="47" t="s">
        <v>702</v>
      </c>
      <c r="G51" s="25" t="s">
        <v>354</v>
      </c>
      <c r="H51" s="27" t="s">
        <v>51</v>
      </c>
      <c r="I51" s="27">
        <v>2015</v>
      </c>
      <c r="J51" s="27" t="s">
        <v>151</v>
      </c>
      <c r="K51" s="27" t="s">
        <v>152</v>
      </c>
      <c r="L51" s="27" t="s">
        <v>153</v>
      </c>
      <c r="M51" s="27" t="s">
        <v>154</v>
      </c>
      <c r="N51" s="27" t="s">
        <v>169</v>
      </c>
      <c r="O51" s="27" t="s">
        <v>283</v>
      </c>
      <c r="P51" s="27"/>
      <c r="Q51" s="27"/>
      <c r="R51" s="25"/>
      <c r="S51" s="25"/>
      <c r="T51" s="27"/>
      <c r="U51" s="25" t="s">
        <v>703</v>
      </c>
      <c r="V51" s="25" t="s">
        <v>704</v>
      </c>
      <c r="W51" s="25"/>
      <c r="X51" s="25"/>
      <c r="Y51" s="25" t="s">
        <v>705</v>
      </c>
      <c r="Z51" s="25" t="s">
        <v>706</v>
      </c>
      <c r="AA51" s="25"/>
      <c r="AB51" s="25"/>
      <c r="AC51" s="25"/>
      <c r="AD51" s="25"/>
      <c r="AE51" s="25"/>
      <c r="AF51" s="27">
        <v>3</v>
      </c>
      <c r="AG51" s="27" t="s">
        <v>707</v>
      </c>
      <c r="AH51" s="27"/>
      <c r="AI51" s="27"/>
      <c r="AJ51" s="27"/>
      <c r="AK51" s="27"/>
      <c r="AL51" s="27"/>
      <c r="AM51" s="27"/>
      <c r="AN51" s="27"/>
      <c r="AO51" s="27"/>
      <c r="AP51" s="27"/>
      <c r="AQ51" s="27"/>
      <c r="AR51" s="27"/>
      <c r="AS51" s="27"/>
      <c r="AT51" s="27"/>
      <c r="AU51" s="27"/>
      <c r="AV51" s="25"/>
      <c r="AW51" s="25"/>
      <c r="AX51" s="25"/>
      <c r="AY51" s="25"/>
      <c r="AZ51" s="25"/>
      <c r="BA51" s="27"/>
      <c r="BB51" s="27"/>
      <c r="BC51" s="60" t="s">
        <v>708</v>
      </c>
    </row>
    <row r="52" spans="2:55" s="3" customFormat="1" ht="82.8" hidden="1" x14ac:dyDescent="0.3">
      <c r="B52" s="45" t="s">
        <v>476</v>
      </c>
      <c r="C52" s="45" t="s">
        <v>476</v>
      </c>
      <c r="D52" s="45" t="s">
        <v>420</v>
      </c>
      <c r="E52" s="25">
        <v>63</v>
      </c>
      <c r="F52" s="24" t="s">
        <v>709</v>
      </c>
      <c r="G52" s="25" t="s">
        <v>150</v>
      </c>
      <c r="H52" s="27" t="s">
        <v>51</v>
      </c>
      <c r="I52" s="27">
        <v>2022</v>
      </c>
      <c r="J52" s="27" t="s">
        <v>151</v>
      </c>
      <c r="K52" s="27" t="s">
        <v>152</v>
      </c>
      <c r="L52" s="27" t="s">
        <v>153</v>
      </c>
      <c r="M52" s="27" t="s">
        <v>154</v>
      </c>
      <c r="N52" s="27" t="s">
        <v>169</v>
      </c>
      <c r="O52" s="27" t="s">
        <v>155</v>
      </c>
      <c r="P52" s="27"/>
      <c r="Q52" s="27"/>
      <c r="R52" s="25"/>
      <c r="S52" s="25"/>
      <c r="T52" s="27"/>
      <c r="U52" s="25" t="s">
        <v>710</v>
      </c>
      <c r="V52" s="25" t="s">
        <v>711</v>
      </c>
      <c r="W52" s="25"/>
      <c r="X52" s="25"/>
      <c r="Y52" s="25" t="s">
        <v>712</v>
      </c>
      <c r="Z52" s="27"/>
      <c r="AA52" s="27"/>
      <c r="AB52" s="27"/>
      <c r="AC52" s="27"/>
      <c r="AD52" s="27"/>
      <c r="AE52" s="27"/>
      <c r="AF52" s="27">
        <v>0</v>
      </c>
      <c r="AG52" s="27"/>
      <c r="AH52" s="27"/>
      <c r="AI52" s="27"/>
      <c r="AJ52" s="27"/>
      <c r="AK52" s="27"/>
      <c r="AL52" s="27"/>
      <c r="AM52" s="27"/>
      <c r="AN52" s="27"/>
      <c r="AO52" s="27"/>
      <c r="AP52" s="27"/>
      <c r="AQ52" s="27"/>
      <c r="AR52" s="27"/>
      <c r="AS52" s="27"/>
      <c r="AT52" s="27"/>
      <c r="AU52" s="27"/>
      <c r="AV52" s="27"/>
      <c r="AW52" s="27"/>
      <c r="AX52" s="27"/>
      <c r="AY52" s="27"/>
      <c r="AZ52" s="27"/>
      <c r="BA52" s="27"/>
      <c r="BB52" s="27"/>
      <c r="BC52" s="50" t="s">
        <v>713</v>
      </c>
    </row>
    <row r="53" spans="2:55" s="3" customFormat="1" ht="96.6" hidden="1" x14ac:dyDescent="0.3">
      <c r="B53" s="45" t="s">
        <v>476</v>
      </c>
      <c r="C53" s="45" t="s">
        <v>476</v>
      </c>
      <c r="D53" s="45" t="s">
        <v>352</v>
      </c>
      <c r="E53" s="25">
        <v>42</v>
      </c>
      <c r="F53" s="24" t="s">
        <v>714</v>
      </c>
      <c r="G53" s="25" t="s">
        <v>354</v>
      </c>
      <c r="H53" s="27" t="s">
        <v>46</v>
      </c>
      <c r="I53" s="27">
        <v>2015</v>
      </c>
      <c r="J53" s="27">
        <v>2020</v>
      </c>
      <c r="K53" s="27" t="s">
        <v>237</v>
      </c>
      <c r="L53" s="27" t="s">
        <v>153</v>
      </c>
      <c r="M53" s="27" t="s">
        <v>154</v>
      </c>
      <c r="N53" s="27">
        <v>2059</v>
      </c>
      <c r="O53" s="27" t="s">
        <v>283</v>
      </c>
      <c r="P53" s="27"/>
      <c r="Q53" s="27"/>
      <c r="R53" s="25"/>
      <c r="S53" s="25"/>
      <c r="T53" s="27"/>
      <c r="U53" s="25" t="s">
        <v>715</v>
      </c>
      <c r="V53" s="25" t="s">
        <v>716</v>
      </c>
      <c r="W53" s="25"/>
      <c r="X53" s="25"/>
      <c r="Y53" s="25"/>
      <c r="Z53" s="25"/>
      <c r="AA53" s="25"/>
      <c r="AB53" s="25"/>
      <c r="AC53" s="25"/>
      <c r="AD53" s="25"/>
      <c r="AE53" s="25"/>
      <c r="AF53" s="27">
        <v>1</v>
      </c>
      <c r="AG53" s="27"/>
      <c r="AH53" s="27"/>
      <c r="AI53" s="27"/>
      <c r="AJ53" s="27"/>
      <c r="AK53" s="27"/>
      <c r="AL53" s="27"/>
      <c r="AM53" s="27"/>
      <c r="AN53" s="27"/>
      <c r="AO53" s="27"/>
      <c r="AP53" s="27"/>
      <c r="AQ53" s="27"/>
      <c r="AR53" s="27"/>
      <c r="AS53" s="27"/>
      <c r="AT53" s="27"/>
      <c r="AU53" s="27"/>
      <c r="AV53" s="25"/>
      <c r="AW53" s="25"/>
      <c r="AX53" s="25"/>
      <c r="AY53" s="25"/>
      <c r="AZ53" s="25"/>
      <c r="BA53" s="27"/>
      <c r="BB53" s="27"/>
      <c r="BC53" s="50" t="s">
        <v>717</v>
      </c>
    </row>
    <row r="54" spans="2:55" s="3" customFormat="1" ht="96.6" hidden="1" x14ac:dyDescent="0.3">
      <c r="B54" s="45" t="s">
        <v>159</v>
      </c>
      <c r="C54" s="45" t="s">
        <v>476</v>
      </c>
      <c r="D54" s="45" t="s">
        <v>209</v>
      </c>
      <c r="E54" s="25">
        <v>69</v>
      </c>
      <c r="F54" s="24" t="s">
        <v>718</v>
      </c>
      <c r="G54" s="25" t="s">
        <v>236</v>
      </c>
      <c r="H54" s="27" t="s">
        <v>719</v>
      </c>
      <c r="I54" s="27">
        <v>2011</v>
      </c>
      <c r="J54" s="27">
        <v>2015</v>
      </c>
      <c r="K54" s="27" t="s">
        <v>237</v>
      </c>
      <c r="L54" s="27" t="s">
        <v>153</v>
      </c>
      <c r="M54" s="27" t="s">
        <v>154</v>
      </c>
      <c r="N54" s="27"/>
      <c r="O54" s="27" t="s">
        <v>213</v>
      </c>
      <c r="P54" s="27"/>
      <c r="Q54" s="27"/>
      <c r="R54" s="25"/>
      <c r="S54" s="25"/>
      <c r="T54" s="27"/>
      <c r="U54" s="25" t="s">
        <v>720</v>
      </c>
      <c r="V54" s="25" t="s">
        <v>721</v>
      </c>
      <c r="W54" s="25"/>
      <c r="X54" s="25"/>
      <c r="Y54" s="25" t="s">
        <v>169</v>
      </c>
      <c r="Z54" s="25" t="s">
        <v>722</v>
      </c>
      <c r="AA54" s="25"/>
      <c r="AB54" s="25"/>
      <c r="AC54" s="25"/>
      <c r="AD54" s="25"/>
      <c r="AE54" s="25"/>
      <c r="AF54" s="27">
        <v>2</v>
      </c>
      <c r="AG54" s="27"/>
      <c r="AH54" s="27"/>
      <c r="AI54" s="27"/>
      <c r="AJ54" s="27"/>
      <c r="AK54" s="27"/>
      <c r="AL54" s="27"/>
      <c r="AM54" s="27"/>
      <c r="AN54" s="27"/>
      <c r="AO54" s="27"/>
      <c r="AP54" s="27"/>
      <c r="AQ54" s="27"/>
      <c r="AR54" s="27"/>
      <c r="AS54" s="27"/>
      <c r="AT54" s="27"/>
      <c r="AU54" s="27"/>
      <c r="AV54" s="25"/>
      <c r="AW54" s="25"/>
      <c r="AX54" s="25"/>
      <c r="AY54" s="25"/>
      <c r="AZ54" s="25"/>
      <c r="BA54" s="27"/>
      <c r="BB54" s="27"/>
      <c r="BC54" s="50" t="s">
        <v>723</v>
      </c>
    </row>
    <row r="55" spans="2:55" s="3" customFormat="1" ht="289.8" hidden="1" x14ac:dyDescent="0.3">
      <c r="B55" s="45" t="s">
        <v>476</v>
      </c>
      <c r="C55" s="45" t="s">
        <v>476</v>
      </c>
      <c r="D55" s="45" t="s">
        <v>420</v>
      </c>
      <c r="E55" s="25">
        <v>44</v>
      </c>
      <c r="F55" s="24" t="s">
        <v>724</v>
      </c>
      <c r="G55" s="25" t="s">
        <v>150</v>
      </c>
      <c r="H55" s="27" t="s">
        <v>46</v>
      </c>
      <c r="I55" s="27" t="s">
        <v>169</v>
      </c>
      <c r="J55" s="27" t="s">
        <v>169</v>
      </c>
      <c r="K55" s="27" t="s">
        <v>152</v>
      </c>
      <c r="L55" s="25" t="s">
        <v>153</v>
      </c>
      <c r="M55" s="27" t="s">
        <v>154</v>
      </c>
      <c r="N55" s="27" t="s">
        <v>169</v>
      </c>
      <c r="O55" s="27" t="s">
        <v>155</v>
      </c>
      <c r="P55" s="27"/>
      <c r="Q55" s="27"/>
      <c r="R55" s="25"/>
      <c r="S55" s="25"/>
      <c r="T55" s="27"/>
      <c r="U55" s="25" t="s">
        <v>725</v>
      </c>
      <c r="V55" s="25" t="s">
        <v>726</v>
      </c>
      <c r="W55" s="25"/>
      <c r="X55" s="25"/>
      <c r="Y55" s="25"/>
      <c r="Z55" s="27"/>
      <c r="AA55" s="27"/>
      <c r="AB55" s="27"/>
      <c r="AC55" s="27"/>
      <c r="AD55" s="27"/>
      <c r="AE55" s="27"/>
      <c r="AF55" s="27">
        <v>0</v>
      </c>
      <c r="AG55" s="27"/>
      <c r="AH55" s="27"/>
      <c r="AI55" s="27"/>
      <c r="AJ55" s="27"/>
      <c r="AK55" s="27"/>
      <c r="AL55" s="27"/>
      <c r="AM55" s="27"/>
      <c r="AN55" s="27"/>
      <c r="AO55" s="27"/>
      <c r="AP55" s="27"/>
      <c r="AQ55" s="27"/>
      <c r="AR55" s="27"/>
      <c r="AS55" s="27"/>
      <c r="AT55" s="27"/>
      <c r="AU55" s="27"/>
      <c r="AV55" s="27"/>
      <c r="AW55" s="27"/>
      <c r="AX55" s="27"/>
      <c r="AY55" s="27"/>
      <c r="AZ55" s="27"/>
      <c r="BA55" s="27"/>
      <c r="BB55" s="27"/>
      <c r="BC55" s="50" t="s">
        <v>727</v>
      </c>
    </row>
    <row r="56" spans="2:55" s="3" customFormat="1" ht="234.6" hidden="1" x14ac:dyDescent="0.3">
      <c r="B56" s="45" t="s">
        <v>159</v>
      </c>
      <c r="C56" s="45" t="s">
        <v>476</v>
      </c>
      <c r="D56" s="188" t="s">
        <v>148</v>
      </c>
      <c r="E56" s="25">
        <v>1</v>
      </c>
      <c r="F56" s="24" t="s">
        <v>728</v>
      </c>
      <c r="G56" s="25" t="s">
        <v>150</v>
      </c>
      <c r="H56" s="25" t="s">
        <v>211</v>
      </c>
      <c r="I56" s="25">
        <v>2023</v>
      </c>
      <c r="J56" s="25">
        <v>2026</v>
      </c>
      <c r="K56" s="25" t="s">
        <v>152</v>
      </c>
      <c r="L56" s="25" t="s">
        <v>212</v>
      </c>
      <c r="M56" s="25" t="s">
        <v>154</v>
      </c>
      <c r="N56" s="25" t="s">
        <v>169</v>
      </c>
      <c r="O56" s="25" t="s">
        <v>155</v>
      </c>
      <c r="P56" s="25"/>
      <c r="Q56" s="25"/>
      <c r="R56" s="25"/>
      <c r="S56" s="25"/>
      <c r="T56" s="25"/>
      <c r="U56" s="25" t="s">
        <v>729</v>
      </c>
      <c r="V56" s="25" t="s">
        <v>730</v>
      </c>
      <c r="W56" s="25"/>
      <c r="X56" s="25"/>
      <c r="Y56" s="25" t="s">
        <v>731</v>
      </c>
      <c r="Z56" s="25" t="s">
        <v>732</v>
      </c>
      <c r="AA56" s="25"/>
      <c r="AB56" s="25"/>
      <c r="AC56" s="25"/>
      <c r="AD56" s="25"/>
      <c r="AE56" s="25"/>
      <c r="AF56" s="61">
        <v>1</v>
      </c>
      <c r="AG56" s="61" t="s">
        <v>733</v>
      </c>
      <c r="AH56" s="27"/>
      <c r="AI56" s="27"/>
      <c r="AJ56" s="27"/>
      <c r="AK56" s="27"/>
      <c r="AL56" s="27"/>
      <c r="AM56" s="27"/>
      <c r="AN56" s="27"/>
      <c r="AO56" s="27"/>
      <c r="AP56" s="27"/>
      <c r="AQ56" s="27"/>
      <c r="AR56" s="61"/>
      <c r="AS56" s="61"/>
      <c r="AT56" s="61"/>
      <c r="AU56" s="61"/>
      <c r="AV56" s="25"/>
      <c r="AW56" s="25"/>
      <c r="AX56" s="25"/>
      <c r="AY56" s="25"/>
      <c r="AZ56" s="25"/>
      <c r="BA56" s="61"/>
      <c r="BB56" s="61"/>
      <c r="BC56" s="57" t="s">
        <v>734</v>
      </c>
    </row>
    <row r="57" spans="2:55" s="3" customFormat="1" ht="220.8" hidden="1" x14ac:dyDescent="0.3">
      <c r="B57" s="45" t="s">
        <v>159</v>
      </c>
      <c r="C57" s="45" t="s">
        <v>476</v>
      </c>
      <c r="D57" s="45" t="s">
        <v>209</v>
      </c>
      <c r="E57" s="25">
        <v>16</v>
      </c>
      <c r="F57" s="24" t="s">
        <v>735</v>
      </c>
      <c r="G57" s="25" t="s">
        <v>236</v>
      </c>
      <c r="H57" s="27" t="s">
        <v>211</v>
      </c>
      <c r="I57" s="27">
        <v>2010</v>
      </c>
      <c r="J57" s="27">
        <v>2025</v>
      </c>
      <c r="K57" s="27" t="s">
        <v>152</v>
      </c>
      <c r="L57" s="25" t="s">
        <v>736</v>
      </c>
      <c r="M57" s="27" t="s">
        <v>154</v>
      </c>
      <c r="N57" s="27" t="s">
        <v>737</v>
      </c>
      <c r="O57" s="27" t="s">
        <v>155</v>
      </c>
      <c r="P57" s="27"/>
      <c r="Q57" s="27"/>
      <c r="R57" s="25"/>
      <c r="S57" s="25"/>
      <c r="T57" s="27"/>
      <c r="U57" s="25" t="s">
        <v>738</v>
      </c>
      <c r="V57" s="25" t="s">
        <v>739</v>
      </c>
      <c r="W57" s="25"/>
      <c r="X57" s="25"/>
      <c r="Y57" s="25" t="s">
        <v>740</v>
      </c>
      <c r="Z57" s="25" t="s">
        <v>741</v>
      </c>
      <c r="AA57" s="25"/>
      <c r="AB57" s="25"/>
      <c r="AC57" s="25"/>
      <c r="AD57" s="25"/>
      <c r="AE57" s="25"/>
      <c r="AF57" s="27">
        <v>1</v>
      </c>
      <c r="AG57" s="25" t="s">
        <v>742</v>
      </c>
      <c r="AH57" s="27"/>
      <c r="AI57" s="27"/>
      <c r="AJ57" s="27"/>
      <c r="AK57" s="27"/>
      <c r="AL57" s="27"/>
      <c r="AM57" s="27"/>
      <c r="AN57" s="27"/>
      <c r="AO57" s="27"/>
      <c r="AP57" s="27"/>
      <c r="AQ57" s="27"/>
      <c r="AR57" s="27"/>
      <c r="AS57" s="27"/>
      <c r="AT57" s="27"/>
      <c r="AU57" s="27"/>
      <c r="AV57" s="25"/>
      <c r="AW57" s="25"/>
      <c r="AX57" s="25"/>
      <c r="AY57" s="25"/>
      <c r="AZ57" s="25"/>
      <c r="BA57" s="27"/>
      <c r="BB57" s="27"/>
      <c r="BC57" s="50" t="s">
        <v>743</v>
      </c>
    </row>
    <row r="58" spans="2:55" s="3" customFormat="1" ht="96.6" hidden="1" x14ac:dyDescent="0.3">
      <c r="B58" s="45" t="s">
        <v>476</v>
      </c>
      <c r="C58" s="45" t="s">
        <v>476</v>
      </c>
      <c r="D58" s="45" t="s">
        <v>209</v>
      </c>
      <c r="E58" s="25">
        <v>47</v>
      </c>
      <c r="F58" s="24" t="s">
        <v>744</v>
      </c>
      <c r="G58" s="25" t="s">
        <v>236</v>
      </c>
      <c r="H58" s="27" t="s">
        <v>211</v>
      </c>
      <c r="I58" s="27" t="s">
        <v>169</v>
      </c>
      <c r="J58" s="27" t="s">
        <v>151</v>
      </c>
      <c r="K58" s="27" t="s">
        <v>152</v>
      </c>
      <c r="L58" s="27" t="s">
        <v>212</v>
      </c>
      <c r="M58" s="27" t="s">
        <v>154</v>
      </c>
      <c r="N58" s="27" t="s">
        <v>616</v>
      </c>
      <c r="O58" s="27" t="s">
        <v>155</v>
      </c>
      <c r="P58" s="27"/>
      <c r="Q58" s="27"/>
      <c r="R58" s="25"/>
      <c r="S58" s="25"/>
      <c r="T58" s="27"/>
      <c r="U58" s="25" t="s">
        <v>745</v>
      </c>
      <c r="V58" s="25" t="s">
        <v>187</v>
      </c>
      <c r="W58" s="25"/>
      <c r="X58" s="25"/>
      <c r="Y58" s="25" t="s">
        <v>746</v>
      </c>
      <c r="Z58" s="27"/>
      <c r="AA58" s="27"/>
      <c r="AB58" s="27"/>
      <c r="AC58" s="27"/>
      <c r="AD58" s="27"/>
      <c r="AE58" s="27"/>
      <c r="AF58" s="27">
        <v>0</v>
      </c>
      <c r="AG58" s="27" t="s">
        <v>169</v>
      </c>
      <c r="AH58" s="27"/>
      <c r="AI58" s="27"/>
      <c r="AJ58" s="27"/>
      <c r="AK58" s="27"/>
      <c r="AL58" s="27"/>
      <c r="AM58" s="27"/>
      <c r="AN58" s="27"/>
      <c r="AO58" s="27"/>
      <c r="AP58" s="27"/>
      <c r="AQ58" s="27"/>
      <c r="AR58" s="27"/>
      <c r="AS58" s="27"/>
      <c r="AT58" s="27"/>
      <c r="AU58" s="27"/>
      <c r="AV58" s="27"/>
      <c r="AW58" s="27"/>
      <c r="AX58" s="27"/>
      <c r="AY58" s="27"/>
      <c r="AZ58" s="27"/>
      <c r="BA58" s="27"/>
      <c r="BB58" s="27"/>
      <c r="BC58" s="50" t="s">
        <v>747</v>
      </c>
    </row>
    <row r="59" spans="2:55" s="3" customFormat="1" ht="124.2" hidden="1" x14ac:dyDescent="0.3">
      <c r="B59" s="45" t="s">
        <v>159</v>
      </c>
      <c r="C59" s="45" t="s">
        <v>476</v>
      </c>
      <c r="D59" s="45" t="s">
        <v>280</v>
      </c>
      <c r="E59" s="25">
        <v>22</v>
      </c>
      <c r="F59" s="24" t="s">
        <v>748</v>
      </c>
      <c r="G59" s="25" t="s">
        <v>150</v>
      </c>
      <c r="H59" s="27" t="s">
        <v>70</v>
      </c>
      <c r="I59" s="27">
        <v>2021</v>
      </c>
      <c r="J59" s="27">
        <v>2023</v>
      </c>
      <c r="K59" s="27" t="s">
        <v>152</v>
      </c>
      <c r="L59" s="25" t="s">
        <v>169</v>
      </c>
      <c r="M59" s="27" t="s">
        <v>154</v>
      </c>
      <c r="N59" s="56" t="s">
        <v>169</v>
      </c>
      <c r="O59" s="27" t="s">
        <v>169</v>
      </c>
      <c r="P59" s="27"/>
      <c r="Q59" s="27"/>
      <c r="R59" s="25"/>
      <c r="S59" s="25"/>
      <c r="T59" s="27"/>
      <c r="U59" s="25" t="s">
        <v>749</v>
      </c>
      <c r="V59" s="25" t="s">
        <v>750</v>
      </c>
      <c r="W59" s="25"/>
      <c r="X59" s="25"/>
      <c r="Y59" s="25" t="s">
        <v>751</v>
      </c>
      <c r="Z59" s="25" t="s">
        <v>169</v>
      </c>
      <c r="AA59" s="25"/>
      <c r="AB59" s="25"/>
      <c r="AC59" s="25"/>
      <c r="AD59" s="25"/>
      <c r="AE59" s="25"/>
      <c r="AF59" s="27">
        <v>0</v>
      </c>
      <c r="AG59" s="27" t="s">
        <v>169</v>
      </c>
      <c r="AH59" s="27"/>
      <c r="AI59" s="27"/>
      <c r="AJ59" s="27"/>
      <c r="AK59" s="27"/>
      <c r="AL59" s="27"/>
      <c r="AM59" s="27"/>
      <c r="AN59" s="27"/>
      <c r="AO59" s="27"/>
      <c r="AP59" s="27"/>
      <c r="AQ59" s="27"/>
      <c r="AR59" s="27"/>
      <c r="AS59" s="27"/>
      <c r="AT59" s="27"/>
      <c r="AU59" s="27"/>
      <c r="AV59" s="25"/>
      <c r="AW59" s="25"/>
      <c r="AX59" s="25"/>
      <c r="AY59" s="25"/>
      <c r="AZ59" s="25"/>
      <c r="BA59" s="27"/>
      <c r="BB59" s="27"/>
      <c r="BC59" s="50" t="s">
        <v>752</v>
      </c>
    </row>
    <row r="60" spans="2:55" s="3" customFormat="1" ht="165.6" hidden="1" x14ac:dyDescent="0.3">
      <c r="B60" s="45" t="s">
        <v>159</v>
      </c>
      <c r="C60" s="45" t="s">
        <v>476</v>
      </c>
      <c r="D60" s="45" t="s">
        <v>352</v>
      </c>
      <c r="E60" s="25">
        <v>53</v>
      </c>
      <c r="F60" s="24" t="s">
        <v>753</v>
      </c>
      <c r="G60" s="25" t="s">
        <v>354</v>
      </c>
      <c r="H60" s="27" t="s">
        <v>681</v>
      </c>
      <c r="I60" s="27">
        <v>2006</v>
      </c>
      <c r="J60" s="27">
        <v>2025</v>
      </c>
      <c r="K60" s="27" t="s">
        <v>152</v>
      </c>
      <c r="L60" s="25" t="s">
        <v>153</v>
      </c>
      <c r="M60" s="27" t="s">
        <v>154</v>
      </c>
      <c r="N60" s="27">
        <v>2500</v>
      </c>
      <c r="O60" s="27" t="s">
        <v>155</v>
      </c>
      <c r="P60" s="27"/>
      <c r="Q60" s="27"/>
      <c r="R60" s="25"/>
      <c r="S60" s="25"/>
      <c r="T60" s="27"/>
      <c r="U60" s="25" t="s">
        <v>754</v>
      </c>
      <c r="V60" s="25" t="s">
        <v>755</v>
      </c>
      <c r="W60" s="25"/>
      <c r="X60" s="25"/>
      <c r="Y60" s="25" t="s">
        <v>756</v>
      </c>
      <c r="Z60" s="25" t="s">
        <v>757</v>
      </c>
      <c r="AA60" s="25"/>
      <c r="AB60" s="25"/>
      <c r="AC60" s="25"/>
      <c r="AD60" s="25"/>
      <c r="AE60" s="25"/>
      <c r="AF60" s="27">
        <v>2</v>
      </c>
      <c r="AG60" s="25" t="s">
        <v>758</v>
      </c>
      <c r="AH60" s="27"/>
      <c r="AI60" s="27"/>
      <c r="AJ60" s="27"/>
      <c r="AK60" s="27"/>
      <c r="AL60" s="27"/>
      <c r="AM60" s="27"/>
      <c r="AN60" s="27"/>
      <c r="AO60" s="27"/>
      <c r="AP60" s="27"/>
      <c r="AQ60" s="27"/>
      <c r="AR60" s="27"/>
      <c r="AS60" s="27"/>
      <c r="AT60" s="27"/>
      <c r="AU60" s="27"/>
      <c r="AV60" s="25"/>
      <c r="AW60" s="25"/>
      <c r="AX60" s="25"/>
      <c r="AY60" s="25"/>
      <c r="AZ60" s="25"/>
      <c r="BA60" s="27"/>
      <c r="BB60" s="27"/>
      <c r="BC60" s="50" t="s">
        <v>759</v>
      </c>
    </row>
    <row r="61" spans="2:55" s="3" customFormat="1" ht="151.80000000000001" hidden="1" x14ac:dyDescent="0.3">
      <c r="B61" s="45" t="s">
        <v>476</v>
      </c>
      <c r="C61" s="45" t="s">
        <v>476</v>
      </c>
      <c r="D61" s="45" t="s">
        <v>420</v>
      </c>
      <c r="E61" s="25">
        <v>50</v>
      </c>
      <c r="F61" s="24" t="s">
        <v>760</v>
      </c>
      <c r="G61" s="25" t="s">
        <v>354</v>
      </c>
      <c r="H61" s="27" t="s">
        <v>681</v>
      </c>
      <c r="I61" s="27">
        <v>2013</v>
      </c>
      <c r="J61" s="27" t="s">
        <v>151</v>
      </c>
      <c r="K61" s="27" t="s">
        <v>152</v>
      </c>
      <c r="L61" s="27" t="s">
        <v>534</v>
      </c>
      <c r="M61" s="27" t="s">
        <v>154</v>
      </c>
      <c r="N61" s="27">
        <v>5000</v>
      </c>
      <c r="O61" s="27" t="s">
        <v>283</v>
      </c>
      <c r="P61" s="27"/>
      <c r="Q61" s="27"/>
      <c r="R61" s="25"/>
      <c r="S61" s="25"/>
      <c r="T61" s="27"/>
      <c r="U61" s="25" t="s">
        <v>761</v>
      </c>
      <c r="V61" s="25" t="s">
        <v>762</v>
      </c>
      <c r="W61" s="25"/>
      <c r="X61" s="25"/>
      <c r="Y61" s="25" t="s">
        <v>763</v>
      </c>
      <c r="Z61" s="27"/>
      <c r="AA61" s="27"/>
      <c r="AB61" s="27"/>
      <c r="AC61" s="27"/>
      <c r="AD61" s="27"/>
      <c r="AE61" s="27"/>
      <c r="AF61" s="27">
        <v>1</v>
      </c>
      <c r="AG61" s="27" t="s">
        <v>169</v>
      </c>
      <c r="AH61" s="27"/>
      <c r="AI61" s="27"/>
      <c r="AJ61" s="27"/>
      <c r="AK61" s="27"/>
      <c r="AL61" s="27"/>
      <c r="AM61" s="27"/>
      <c r="AN61" s="27"/>
      <c r="AO61" s="27"/>
      <c r="AP61" s="27"/>
      <c r="AQ61" s="27"/>
      <c r="AR61" s="27"/>
      <c r="AS61" s="27"/>
      <c r="AT61" s="27"/>
      <c r="AU61" s="27"/>
      <c r="AV61" s="27"/>
      <c r="AW61" s="27"/>
      <c r="AX61" s="27"/>
      <c r="AY61" s="27"/>
      <c r="AZ61" s="27"/>
      <c r="BA61" s="27"/>
      <c r="BB61" s="27"/>
      <c r="BC61" s="50" t="s">
        <v>764</v>
      </c>
    </row>
    <row r="62" spans="2:55" s="3" customFormat="1" ht="129.6" hidden="1" x14ac:dyDescent="0.3">
      <c r="B62" s="45" t="s">
        <v>159</v>
      </c>
      <c r="C62" s="45" t="s">
        <v>476</v>
      </c>
      <c r="D62" s="45" t="s">
        <v>209</v>
      </c>
      <c r="E62" s="25">
        <v>79</v>
      </c>
      <c r="F62" s="24" t="s">
        <v>765</v>
      </c>
      <c r="G62" s="25" t="s">
        <v>236</v>
      </c>
      <c r="H62" s="25" t="s">
        <v>60</v>
      </c>
      <c r="I62" s="25">
        <v>2014</v>
      </c>
      <c r="J62" s="25" t="s">
        <v>151</v>
      </c>
      <c r="K62" s="25" t="s">
        <v>152</v>
      </c>
      <c r="L62" s="25" t="s">
        <v>153</v>
      </c>
      <c r="M62" s="25" t="s">
        <v>154</v>
      </c>
      <c r="N62" s="25" t="s">
        <v>169</v>
      </c>
      <c r="O62" s="25" t="s">
        <v>213</v>
      </c>
      <c r="P62" s="25"/>
      <c r="Q62" s="25"/>
      <c r="R62" s="25"/>
      <c r="S62" s="25"/>
      <c r="T62" s="25"/>
      <c r="U62" s="25" t="s">
        <v>766</v>
      </c>
      <c r="V62" s="25" t="s">
        <v>767</v>
      </c>
      <c r="W62" s="25"/>
      <c r="X62" s="25"/>
      <c r="Y62" s="25" t="s">
        <v>768</v>
      </c>
      <c r="Z62" s="25" t="s">
        <v>169</v>
      </c>
      <c r="AA62" s="25"/>
      <c r="AB62" s="25"/>
      <c r="AC62" s="25"/>
      <c r="AD62" s="25"/>
      <c r="AE62" s="25"/>
      <c r="AF62" s="25">
        <v>2</v>
      </c>
      <c r="AG62" s="25" t="s">
        <v>769</v>
      </c>
      <c r="AH62" s="27"/>
      <c r="AI62" s="27"/>
      <c r="AJ62" s="27"/>
      <c r="AK62" s="27"/>
      <c r="AL62" s="27"/>
      <c r="AM62" s="27"/>
      <c r="AN62" s="27"/>
      <c r="AO62" s="27"/>
      <c r="AP62" s="27"/>
      <c r="AQ62" s="27"/>
      <c r="AR62" s="25"/>
      <c r="AS62" s="25"/>
      <c r="AT62" s="25"/>
      <c r="AU62" s="25"/>
      <c r="AV62" s="25"/>
      <c r="AW62" s="25"/>
      <c r="AX62" s="25"/>
      <c r="AY62" s="25"/>
      <c r="AZ62" s="25"/>
      <c r="BA62" s="25"/>
      <c r="BB62" s="25"/>
      <c r="BC62" s="50" t="s">
        <v>770</v>
      </c>
    </row>
    <row r="63" spans="2:55" s="3" customFormat="1" ht="96.6" hidden="1" x14ac:dyDescent="0.3">
      <c r="B63" s="45" t="s">
        <v>476</v>
      </c>
      <c r="C63" s="45" t="s">
        <v>476</v>
      </c>
      <c r="D63" s="45" t="s">
        <v>420</v>
      </c>
      <c r="E63" s="25">
        <v>52</v>
      </c>
      <c r="F63" s="24" t="s">
        <v>771</v>
      </c>
      <c r="G63" s="25" t="s">
        <v>150</v>
      </c>
      <c r="H63" s="27" t="s">
        <v>681</v>
      </c>
      <c r="I63" s="27">
        <v>2009</v>
      </c>
      <c r="J63" s="27" t="s">
        <v>772</v>
      </c>
      <c r="K63" s="27" t="s">
        <v>152</v>
      </c>
      <c r="L63" s="25" t="s">
        <v>773</v>
      </c>
      <c r="M63" s="27" t="s">
        <v>154</v>
      </c>
      <c r="N63" s="27" t="s">
        <v>169</v>
      </c>
      <c r="O63" s="27" t="s">
        <v>169</v>
      </c>
      <c r="P63" s="27"/>
      <c r="Q63" s="27"/>
      <c r="R63" s="25"/>
      <c r="S63" s="25"/>
      <c r="T63" s="27"/>
      <c r="U63" s="25" t="s">
        <v>774</v>
      </c>
      <c r="V63" s="25" t="s">
        <v>169</v>
      </c>
      <c r="W63" s="25"/>
      <c r="X63" s="25"/>
      <c r="Y63" s="25" t="s">
        <v>775</v>
      </c>
      <c r="Z63" s="27"/>
      <c r="AA63" s="27"/>
      <c r="AB63" s="27"/>
      <c r="AC63" s="27"/>
      <c r="AD63" s="27"/>
      <c r="AE63" s="27"/>
      <c r="AF63" s="27">
        <v>0</v>
      </c>
      <c r="AG63" s="25" t="s">
        <v>169</v>
      </c>
      <c r="AH63" s="27"/>
      <c r="AI63" s="27"/>
      <c r="AJ63" s="27"/>
      <c r="AK63" s="27"/>
      <c r="AL63" s="27"/>
      <c r="AM63" s="27"/>
      <c r="AN63" s="27"/>
      <c r="AO63" s="27"/>
      <c r="AP63" s="27"/>
      <c r="AQ63" s="27"/>
      <c r="AR63" s="27"/>
      <c r="AS63" s="27"/>
      <c r="AT63" s="27"/>
      <c r="AU63" s="27"/>
      <c r="AV63" s="27"/>
      <c r="AW63" s="27"/>
      <c r="AX63" s="27"/>
      <c r="AY63" s="27"/>
      <c r="AZ63" s="27"/>
      <c r="BA63" s="27"/>
      <c r="BB63" s="27"/>
      <c r="BC63" s="50" t="s">
        <v>776</v>
      </c>
    </row>
    <row r="64" spans="2:55" s="3" customFormat="1" ht="165.6" hidden="1" x14ac:dyDescent="0.3">
      <c r="B64" s="45" t="s">
        <v>159</v>
      </c>
      <c r="C64" s="45" t="s">
        <v>476</v>
      </c>
      <c r="D64" s="45" t="s">
        <v>209</v>
      </c>
      <c r="E64" s="25">
        <v>29</v>
      </c>
      <c r="F64" s="24" t="s">
        <v>777</v>
      </c>
      <c r="G64" s="25" t="s">
        <v>354</v>
      </c>
      <c r="H64" s="25" t="s">
        <v>63</v>
      </c>
      <c r="I64" s="25">
        <v>2015</v>
      </c>
      <c r="J64" s="25" t="s">
        <v>187</v>
      </c>
      <c r="K64" s="25" t="s">
        <v>152</v>
      </c>
      <c r="L64" s="25" t="s">
        <v>153</v>
      </c>
      <c r="M64" s="25" t="s">
        <v>154</v>
      </c>
      <c r="N64" s="25" t="s">
        <v>169</v>
      </c>
      <c r="O64" s="25" t="s">
        <v>778</v>
      </c>
      <c r="P64" s="25"/>
      <c r="Q64" s="25"/>
      <c r="R64" s="25"/>
      <c r="S64" s="25"/>
      <c r="T64" s="25"/>
      <c r="U64" s="25" t="s">
        <v>779</v>
      </c>
      <c r="V64" s="25" t="s">
        <v>780</v>
      </c>
      <c r="W64" s="25"/>
      <c r="X64" s="25"/>
      <c r="Y64" s="25" t="s">
        <v>781</v>
      </c>
      <c r="Z64" s="25" t="s">
        <v>782</v>
      </c>
      <c r="AA64" s="25"/>
      <c r="AB64" s="25"/>
      <c r="AC64" s="25"/>
      <c r="AD64" s="25"/>
      <c r="AE64" s="25"/>
      <c r="AF64" s="25">
        <v>1</v>
      </c>
      <c r="AG64" s="25" t="s">
        <v>169</v>
      </c>
      <c r="AH64" s="27"/>
      <c r="AI64" s="27"/>
      <c r="AJ64" s="27"/>
      <c r="AK64" s="27"/>
      <c r="AL64" s="27"/>
      <c r="AM64" s="27"/>
      <c r="AN64" s="27"/>
      <c r="AO64" s="27"/>
      <c r="AP64" s="27"/>
      <c r="AQ64" s="27"/>
      <c r="AR64" s="25"/>
      <c r="AS64" s="25"/>
      <c r="AT64" s="25"/>
      <c r="AU64" s="25"/>
      <c r="AV64" s="25"/>
      <c r="AW64" s="25"/>
      <c r="AX64" s="25"/>
      <c r="AY64" s="25"/>
      <c r="AZ64" s="25"/>
      <c r="BA64" s="25"/>
      <c r="BB64" s="25"/>
      <c r="BC64" s="52" t="s">
        <v>783</v>
      </c>
    </row>
    <row r="65" spans="2:55" s="3" customFormat="1" ht="96.6" hidden="1" x14ac:dyDescent="0.3">
      <c r="B65" s="45" t="s">
        <v>476</v>
      </c>
      <c r="C65" s="45" t="s">
        <v>476</v>
      </c>
      <c r="D65" s="45" t="s">
        <v>420</v>
      </c>
      <c r="E65" s="25">
        <v>84</v>
      </c>
      <c r="F65" s="24" t="s">
        <v>784</v>
      </c>
      <c r="G65" s="25" t="s">
        <v>150</v>
      </c>
      <c r="H65" s="27" t="s">
        <v>632</v>
      </c>
      <c r="I65" s="27" t="s">
        <v>169</v>
      </c>
      <c r="J65" s="27" t="s">
        <v>169</v>
      </c>
      <c r="K65" s="27" t="s">
        <v>152</v>
      </c>
      <c r="L65" s="27" t="s">
        <v>212</v>
      </c>
      <c r="M65" s="27" t="s">
        <v>154</v>
      </c>
      <c r="N65" s="27" t="s">
        <v>169</v>
      </c>
      <c r="O65" s="27" t="s">
        <v>155</v>
      </c>
      <c r="P65" s="27"/>
      <c r="Q65" s="27"/>
      <c r="R65" s="25"/>
      <c r="S65" s="25"/>
      <c r="T65" s="27"/>
      <c r="U65" s="25" t="s">
        <v>785</v>
      </c>
      <c r="V65" s="25" t="s">
        <v>786</v>
      </c>
      <c r="W65" s="25"/>
      <c r="X65" s="25"/>
      <c r="Y65" s="25"/>
      <c r="Z65" s="27"/>
      <c r="AA65" s="27"/>
      <c r="AB65" s="27"/>
      <c r="AC65" s="27"/>
      <c r="AD65" s="27"/>
      <c r="AE65" s="27"/>
      <c r="AF65" s="27">
        <v>0</v>
      </c>
      <c r="AG65" s="25" t="s">
        <v>169</v>
      </c>
      <c r="AH65" s="27"/>
      <c r="AI65" s="27"/>
      <c r="AJ65" s="27"/>
      <c r="AK65" s="27"/>
      <c r="AL65" s="27"/>
      <c r="AM65" s="27"/>
      <c r="AN65" s="27"/>
      <c r="AO65" s="27"/>
      <c r="AP65" s="27"/>
      <c r="AQ65" s="27"/>
      <c r="AR65" s="27"/>
      <c r="AS65" s="27"/>
      <c r="AT65" s="27"/>
      <c r="AU65" s="27"/>
      <c r="AV65" s="27"/>
      <c r="AW65" s="27"/>
      <c r="AX65" s="27"/>
      <c r="AY65" s="27"/>
      <c r="AZ65" s="27"/>
      <c r="BA65" s="27"/>
      <c r="BB65" s="27"/>
      <c r="BC65" s="50" t="s">
        <v>787</v>
      </c>
    </row>
    <row r="66" spans="2:55" s="3" customFormat="1" ht="82.8" hidden="1" x14ac:dyDescent="0.3">
      <c r="B66" s="45" t="s">
        <v>476</v>
      </c>
      <c r="C66" s="45" t="s">
        <v>476</v>
      </c>
      <c r="D66" s="45" t="s">
        <v>420</v>
      </c>
      <c r="E66" s="25">
        <v>55</v>
      </c>
      <c r="F66" s="24" t="s">
        <v>788</v>
      </c>
      <c r="G66" s="25" t="s">
        <v>150</v>
      </c>
      <c r="H66" s="27" t="s">
        <v>681</v>
      </c>
      <c r="I66" s="27" t="s">
        <v>169</v>
      </c>
      <c r="J66" s="27" t="s">
        <v>169</v>
      </c>
      <c r="K66" s="27" t="s">
        <v>152</v>
      </c>
      <c r="L66" s="27" t="s">
        <v>169</v>
      </c>
      <c r="M66" s="27" t="s">
        <v>154</v>
      </c>
      <c r="N66" s="27" t="s">
        <v>169</v>
      </c>
      <c r="O66" s="27" t="s">
        <v>169</v>
      </c>
      <c r="P66" s="27"/>
      <c r="Q66" s="27"/>
      <c r="R66" s="25"/>
      <c r="S66" s="25"/>
      <c r="T66" s="27"/>
      <c r="U66" s="25" t="s">
        <v>789</v>
      </c>
      <c r="V66" s="25" t="s">
        <v>790</v>
      </c>
      <c r="W66" s="25"/>
      <c r="X66" s="25"/>
      <c r="Y66" s="25"/>
      <c r="Z66" s="27"/>
      <c r="AA66" s="27"/>
      <c r="AB66" s="27"/>
      <c r="AC66" s="27"/>
      <c r="AD66" s="27"/>
      <c r="AE66" s="27"/>
      <c r="AF66" s="47">
        <v>0</v>
      </c>
      <c r="AG66" s="24" t="s">
        <v>169</v>
      </c>
      <c r="AH66" s="47"/>
      <c r="AI66" s="47"/>
      <c r="AJ66" s="47"/>
      <c r="AK66" s="47"/>
      <c r="AL66" s="47"/>
      <c r="AM66" s="47"/>
      <c r="AN66" s="47"/>
      <c r="AO66" s="47"/>
      <c r="AP66" s="47"/>
      <c r="AQ66" s="47"/>
      <c r="AR66" s="47"/>
      <c r="AS66" s="47"/>
      <c r="AT66" s="47"/>
      <c r="AU66" s="47"/>
      <c r="AV66" s="47"/>
      <c r="AW66" s="47"/>
      <c r="AX66" s="47"/>
      <c r="AY66" s="47"/>
      <c r="AZ66" s="47"/>
      <c r="BA66" s="47"/>
      <c r="BB66" s="47"/>
      <c r="BC66" s="50" t="s">
        <v>791</v>
      </c>
    </row>
    <row r="67" spans="2:55" s="3" customFormat="1" ht="82.8" hidden="1" x14ac:dyDescent="0.3">
      <c r="B67" s="45" t="s">
        <v>476</v>
      </c>
      <c r="C67" s="45" t="s">
        <v>476</v>
      </c>
      <c r="D67" s="188" t="s">
        <v>148</v>
      </c>
      <c r="E67" s="25">
        <v>56</v>
      </c>
      <c r="F67" s="24" t="s">
        <v>792</v>
      </c>
      <c r="G67" s="25" t="s">
        <v>150</v>
      </c>
      <c r="H67" s="27" t="s">
        <v>681</v>
      </c>
      <c r="I67" s="27" t="s">
        <v>169</v>
      </c>
      <c r="J67" s="27" t="s">
        <v>151</v>
      </c>
      <c r="K67" s="27" t="s">
        <v>152</v>
      </c>
      <c r="L67" s="27" t="s">
        <v>153</v>
      </c>
      <c r="M67" s="27" t="s">
        <v>154</v>
      </c>
      <c r="N67" s="27" t="s">
        <v>169</v>
      </c>
      <c r="O67" s="27" t="s">
        <v>213</v>
      </c>
      <c r="P67" s="27"/>
      <c r="Q67" s="27"/>
      <c r="R67" s="25"/>
      <c r="S67" s="25"/>
      <c r="T67" s="27"/>
      <c r="U67" s="25" t="s">
        <v>793</v>
      </c>
      <c r="V67" s="25" t="s">
        <v>794</v>
      </c>
      <c r="W67" s="25"/>
      <c r="X67" s="25"/>
      <c r="Y67" s="25" t="s">
        <v>795</v>
      </c>
      <c r="Z67" s="27"/>
      <c r="AA67" s="27"/>
      <c r="AB67" s="27"/>
      <c r="AC67" s="27"/>
      <c r="AD67" s="27"/>
      <c r="AE67" s="27"/>
      <c r="AF67" s="47">
        <v>0</v>
      </c>
      <c r="AG67" s="24" t="s">
        <v>169</v>
      </c>
      <c r="AH67" s="47"/>
      <c r="AI67" s="47"/>
      <c r="AJ67" s="47"/>
      <c r="AK67" s="47"/>
      <c r="AL67" s="47"/>
      <c r="AM67" s="47"/>
      <c r="AN67" s="47"/>
      <c r="AO67" s="47"/>
      <c r="AP67" s="47"/>
      <c r="AQ67" s="47"/>
      <c r="AR67" s="47"/>
      <c r="AS67" s="47"/>
      <c r="AT67" s="47"/>
      <c r="AU67" s="47"/>
      <c r="AV67" s="47"/>
      <c r="AW67" s="47"/>
      <c r="AX67" s="47"/>
      <c r="AY67" s="47"/>
      <c r="AZ67" s="47"/>
      <c r="BA67" s="47"/>
      <c r="BB67" s="47"/>
      <c r="BC67" s="50" t="s">
        <v>796</v>
      </c>
    </row>
    <row r="68" spans="2:55" s="3" customFormat="1" ht="96.6" hidden="1" x14ac:dyDescent="0.3">
      <c r="B68" s="45" t="s">
        <v>476</v>
      </c>
      <c r="C68" s="45" t="s">
        <v>476</v>
      </c>
      <c r="D68" s="45" t="s">
        <v>209</v>
      </c>
      <c r="E68" s="25">
        <v>57</v>
      </c>
      <c r="F68" s="24" t="s">
        <v>797</v>
      </c>
      <c r="G68" s="25" t="s">
        <v>236</v>
      </c>
      <c r="H68" s="27" t="s">
        <v>681</v>
      </c>
      <c r="I68" s="27">
        <v>2015</v>
      </c>
      <c r="J68" s="27">
        <v>2024</v>
      </c>
      <c r="K68" s="27" t="s">
        <v>152</v>
      </c>
      <c r="L68" s="27" t="s">
        <v>153</v>
      </c>
      <c r="M68" s="27" t="s">
        <v>154</v>
      </c>
      <c r="N68" s="27" t="s">
        <v>798</v>
      </c>
      <c r="O68" s="27" t="s">
        <v>213</v>
      </c>
      <c r="P68" s="27"/>
      <c r="Q68" s="27"/>
      <c r="R68" s="25"/>
      <c r="S68" s="25"/>
      <c r="T68" s="27"/>
      <c r="U68" s="25" t="s">
        <v>799</v>
      </c>
      <c r="V68" s="25" t="s">
        <v>794</v>
      </c>
      <c r="W68" s="25"/>
      <c r="X68" s="25"/>
      <c r="Y68" s="25" t="s">
        <v>800</v>
      </c>
      <c r="Z68" s="27"/>
      <c r="AA68" s="27"/>
      <c r="AB68" s="27"/>
      <c r="AC68" s="27"/>
      <c r="AD68" s="27"/>
      <c r="AE68" s="27"/>
      <c r="AF68" s="47">
        <v>0</v>
      </c>
      <c r="AG68" s="24" t="s">
        <v>169</v>
      </c>
      <c r="AH68" s="47"/>
      <c r="AI68" s="47"/>
      <c r="AJ68" s="47"/>
      <c r="AK68" s="47"/>
      <c r="AL68" s="47"/>
      <c r="AM68" s="47"/>
      <c r="AN68" s="47"/>
      <c r="AO68" s="47"/>
      <c r="AP68" s="47"/>
      <c r="AQ68" s="47"/>
      <c r="AR68" s="47"/>
      <c r="AS68" s="47"/>
      <c r="AT68" s="47"/>
      <c r="AU68" s="47"/>
      <c r="AV68" s="47"/>
      <c r="AW68" s="47"/>
      <c r="AX68" s="47"/>
      <c r="AY68" s="47"/>
      <c r="AZ68" s="47"/>
      <c r="BA68" s="47"/>
      <c r="BB68" s="47"/>
      <c r="BC68" s="50" t="s">
        <v>801</v>
      </c>
    </row>
    <row r="69" spans="2:55" s="3" customFormat="1" ht="69" hidden="1" x14ac:dyDescent="0.3">
      <c r="B69" s="45" t="s">
        <v>476</v>
      </c>
      <c r="C69" s="45" t="s">
        <v>476</v>
      </c>
      <c r="D69" s="188" t="s">
        <v>148</v>
      </c>
      <c r="E69" s="25">
        <v>58</v>
      </c>
      <c r="F69" s="24" t="s">
        <v>802</v>
      </c>
      <c r="G69" s="25" t="s">
        <v>150</v>
      </c>
      <c r="H69" s="27" t="s">
        <v>681</v>
      </c>
      <c r="I69" s="27" t="s">
        <v>169</v>
      </c>
      <c r="J69" s="27" t="s">
        <v>169</v>
      </c>
      <c r="K69" s="27" t="s">
        <v>152</v>
      </c>
      <c r="L69" s="27" t="s">
        <v>153</v>
      </c>
      <c r="M69" s="27" t="s">
        <v>154</v>
      </c>
      <c r="N69" s="27" t="s">
        <v>169</v>
      </c>
      <c r="O69" s="27" t="s">
        <v>213</v>
      </c>
      <c r="P69" s="27"/>
      <c r="Q69" s="27"/>
      <c r="R69" s="25"/>
      <c r="S69" s="25"/>
      <c r="T69" s="27"/>
      <c r="U69" s="25" t="s">
        <v>803</v>
      </c>
      <c r="V69" s="25" t="s">
        <v>169</v>
      </c>
      <c r="W69" s="25"/>
      <c r="X69" s="25"/>
      <c r="Y69" s="25"/>
      <c r="Z69" s="27"/>
      <c r="AA69" s="27"/>
      <c r="AB69" s="27"/>
      <c r="AC69" s="27"/>
      <c r="AD69" s="27"/>
      <c r="AE69" s="27"/>
      <c r="AF69" s="47">
        <v>0</v>
      </c>
      <c r="AG69" s="24" t="s">
        <v>169</v>
      </c>
      <c r="AH69" s="47"/>
      <c r="AI69" s="47"/>
      <c r="AJ69" s="47"/>
      <c r="AK69" s="47"/>
      <c r="AL69" s="47"/>
      <c r="AM69" s="47"/>
      <c r="AN69" s="47"/>
      <c r="AO69" s="47"/>
      <c r="AP69" s="47"/>
      <c r="AQ69" s="47"/>
      <c r="AR69" s="47"/>
      <c r="AS69" s="47"/>
      <c r="AT69" s="47"/>
      <c r="AU69" s="47"/>
      <c r="AV69" s="47"/>
      <c r="AW69" s="47"/>
      <c r="AX69" s="47"/>
      <c r="AY69" s="47"/>
      <c r="AZ69" s="47"/>
      <c r="BA69" s="47"/>
      <c r="BB69" s="47"/>
      <c r="BC69" s="25"/>
    </row>
    <row r="70" spans="2:55" s="3" customFormat="1" ht="69" hidden="1" x14ac:dyDescent="0.3">
      <c r="B70" s="45" t="s">
        <v>476</v>
      </c>
      <c r="C70" s="45" t="s">
        <v>476</v>
      </c>
      <c r="D70" s="188" t="s">
        <v>148</v>
      </c>
      <c r="E70" s="25">
        <v>59</v>
      </c>
      <c r="F70" s="24" t="s">
        <v>804</v>
      </c>
      <c r="G70" s="25" t="s">
        <v>150</v>
      </c>
      <c r="H70" s="27" t="s">
        <v>681</v>
      </c>
      <c r="I70" s="27">
        <v>2016</v>
      </c>
      <c r="J70" s="27">
        <v>2022</v>
      </c>
      <c r="K70" s="27" t="s">
        <v>237</v>
      </c>
      <c r="L70" s="27" t="s">
        <v>153</v>
      </c>
      <c r="M70" s="27" t="s">
        <v>154</v>
      </c>
      <c r="N70" s="27">
        <v>280</v>
      </c>
      <c r="O70" s="27" t="s">
        <v>213</v>
      </c>
      <c r="P70" s="27"/>
      <c r="Q70" s="27"/>
      <c r="R70" s="25"/>
      <c r="S70" s="25"/>
      <c r="T70" s="27"/>
      <c r="U70" s="25" t="s">
        <v>805</v>
      </c>
      <c r="V70" s="25" t="s">
        <v>169</v>
      </c>
      <c r="W70" s="25"/>
      <c r="X70" s="25"/>
      <c r="Y70" s="25" t="s">
        <v>806</v>
      </c>
      <c r="Z70" s="27"/>
      <c r="AA70" s="27"/>
      <c r="AB70" s="27"/>
      <c r="AC70" s="27"/>
      <c r="AD70" s="27"/>
      <c r="AE70" s="27"/>
      <c r="AF70" s="47">
        <v>1</v>
      </c>
      <c r="AG70" s="24" t="s">
        <v>169</v>
      </c>
      <c r="AH70" s="47"/>
      <c r="AI70" s="47"/>
      <c r="AJ70" s="47"/>
      <c r="AK70" s="47"/>
      <c r="AL70" s="47"/>
      <c r="AM70" s="47"/>
      <c r="AN70" s="47"/>
      <c r="AO70" s="47"/>
      <c r="AP70" s="47"/>
      <c r="AQ70" s="47"/>
      <c r="AR70" s="47"/>
      <c r="AS70" s="47"/>
      <c r="AT70" s="47"/>
      <c r="AU70" s="47"/>
      <c r="AV70" s="47"/>
      <c r="AW70" s="47"/>
      <c r="AX70" s="47"/>
      <c r="AY70" s="47"/>
      <c r="AZ70" s="47"/>
      <c r="BA70" s="47"/>
      <c r="BB70" s="47"/>
      <c r="BC70" s="50" t="s">
        <v>807</v>
      </c>
    </row>
    <row r="71" spans="2:55" s="3" customFormat="1" ht="138" hidden="1" x14ac:dyDescent="0.3">
      <c r="B71" s="45" t="s">
        <v>159</v>
      </c>
      <c r="C71" s="45" t="s">
        <v>476</v>
      </c>
      <c r="D71" s="188" t="s">
        <v>148</v>
      </c>
      <c r="E71" s="25">
        <v>6</v>
      </c>
      <c r="F71" s="24" t="s">
        <v>808</v>
      </c>
      <c r="G71" s="25" t="s">
        <v>150</v>
      </c>
      <c r="H71" s="27" t="s">
        <v>211</v>
      </c>
      <c r="I71" s="27">
        <v>2023</v>
      </c>
      <c r="J71" s="27">
        <v>2026</v>
      </c>
      <c r="K71" s="27" t="s">
        <v>152</v>
      </c>
      <c r="L71" s="27" t="s">
        <v>153</v>
      </c>
      <c r="M71" s="27" t="s">
        <v>154</v>
      </c>
      <c r="N71" s="25" t="s">
        <v>169</v>
      </c>
      <c r="O71" s="25" t="s">
        <v>155</v>
      </c>
      <c r="P71" s="25"/>
      <c r="Q71" s="25"/>
      <c r="R71" s="25"/>
      <c r="S71" s="25"/>
      <c r="T71" s="27"/>
      <c r="U71" s="25" t="s">
        <v>809</v>
      </c>
      <c r="V71" s="25" t="s">
        <v>810</v>
      </c>
      <c r="W71" s="25"/>
      <c r="X71" s="25"/>
      <c r="Y71" s="25" t="s">
        <v>811</v>
      </c>
      <c r="Z71" s="27" t="s">
        <v>169</v>
      </c>
      <c r="AA71" s="27"/>
      <c r="AB71" s="27"/>
      <c r="AC71" s="27"/>
      <c r="AD71" s="27"/>
      <c r="AE71" s="27"/>
      <c r="AF71" s="47">
        <v>0</v>
      </c>
      <c r="AG71" s="24" t="s">
        <v>169</v>
      </c>
      <c r="AH71" s="47"/>
      <c r="AI71" s="47"/>
      <c r="AJ71" s="47"/>
      <c r="AK71" s="47"/>
      <c r="AL71" s="47"/>
      <c r="AM71" s="47"/>
      <c r="AN71" s="47"/>
      <c r="AO71" s="47"/>
      <c r="AP71" s="47"/>
      <c r="AQ71" s="47"/>
      <c r="AR71" s="47"/>
      <c r="AS71" s="47"/>
      <c r="AT71" s="47"/>
      <c r="AU71" s="47"/>
      <c r="AV71" s="47"/>
      <c r="AW71" s="47"/>
      <c r="AX71" s="47"/>
      <c r="AY71" s="47"/>
      <c r="AZ71" s="47"/>
      <c r="BA71" s="47"/>
      <c r="BB71" s="47"/>
      <c r="BC71" s="52" t="s">
        <v>812</v>
      </c>
    </row>
    <row r="72" spans="2:55" s="3" customFormat="1" ht="96.6" hidden="1" x14ac:dyDescent="0.3">
      <c r="B72" s="45" t="s">
        <v>476</v>
      </c>
      <c r="C72" s="45" t="s">
        <v>476</v>
      </c>
      <c r="D72" s="45" t="s">
        <v>352</v>
      </c>
      <c r="E72" s="25">
        <v>91</v>
      </c>
      <c r="F72" s="24" t="s">
        <v>813</v>
      </c>
      <c r="G72" s="25" t="s">
        <v>150</v>
      </c>
      <c r="H72" s="27" t="s">
        <v>66</v>
      </c>
      <c r="I72" s="27">
        <v>2008</v>
      </c>
      <c r="J72" s="27">
        <v>2011</v>
      </c>
      <c r="K72" s="27" t="s">
        <v>152</v>
      </c>
      <c r="L72" s="27" t="s">
        <v>212</v>
      </c>
      <c r="M72" s="27" t="s">
        <v>154</v>
      </c>
      <c r="N72" s="27" t="s">
        <v>169</v>
      </c>
      <c r="O72" s="27" t="s">
        <v>155</v>
      </c>
      <c r="P72" s="27"/>
      <c r="Q72" s="27"/>
      <c r="R72" s="25"/>
      <c r="S72" s="25"/>
      <c r="T72" s="27"/>
      <c r="U72" s="25" t="s">
        <v>814</v>
      </c>
      <c r="V72" s="25" t="s">
        <v>169</v>
      </c>
      <c r="W72" s="25"/>
      <c r="X72" s="25"/>
      <c r="Y72" s="25"/>
      <c r="Z72" s="27"/>
      <c r="AA72" s="27"/>
      <c r="AB72" s="27"/>
      <c r="AC72" s="27"/>
      <c r="AD72" s="27"/>
      <c r="AE72" s="27"/>
      <c r="AF72" s="47">
        <v>0</v>
      </c>
      <c r="AG72" s="24" t="s">
        <v>169</v>
      </c>
      <c r="AH72" s="47"/>
      <c r="AI72" s="47"/>
      <c r="AJ72" s="47"/>
      <c r="AK72" s="47"/>
      <c r="AL72" s="47"/>
      <c r="AM72" s="47"/>
      <c r="AN72" s="47"/>
      <c r="AO72" s="47"/>
      <c r="AP72" s="47"/>
      <c r="AQ72" s="47"/>
      <c r="AR72" s="47"/>
      <c r="AS72" s="47"/>
      <c r="AT72" s="47"/>
      <c r="AU72" s="47"/>
      <c r="AV72" s="47"/>
      <c r="AW72" s="47"/>
      <c r="AX72" s="47"/>
      <c r="AY72" s="47"/>
      <c r="AZ72" s="47"/>
      <c r="BA72" s="47"/>
      <c r="BB72" s="47"/>
      <c r="BC72" s="50" t="s">
        <v>815</v>
      </c>
    </row>
    <row r="73" spans="2:55" s="3" customFormat="1" ht="158.4" hidden="1" x14ac:dyDescent="0.3">
      <c r="B73" s="45" t="s">
        <v>159</v>
      </c>
      <c r="C73" s="45" t="s">
        <v>476</v>
      </c>
      <c r="D73" s="45" t="s">
        <v>280</v>
      </c>
      <c r="E73" s="25">
        <v>33</v>
      </c>
      <c r="F73" s="24" t="s">
        <v>816</v>
      </c>
      <c r="G73" s="25" t="s">
        <v>150</v>
      </c>
      <c r="H73" s="25" t="s">
        <v>63</v>
      </c>
      <c r="I73" s="27">
        <v>2001</v>
      </c>
      <c r="J73" s="27">
        <v>2020</v>
      </c>
      <c r="K73" s="27" t="s">
        <v>237</v>
      </c>
      <c r="L73" s="27" t="s">
        <v>153</v>
      </c>
      <c r="M73" s="27" t="s">
        <v>154</v>
      </c>
      <c r="N73" s="27" t="s">
        <v>169</v>
      </c>
      <c r="O73" s="27" t="s">
        <v>155</v>
      </c>
      <c r="P73" s="27"/>
      <c r="Q73" s="27"/>
      <c r="R73" s="25"/>
      <c r="S73" s="25"/>
      <c r="T73" s="27"/>
      <c r="U73" s="25" t="s">
        <v>817</v>
      </c>
      <c r="V73" s="25" t="s">
        <v>818</v>
      </c>
      <c r="W73" s="25"/>
      <c r="X73" s="25"/>
      <c r="Y73" s="25" t="s">
        <v>819</v>
      </c>
      <c r="Z73" s="25" t="s">
        <v>820</v>
      </c>
      <c r="AA73" s="25"/>
      <c r="AB73" s="25"/>
      <c r="AC73" s="25"/>
      <c r="AD73" s="25"/>
      <c r="AE73" s="25"/>
      <c r="AF73" s="47">
        <v>0</v>
      </c>
      <c r="AG73" s="24" t="s">
        <v>169</v>
      </c>
      <c r="AH73" s="47"/>
      <c r="AI73" s="47"/>
      <c r="AJ73" s="47"/>
      <c r="AK73" s="47"/>
      <c r="AL73" s="47"/>
      <c r="AM73" s="47"/>
      <c r="AN73" s="47"/>
      <c r="AO73" s="47"/>
      <c r="AP73" s="47"/>
      <c r="AQ73" s="47"/>
      <c r="AR73" s="47"/>
      <c r="AS73" s="47"/>
      <c r="AT73" s="47"/>
      <c r="AU73" s="47"/>
      <c r="AV73" s="24"/>
      <c r="AW73" s="24"/>
      <c r="AX73" s="24"/>
      <c r="AY73" s="24"/>
      <c r="AZ73" s="24"/>
      <c r="BA73" s="47"/>
      <c r="BB73" s="47"/>
      <c r="BC73" s="50" t="s">
        <v>821</v>
      </c>
    </row>
    <row r="74" spans="2:55" s="3" customFormat="1" ht="69" hidden="1" x14ac:dyDescent="0.3">
      <c r="B74" s="45" t="s">
        <v>476</v>
      </c>
      <c r="C74" s="45" t="s">
        <v>476</v>
      </c>
      <c r="D74" s="188" t="s">
        <v>148</v>
      </c>
      <c r="E74" s="25">
        <v>95</v>
      </c>
      <c r="F74" s="24" t="s">
        <v>822</v>
      </c>
      <c r="G74" s="25" t="s">
        <v>150</v>
      </c>
      <c r="H74" s="27" t="s">
        <v>66</v>
      </c>
      <c r="I74" s="27">
        <v>2007</v>
      </c>
      <c r="J74" s="27" t="s">
        <v>151</v>
      </c>
      <c r="K74" s="27" t="s">
        <v>152</v>
      </c>
      <c r="L74" s="27" t="s">
        <v>212</v>
      </c>
      <c r="M74" s="27" t="s">
        <v>154</v>
      </c>
      <c r="N74" s="27"/>
      <c r="O74" s="27" t="s">
        <v>213</v>
      </c>
      <c r="P74" s="27"/>
      <c r="Q74" s="27"/>
      <c r="R74" s="25"/>
      <c r="S74" s="25"/>
      <c r="T74" s="27"/>
      <c r="U74" s="25" t="s">
        <v>823</v>
      </c>
      <c r="V74" s="25" t="s">
        <v>824</v>
      </c>
      <c r="W74" s="25"/>
      <c r="X74" s="25"/>
      <c r="Y74" s="25"/>
      <c r="Z74" s="27"/>
      <c r="AA74" s="27"/>
      <c r="AB74" s="27"/>
      <c r="AC74" s="27"/>
      <c r="AD74" s="27"/>
      <c r="AE74" s="27"/>
      <c r="AF74" s="47">
        <v>0</v>
      </c>
      <c r="AG74" s="24" t="s">
        <v>169</v>
      </c>
      <c r="AH74" s="47"/>
      <c r="AI74" s="47"/>
      <c r="AJ74" s="47"/>
      <c r="AK74" s="47"/>
      <c r="AL74" s="47"/>
      <c r="AM74" s="47"/>
      <c r="AN74" s="47"/>
      <c r="AO74" s="47"/>
      <c r="AP74" s="47"/>
      <c r="AQ74" s="47"/>
      <c r="AR74" s="47"/>
      <c r="AS74" s="47"/>
      <c r="AT74" s="47"/>
      <c r="AU74" s="47"/>
      <c r="AV74" s="47"/>
      <c r="AW74" s="47"/>
      <c r="AX74" s="47"/>
      <c r="AY74" s="47"/>
      <c r="AZ74" s="47"/>
      <c r="BA74" s="47"/>
      <c r="BB74" s="47"/>
      <c r="BC74" s="50"/>
    </row>
    <row r="75" spans="2:55" s="3" customFormat="1" ht="138" hidden="1" x14ac:dyDescent="0.3">
      <c r="B75" s="45" t="s">
        <v>159</v>
      </c>
      <c r="C75" s="45" t="s">
        <v>476</v>
      </c>
      <c r="D75" s="45" t="s">
        <v>209</v>
      </c>
      <c r="E75" s="25">
        <v>61</v>
      </c>
      <c r="F75" s="24" t="s">
        <v>825</v>
      </c>
      <c r="G75" s="25" t="s">
        <v>236</v>
      </c>
      <c r="H75" s="25" t="s">
        <v>51</v>
      </c>
      <c r="I75" s="25">
        <v>2012</v>
      </c>
      <c r="J75" s="25">
        <v>2025</v>
      </c>
      <c r="K75" s="25" t="s">
        <v>152</v>
      </c>
      <c r="L75" s="25" t="s">
        <v>153</v>
      </c>
      <c r="M75" s="25" t="s">
        <v>154</v>
      </c>
      <c r="N75" s="25" t="s">
        <v>169</v>
      </c>
      <c r="O75" s="25" t="s">
        <v>213</v>
      </c>
      <c r="P75" s="25"/>
      <c r="Q75" s="25"/>
      <c r="R75" s="25"/>
      <c r="S75" s="25"/>
      <c r="T75" s="25"/>
      <c r="U75" s="25" t="s">
        <v>826</v>
      </c>
      <c r="V75" s="25" t="s">
        <v>827</v>
      </c>
      <c r="W75" s="25"/>
      <c r="X75" s="25"/>
      <c r="Y75" s="25" t="s">
        <v>828</v>
      </c>
      <c r="Z75" s="25" t="s">
        <v>169</v>
      </c>
      <c r="AA75" s="25"/>
      <c r="AB75" s="25"/>
      <c r="AC75" s="25"/>
      <c r="AD75" s="25"/>
      <c r="AE75" s="25"/>
      <c r="AF75" s="24">
        <v>2</v>
      </c>
      <c r="AG75" s="24" t="s">
        <v>829</v>
      </c>
      <c r="AH75" s="47"/>
      <c r="AI75" s="47"/>
      <c r="AJ75" s="47"/>
      <c r="AK75" s="47"/>
      <c r="AL75" s="47"/>
      <c r="AM75" s="47"/>
      <c r="AN75" s="47"/>
      <c r="AO75" s="47"/>
      <c r="AP75" s="47"/>
      <c r="AQ75" s="47"/>
      <c r="AR75" s="24"/>
      <c r="AS75" s="24"/>
      <c r="AT75" s="24"/>
      <c r="AU75" s="24"/>
      <c r="AV75" s="24"/>
      <c r="AW75" s="24"/>
      <c r="AX75" s="24"/>
      <c r="AY75" s="24"/>
      <c r="AZ75" s="24"/>
      <c r="BA75" s="24"/>
      <c r="BB75" s="24"/>
      <c r="BC75" s="50" t="s">
        <v>830</v>
      </c>
    </row>
    <row r="76" spans="2:55" s="3" customFormat="1" ht="124.2" hidden="1" x14ac:dyDescent="0.3">
      <c r="B76" s="45" t="s">
        <v>476</v>
      </c>
      <c r="C76" s="45" t="s">
        <v>476</v>
      </c>
      <c r="D76" s="45" t="s">
        <v>280</v>
      </c>
      <c r="E76" s="25">
        <v>3</v>
      </c>
      <c r="F76" s="24" t="s">
        <v>831</v>
      </c>
      <c r="G76" s="25" t="s">
        <v>150</v>
      </c>
      <c r="H76" s="25" t="s">
        <v>211</v>
      </c>
      <c r="I76" s="25">
        <v>2022</v>
      </c>
      <c r="J76" s="25" t="s">
        <v>187</v>
      </c>
      <c r="K76" s="25" t="s">
        <v>152</v>
      </c>
      <c r="L76" s="25" t="s">
        <v>212</v>
      </c>
      <c r="M76" s="25" t="s">
        <v>154</v>
      </c>
      <c r="N76" s="25" t="s">
        <v>169</v>
      </c>
      <c r="O76" s="25" t="s">
        <v>155</v>
      </c>
      <c r="P76" s="25"/>
      <c r="Q76" s="25"/>
      <c r="R76" s="25"/>
      <c r="S76" s="25"/>
      <c r="T76" s="25"/>
      <c r="U76" s="25" t="s">
        <v>832</v>
      </c>
      <c r="V76" s="25" t="s">
        <v>833</v>
      </c>
      <c r="W76" s="25"/>
      <c r="X76" s="25"/>
      <c r="Y76" s="25" t="s">
        <v>834</v>
      </c>
      <c r="Z76" s="25"/>
      <c r="AA76" s="25"/>
      <c r="AB76" s="25"/>
      <c r="AC76" s="25"/>
      <c r="AD76" s="25"/>
      <c r="AE76" s="25"/>
      <c r="AF76" s="56">
        <v>1</v>
      </c>
      <c r="AG76" s="24" t="s">
        <v>169</v>
      </c>
      <c r="AH76" s="47"/>
      <c r="AI76" s="47"/>
      <c r="AJ76" s="47"/>
      <c r="AK76" s="47"/>
      <c r="AL76" s="47"/>
      <c r="AM76" s="47"/>
      <c r="AN76" s="47"/>
      <c r="AO76" s="47"/>
      <c r="AP76" s="47"/>
      <c r="AQ76" s="47"/>
      <c r="AR76" s="56"/>
      <c r="AS76" s="56"/>
      <c r="AT76" s="56"/>
      <c r="AU76" s="56"/>
      <c r="AV76" s="24"/>
      <c r="AW76" s="24"/>
      <c r="AX76" s="24"/>
      <c r="AY76" s="24"/>
      <c r="AZ76" s="24"/>
      <c r="BA76" s="56"/>
      <c r="BB76" s="56"/>
      <c r="BC76" s="52" t="s">
        <v>835</v>
      </c>
    </row>
    <row r="77" spans="2:55" s="3" customFormat="1" ht="96.6" hidden="1" x14ac:dyDescent="0.3">
      <c r="B77" s="45" t="s">
        <v>476</v>
      </c>
      <c r="C77" s="45" t="s">
        <v>476</v>
      </c>
      <c r="D77" s="45" t="s">
        <v>209</v>
      </c>
      <c r="E77" s="25">
        <v>98</v>
      </c>
      <c r="F77" s="24" t="s">
        <v>836</v>
      </c>
      <c r="G77" s="25" t="s">
        <v>236</v>
      </c>
      <c r="H77" s="27" t="s">
        <v>66</v>
      </c>
      <c r="I77" s="27">
        <v>2007</v>
      </c>
      <c r="J77" s="27" t="s">
        <v>151</v>
      </c>
      <c r="K77" s="27" t="s">
        <v>152</v>
      </c>
      <c r="L77" s="27" t="s">
        <v>212</v>
      </c>
      <c r="M77" s="27" t="s">
        <v>154</v>
      </c>
      <c r="N77" s="27" t="s">
        <v>169</v>
      </c>
      <c r="O77" s="27" t="s">
        <v>837</v>
      </c>
      <c r="P77" s="27"/>
      <c r="Q77" s="27"/>
      <c r="R77" s="25"/>
      <c r="S77" s="25"/>
      <c r="T77" s="27"/>
      <c r="U77" s="25" t="s">
        <v>838</v>
      </c>
      <c r="V77" s="25" t="s">
        <v>839</v>
      </c>
      <c r="W77" s="25"/>
      <c r="X77" s="25"/>
      <c r="Y77" s="25"/>
      <c r="Z77" s="27"/>
      <c r="AA77" s="27"/>
      <c r="AB77" s="27"/>
      <c r="AC77" s="27"/>
      <c r="AD77" s="27"/>
      <c r="AE77" s="27"/>
      <c r="AF77" s="47">
        <v>0</v>
      </c>
      <c r="AG77" s="24" t="s">
        <v>169</v>
      </c>
      <c r="AH77" s="47"/>
      <c r="AI77" s="47"/>
      <c r="AJ77" s="47"/>
      <c r="AK77" s="47"/>
      <c r="AL77" s="47"/>
      <c r="AM77" s="47"/>
      <c r="AN77" s="47"/>
      <c r="AO77" s="47"/>
      <c r="AP77" s="47"/>
      <c r="AQ77" s="47"/>
      <c r="AR77" s="47"/>
      <c r="AS77" s="47"/>
      <c r="AT77" s="47"/>
      <c r="AU77" s="47"/>
      <c r="AV77" s="47"/>
      <c r="AW77" s="47"/>
      <c r="AX77" s="47"/>
      <c r="AY77" s="47"/>
      <c r="AZ77" s="47"/>
      <c r="BA77" s="47"/>
      <c r="BB77" s="47"/>
      <c r="BC77" s="25"/>
    </row>
    <row r="78" spans="2:55" s="3" customFormat="1" ht="96.6" hidden="1" x14ac:dyDescent="0.3">
      <c r="B78" s="45" t="s">
        <v>476</v>
      </c>
      <c r="C78" s="45" t="s">
        <v>476</v>
      </c>
      <c r="D78" s="45" t="s">
        <v>352</v>
      </c>
      <c r="E78" s="25">
        <v>67</v>
      </c>
      <c r="F78" s="24" t="s">
        <v>840</v>
      </c>
      <c r="G78" s="25" t="s">
        <v>354</v>
      </c>
      <c r="H78" s="27" t="s">
        <v>719</v>
      </c>
      <c r="I78" s="27" t="s">
        <v>169</v>
      </c>
      <c r="J78" s="27" t="s">
        <v>151</v>
      </c>
      <c r="K78" s="27" t="s">
        <v>152</v>
      </c>
      <c r="L78" s="25" t="s">
        <v>841</v>
      </c>
      <c r="M78" s="27" t="s">
        <v>310</v>
      </c>
      <c r="N78" s="27" t="s">
        <v>169</v>
      </c>
      <c r="O78" s="27" t="s">
        <v>155</v>
      </c>
      <c r="P78" s="27"/>
      <c r="Q78" s="27"/>
      <c r="R78" s="25"/>
      <c r="S78" s="25"/>
      <c r="T78" s="27"/>
      <c r="U78" s="25" t="s">
        <v>842</v>
      </c>
      <c r="V78" s="25" t="s">
        <v>169</v>
      </c>
      <c r="W78" s="25"/>
      <c r="X78" s="25"/>
      <c r="Y78" s="25"/>
      <c r="Z78" s="27"/>
      <c r="AA78" s="27"/>
      <c r="AB78" s="27"/>
      <c r="AC78" s="27"/>
      <c r="AD78" s="27"/>
      <c r="AE78" s="27"/>
      <c r="AF78" s="47">
        <v>0</v>
      </c>
      <c r="AG78" s="24" t="s">
        <v>169</v>
      </c>
      <c r="AH78" s="47"/>
      <c r="AI78" s="47"/>
      <c r="AJ78" s="47"/>
      <c r="AK78" s="47"/>
      <c r="AL78" s="47"/>
      <c r="AM78" s="47"/>
      <c r="AN78" s="47"/>
      <c r="AO78" s="47"/>
      <c r="AP78" s="47"/>
      <c r="AQ78" s="47"/>
      <c r="AR78" s="47"/>
      <c r="AS78" s="47"/>
      <c r="AT78" s="47"/>
      <c r="AU78" s="47"/>
      <c r="AV78" s="47"/>
      <c r="AW78" s="47"/>
      <c r="AX78" s="47"/>
      <c r="AY78" s="47"/>
      <c r="AZ78" s="47"/>
      <c r="BA78" s="47"/>
      <c r="BB78" s="47"/>
      <c r="BC78" s="50" t="s">
        <v>843</v>
      </c>
    </row>
    <row r="79" spans="2:55" s="3" customFormat="1" ht="220.8" hidden="1" x14ac:dyDescent="0.3">
      <c r="B79" s="45" t="s">
        <v>476</v>
      </c>
      <c r="C79" s="45" t="s">
        <v>476</v>
      </c>
      <c r="D79" s="188" t="s">
        <v>148</v>
      </c>
      <c r="E79" s="25">
        <v>68</v>
      </c>
      <c r="F79" s="24" t="s">
        <v>844</v>
      </c>
      <c r="G79" s="25" t="s">
        <v>150</v>
      </c>
      <c r="H79" s="27" t="s">
        <v>719</v>
      </c>
      <c r="I79" s="27">
        <v>2020</v>
      </c>
      <c r="J79" s="27">
        <v>2020</v>
      </c>
      <c r="K79" s="27" t="s">
        <v>237</v>
      </c>
      <c r="L79" s="27" t="s">
        <v>153</v>
      </c>
      <c r="M79" s="27" t="s">
        <v>154</v>
      </c>
      <c r="N79" s="27" t="s">
        <v>169</v>
      </c>
      <c r="O79" s="27" t="s">
        <v>213</v>
      </c>
      <c r="P79" s="27"/>
      <c r="Q79" s="27"/>
      <c r="R79" s="25"/>
      <c r="S79" s="25"/>
      <c r="T79" s="27"/>
      <c r="U79" s="25" t="s">
        <v>845</v>
      </c>
      <c r="V79" s="25" t="s">
        <v>846</v>
      </c>
      <c r="W79" s="25"/>
      <c r="X79" s="25"/>
      <c r="Y79" s="25" t="s">
        <v>847</v>
      </c>
      <c r="Z79" s="27"/>
      <c r="AA79" s="27"/>
      <c r="AB79" s="27"/>
      <c r="AC79" s="27"/>
      <c r="AD79" s="27"/>
      <c r="AE79" s="27"/>
      <c r="AF79" s="47">
        <v>0</v>
      </c>
      <c r="AG79" s="24" t="s">
        <v>169</v>
      </c>
      <c r="AH79" s="47"/>
      <c r="AI79" s="47"/>
      <c r="AJ79" s="47"/>
      <c r="AK79" s="47"/>
      <c r="AL79" s="47"/>
      <c r="AM79" s="47"/>
      <c r="AN79" s="47"/>
      <c r="AO79" s="47"/>
      <c r="AP79" s="47"/>
      <c r="AQ79" s="47"/>
      <c r="AR79" s="47"/>
      <c r="AS79" s="47"/>
      <c r="AT79" s="47"/>
      <c r="AU79" s="47"/>
      <c r="AV79" s="47"/>
      <c r="AW79" s="47"/>
      <c r="AX79" s="47"/>
      <c r="AY79" s="47"/>
      <c r="AZ79" s="47"/>
      <c r="BA79" s="47"/>
      <c r="BB79" s="47"/>
      <c r="BC79" s="50" t="s">
        <v>848</v>
      </c>
    </row>
    <row r="80" spans="2:55" s="3" customFormat="1" ht="234.6" hidden="1" x14ac:dyDescent="0.3">
      <c r="B80" s="45" t="s">
        <v>159</v>
      </c>
      <c r="C80" s="45" t="s">
        <v>476</v>
      </c>
      <c r="D80" s="45" t="s">
        <v>849</v>
      </c>
      <c r="E80" s="25">
        <v>31</v>
      </c>
      <c r="F80" s="24" t="s">
        <v>850</v>
      </c>
      <c r="G80" s="25" t="s">
        <v>150</v>
      </c>
      <c r="H80" s="25" t="s">
        <v>63</v>
      </c>
      <c r="I80" s="25">
        <v>2020</v>
      </c>
      <c r="J80" s="25" t="s">
        <v>151</v>
      </c>
      <c r="K80" s="25" t="s">
        <v>152</v>
      </c>
      <c r="L80" s="25" t="s">
        <v>153</v>
      </c>
      <c r="M80" s="25" t="s">
        <v>154</v>
      </c>
      <c r="N80" s="25" t="s">
        <v>169</v>
      </c>
      <c r="O80" s="25" t="s">
        <v>169</v>
      </c>
      <c r="P80" s="25"/>
      <c r="Q80" s="25"/>
      <c r="R80" s="25"/>
      <c r="S80" s="25"/>
      <c r="T80" s="25"/>
      <c r="U80" s="25" t="s">
        <v>851</v>
      </c>
      <c r="V80" s="25" t="s">
        <v>852</v>
      </c>
      <c r="W80" s="25"/>
      <c r="X80" s="25"/>
      <c r="Y80" s="25" t="s">
        <v>853</v>
      </c>
      <c r="Z80" s="25" t="s">
        <v>854</v>
      </c>
      <c r="AA80" s="25"/>
      <c r="AB80" s="25"/>
      <c r="AC80" s="25"/>
      <c r="AD80" s="25"/>
      <c r="AE80" s="25"/>
      <c r="AF80" s="24">
        <v>1</v>
      </c>
      <c r="AG80" s="24" t="s">
        <v>169</v>
      </c>
      <c r="AH80" s="47"/>
      <c r="AI80" s="47"/>
      <c r="AJ80" s="47"/>
      <c r="AK80" s="47"/>
      <c r="AL80" s="47"/>
      <c r="AM80" s="47"/>
      <c r="AN80" s="47"/>
      <c r="AO80" s="47"/>
      <c r="AP80" s="47"/>
      <c r="AQ80" s="47"/>
      <c r="AR80" s="24"/>
      <c r="AS80" s="24"/>
      <c r="AT80" s="24"/>
      <c r="AU80" s="24"/>
      <c r="AV80" s="24"/>
      <c r="AW80" s="24"/>
      <c r="AX80" s="24"/>
      <c r="AY80" s="24"/>
      <c r="AZ80" s="24"/>
      <c r="BA80" s="24"/>
      <c r="BB80" s="24"/>
      <c r="BC80" s="52" t="s">
        <v>855</v>
      </c>
    </row>
    <row r="81" spans="2:55" s="3" customFormat="1" ht="96.6" hidden="1" x14ac:dyDescent="0.3">
      <c r="B81" s="45" t="s">
        <v>476</v>
      </c>
      <c r="C81" s="45" t="s">
        <v>476</v>
      </c>
      <c r="D81" s="45" t="s">
        <v>352</v>
      </c>
      <c r="E81" s="25">
        <v>70</v>
      </c>
      <c r="F81" s="24" t="s">
        <v>856</v>
      </c>
      <c r="G81" s="25" t="s">
        <v>354</v>
      </c>
      <c r="H81" s="27" t="s">
        <v>719</v>
      </c>
      <c r="I81" s="27">
        <v>2006</v>
      </c>
      <c r="J81" s="27">
        <v>2014</v>
      </c>
      <c r="K81" s="27" t="s">
        <v>237</v>
      </c>
      <c r="L81" s="25" t="s">
        <v>857</v>
      </c>
      <c r="M81" s="27" t="s">
        <v>154</v>
      </c>
      <c r="N81" s="27" t="s">
        <v>169</v>
      </c>
      <c r="O81" s="27" t="s">
        <v>283</v>
      </c>
      <c r="P81" s="27"/>
      <c r="Q81" s="27"/>
      <c r="R81" s="25"/>
      <c r="S81" s="25"/>
      <c r="T81" s="27"/>
      <c r="U81" s="25" t="s">
        <v>858</v>
      </c>
      <c r="V81" s="25" t="s">
        <v>859</v>
      </c>
      <c r="W81" s="25"/>
      <c r="X81" s="25"/>
      <c r="Y81" s="25" t="s">
        <v>860</v>
      </c>
      <c r="Z81" s="27"/>
      <c r="AA81" s="27"/>
      <c r="AB81" s="27"/>
      <c r="AC81" s="27"/>
      <c r="AD81" s="27"/>
      <c r="AE81" s="27"/>
      <c r="AF81" s="47">
        <v>1</v>
      </c>
      <c r="AG81" s="24" t="s">
        <v>169</v>
      </c>
      <c r="AH81" s="47"/>
      <c r="AI81" s="47"/>
      <c r="AJ81" s="47"/>
      <c r="AK81" s="47"/>
      <c r="AL81" s="47"/>
      <c r="AM81" s="47"/>
      <c r="AN81" s="47"/>
      <c r="AO81" s="47"/>
      <c r="AP81" s="47"/>
      <c r="AQ81" s="47"/>
      <c r="AR81" s="47"/>
      <c r="AS81" s="47"/>
      <c r="AT81" s="47"/>
      <c r="AU81" s="47"/>
      <c r="AV81" s="47"/>
      <c r="AW81" s="47"/>
      <c r="AX81" s="47"/>
      <c r="AY81" s="47"/>
      <c r="AZ81" s="47"/>
      <c r="BA81" s="47"/>
      <c r="BB81" s="47"/>
      <c r="BC81" s="50" t="s">
        <v>861</v>
      </c>
    </row>
    <row r="82" spans="2:55" s="3" customFormat="1" ht="124.2" hidden="1" x14ac:dyDescent="0.3">
      <c r="B82" s="45" t="s">
        <v>476</v>
      </c>
      <c r="C82" s="45" t="s">
        <v>476</v>
      </c>
      <c r="D82" s="45" t="s">
        <v>280</v>
      </c>
      <c r="E82" s="25">
        <v>89</v>
      </c>
      <c r="F82" s="24" t="s">
        <v>862</v>
      </c>
      <c r="G82" s="25" t="s">
        <v>150</v>
      </c>
      <c r="H82" s="27" t="s">
        <v>66</v>
      </c>
      <c r="I82" s="27">
        <v>2020</v>
      </c>
      <c r="J82" s="27" t="s">
        <v>151</v>
      </c>
      <c r="K82" s="27" t="s">
        <v>152</v>
      </c>
      <c r="L82" s="27" t="s">
        <v>153</v>
      </c>
      <c r="M82" s="27" t="s">
        <v>154</v>
      </c>
      <c r="N82" s="27" t="s">
        <v>169</v>
      </c>
      <c r="O82" s="27" t="s">
        <v>283</v>
      </c>
      <c r="P82" s="27"/>
      <c r="Q82" s="27"/>
      <c r="R82" s="25"/>
      <c r="S82" s="25"/>
      <c r="T82" s="27"/>
      <c r="U82" s="25" t="s">
        <v>863</v>
      </c>
      <c r="V82" s="25" t="s">
        <v>864</v>
      </c>
      <c r="W82" s="25"/>
      <c r="X82" s="25"/>
      <c r="Y82" s="25"/>
      <c r="Z82" s="27"/>
      <c r="AA82" s="27"/>
      <c r="AB82" s="27"/>
      <c r="AC82" s="27"/>
      <c r="AD82" s="27"/>
      <c r="AE82" s="27"/>
      <c r="AF82" s="47">
        <v>1</v>
      </c>
      <c r="AG82" s="24" t="s">
        <v>169</v>
      </c>
      <c r="AH82" s="47"/>
      <c r="AI82" s="47"/>
      <c r="AJ82" s="47"/>
      <c r="AK82" s="47"/>
      <c r="AL82" s="47"/>
      <c r="AM82" s="47"/>
      <c r="AN82" s="47"/>
      <c r="AO82" s="47"/>
      <c r="AP82" s="47"/>
      <c r="AQ82" s="47"/>
      <c r="AR82" s="47"/>
      <c r="AS82" s="47"/>
      <c r="AT82" s="47"/>
      <c r="AU82" s="47"/>
      <c r="AV82" s="47"/>
      <c r="AW82" s="47"/>
      <c r="AX82" s="47"/>
      <c r="AY82" s="47"/>
      <c r="AZ82" s="47"/>
      <c r="BA82" s="47"/>
      <c r="BB82" s="47"/>
      <c r="BC82" s="25"/>
    </row>
    <row r="83" spans="2:55" s="3" customFormat="1" ht="248.4" hidden="1" x14ac:dyDescent="0.3">
      <c r="B83" s="45" t="s">
        <v>476</v>
      </c>
      <c r="C83" s="45" t="s">
        <v>476</v>
      </c>
      <c r="D83" s="45" t="s">
        <v>280</v>
      </c>
      <c r="E83" s="25">
        <v>11</v>
      </c>
      <c r="F83" s="24" t="s">
        <v>865</v>
      </c>
      <c r="G83" s="25" t="s">
        <v>150</v>
      </c>
      <c r="H83" s="27" t="s">
        <v>211</v>
      </c>
      <c r="I83" s="27">
        <v>2022</v>
      </c>
      <c r="J83" s="27">
        <v>2023</v>
      </c>
      <c r="K83" s="27" t="s">
        <v>152</v>
      </c>
      <c r="L83" s="25" t="s">
        <v>866</v>
      </c>
      <c r="M83" s="27" t="s">
        <v>154</v>
      </c>
      <c r="N83" s="27" t="s">
        <v>169</v>
      </c>
      <c r="O83" s="27" t="s">
        <v>155</v>
      </c>
      <c r="P83" s="27"/>
      <c r="Q83" s="27"/>
      <c r="R83" s="25"/>
      <c r="S83" s="25"/>
      <c r="T83" s="27"/>
      <c r="U83" s="25" t="s">
        <v>867</v>
      </c>
      <c r="V83" s="25" t="s">
        <v>868</v>
      </c>
      <c r="W83" s="25"/>
      <c r="X83" s="25"/>
      <c r="Y83" s="25" t="s">
        <v>869</v>
      </c>
      <c r="Z83" s="27"/>
      <c r="AA83" s="27"/>
      <c r="AB83" s="27"/>
      <c r="AC83" s="27"/>
      <c r="AD83" s="27"/>
      <c r="AE83" s="27"/>
      <c r="AF83" s="47">
        <v>0</v>
      </c>
      <c r="AG83" s="24" t="s">
        <v>169</v>
      </c>
      <c r="AH83" s="47"/>
      <c r="AI83" s="47"/>
      <c r="AJ83" s="47"/>
      <c r="AK83" s="47"/>
      <c r="AL83" s="47"/>
      <c r="AM83" s="47"/>
      <c r="AN83" s="47"/>
      <c r="AO83" s="47"/>
      <c r="AP83" s="47"/>
      <c r="AQ83" s="47"/>
      <c r="AR83" s="47"/>
      <c r="AS83" s="47"/>
      <c r="AT83" s="47"/>
      <c r="AU83" s="47"/>
      <c r="AV83" s="47"/>
      <c r="AW83" s="47"/>
      <c r="AX83" s="47"/>
      <c r="AY83" s="47"/>
      <c r="AZ83" s="47"/>
      <c r="BA83" s="47"/>
      <c r="BB83" s="47"/>
      <c r="BC83" s="50" t="s">
        <v>482</v>
      </c>
    </row>
    <row r="84" spans="2:55" s="3" customFormat="1" ht="69" hidden="1" x14ac:dyDescent="0.3">
      <c r="B84" s="45" t="s">
        <v>476</v>
      </c>
      <c r="C84" s="45" t="s">
        <v>476</v>
      </c>
      <c r="D84" s="188" t="s">
        <v>148</v>
      </c>
      <c r="E84" s="25">
        <v>73</v>
      </c>
      <c r="F84" s="24" t="s">
        <v>870</v>
      </c>
      <c r="G84" s="25" t="s">
        <v>150</v>
      </c>
      <c r="H84" s="27" t="s">
        <v>719</v>
      </c>
      <c r="I84" s="27">
        <v>2021</v>
      </c>
      <c r="J84" s="27" t="s">
        <v>169</v>
      </c>
      <c r="K84" s="27" t="s">
        <v>152</v>
      </c>
      <c r="L84" s="27" t="s">
        <v>153</v>
      </c>
      <c r="M84" s="27" t="s">
        <v>154</v>
      </c>
      <c r="N84" s="72" t="s">
        <v>169</v>
      </c>
      <c r="O84" s="72" t="s">
        <v>213</v>
      </c>
      <c r="P84" s="72"/>
      <c r="Q84" s="27"/>
      <c r="R84" s="25"/>
      <c r="S84" s="25"/>
      <c r="T84" s="27"/>
      <c r="U84" s="25" t="s">
        <v>871</v>
      </c>
      <c r="V84" s="25" t="s">
        <v>872</v>
      </c>
      <c r="W84" s="25"/>
      <c r="X84" s="25"/>
      <c r="Y84" s="25"/>
      <c r="Z84" s="27"/>
      <c r="AA84" s="27"/>
      <c r="AB84" s="27"/>
      <c r="AC84" s="27"/>
      <c r="AD84" s="27"/>
      <c r="AE84" s="27"/>
      <c r="AF84" s="47">
        <v>0</v>
      </c>
      <c r="AG84" s="24" t="s">
        <v>169</v>
      </c>
      <c r="AH84" s="47"/>
      <c r="AI84" s="47"/>
      <c r="AJ84" s="47"/>
      <c r="AK84" s="47"/>
      <c r="AL84" s="47"/>
      <c r="AM84" s="47"/>
      <c r="AN84" s="47"/>
      <c r="AO84" s="47"/>
      <c r="AP84" s="47"/>
      <c r="AQ84" s="47"/>
      <c r="AR84" s="47"/>
      <c r="AS84" s="47"/>
      <c r="AT84" s="47"/>
      <c r="AU84" s="47"/>
      <c r="AV84" s="47"/>
      <c r="AW84" s="47"/>
      <c r="AX84" s="47"/>
      <c r="AY84" s="47"/>
      <c r="AZ84" s="47"/>
      <c r="BA84" s="47"/>
      <c r="BB84" s="47"/>
      <c r="BC84" s="50" t="s">
        <v>873</v>
      </c>
    </row>
    <row r="85" spans="2:55" s="3" customFormat="1" ht="129.6" hidden="1" x14ac:dyDescent="0.3">
      <c r="B85" s="45" t="s">
        <v>159</v>
      </c>
      <c r="C85" s="45" t="s">
        <v>476</v>
      </c>
      <c r="D85" s="45" t="s">
        <v>420</v>
      </c>
      <c r="E85" s="25"/>
      <c r="F85" s="25" t="s">
        <v>874</v>
      </c>
      <c r="G85" s="25" t="s">
        <v>354</v>
      </c>
      <c r="H85" s="27" t="s">
        <v>60</v>
      </c>
      <c r="I85" s="27">
        <v>1992</v>
      </c>
      <c r="J85" s="27" t="s">
        <v>151</v>
      </c>
      <c r="K85" s="27" t="s">
        <v>152</v>
      </c>
      <c r="L85" s="27" t="s">
        <v>153</v>
      </c>
      <c r="M85" s="26" t="s">
        <v>154</v>
      </c>
      <c r="N85" s="27" t="s">
        <v>169</v>
      </c>
      <c r="O85" s="25" t="s">
        <v>603</v>
      </c>
      <c r="P85" s="27"/>
      <c r="Q85" s="71"/>
      <c r="R85" s="25"/>
      <c r="S85" s="25"/>
      <c r="T85" s="27"/>
      <c r="U85" s="25" t="s">
        <v>875</v>
      </c>
      <c r="V85" s="25" t="s">
        <v>876</v>
      </c>
      <c r="W85" s="25"/>
      <c r="X85" s="25"/>
      <c r="Y85" s="25" t="s">
        <v>877</v>
      </c>
      <c r="Z85" s="25" t="s">
        <v>878</v>
      </c>
      <c r="AA85" s="25"/>
      <c r="AB85" s="25"/>
      <c r="AC85" s="25"/>
      <c r="AD85" s="25"/>
      <c r="AE85" s="25"/>
      <c r="AF85" s="47">
        <v>1</v>
      </c>
      <c r="AG85" s="24" t="s">
        <v>169</v>
      </c>
      <c r="AH85" s="47"/>
      <c r="AI85" s="47"/>
      <c r="AJ85" s="47"/>
      <c r="AK85" s="47"/>
      <c r="AL85" s="47"/>
      <c r="AM85" s="47"/>
      <c r="AN85" s="47"/>
      <c r="AO85" s="47"/>
      <c r="AP85" s="47"/>
      <c r="AQ85" s="47"/>
      <c r="AR85" s="47"/>
      <c r="AS85" s="47"/>
      <c r="AT85" s="47"/>
      <c r="AU85" s="47"/>
      <c r="AV85" s="24"/>
      <c r="AW85" s="24"/>
      <c r="AX85" s="24"/>
      <c r="AY85" s="24"/>
      <c r="AZ85" s="24"/>
      <c r="BA85" s="47"/>
      <c r="BB85" s="47"/>
      <c r="BC85" s="59" t="s">
        <v>879</v>
      </c>
    </row>
    <row r="86" spans="2:55" s="3" customFormat="1" ht="193.2" hidden="1" x14ac:dyDescent="0.3">
      <c r="B86" s="45" t="s">
        <v>476</v>
      </c>
      <c r="C86" s="45" t="s">
        <v>476</v>
      </c>
      <c r="D86" s="45" t="s">
        <v>280</v>
      </c>
      <c r="E86" s="25">
        <v>24</v>
      </c>
      <c r="F86" s="24" t="s">
        <v>880</v>
      </c>
      <c r="G86" s="25" t="s">
        <v>150</v>
      </c>
      <c r="H86" s="27" t="s">
        <v>70</v>
      </c>
      <c r="I86" s="27">
        <v>2021</v>
      </c>
      <c r="J86" s="27">
        <v>2030</v>
      </c>
      <c r="K86" s="27" t="s">
        <v>152</v>
      </c>
      <c r="L86" s="25" t="s">
        <v>153</v>
      </c>
      <c r="M86" s="27" t="s">
        <v>154</v>
      </c>
      <c r="N86" s="73" t="s">
        <v>169</v>
      </c>
      <c r="O86" s="74" t="s">
        <v>155</v>
      </c>
      <c r="P86" s="74"/>
      <c r="Q86" s="27"/>
      <c r="R86" s="25"/>
      <c r="S86" s="25"/>
      <c r="T86" s="27"/>
      <c r="U86" s="25" t="s">
        <v>881</v>
      </c>
      <c r="V86" s="25" t="s">
        <v>882</v>
      </c>
      <c r="W86" s="25"/>
      <c r="X86" s="25"/>
      <c r="Y86" s="25" t="s">
        <v>883</v>
      </c>
      <c r="Z86" s="27"/>
      <c r="AA86" s="27"/>
      <c r="AB86" s="27"/>
      <c r="AC86" s="27"/>
      <c r="AD86" s="27"/>
      <c r="AE86" s="27"/>
      <c r="AF86" s="47">
        <v>0</v>
      </c>
      <c r="AG86" s="24" t="s">
        <v>169</v>
      </c>
      <c r="AH86" s="47"/>
      <c r="AI86" s="47"/>
      <c r="AJ86" s="47"/>
      <c r="AK86" s="47"/>
      <c r="AL86" s="47"/>
      <c r="AM86" s="47"/>
      <c r="AN86" s="47"/>
      <c r="AO86" s="47"/>
      <c r="AP86" s="47"/>
      <c r="AQ86" s="47"/>
      <c r="AR86" s="47"/>
      <c r="AS86" s="47"/>
      <c r="AT86" s="47"/>
      <c r="AU86" s="47"/>
      <c r="AV86" s="47"/>
      <c r="AW86" s="47"/>
      <c r="AX86" s="47"/>
      <c r="AY86" s="47"/>
      <c r="AZ86" s="47"/>
      <c r="BA86" s="47"/>
      <c r="BB86" s="47"/>
      <c r="BC86" s="50" t="s">
        <v>884</v>
      </c>
    </row>
    <row r="87" spans="2:55" s="3" customFormat="1" ht="115.2" hidden="1" x14ac:dyDescent="0.3">
      <c r="B87" s="45" t="s">
        <v>159</v>
      </c>
      <c r="C87" s="45" t="s">
        <v>476</v>
      </c>
      <c r="D87" s="45" t="s">
        <v>352</v>
      </c>
      <c r="E87" s="25">
        <v>64</v>
      </c>
      <c r="F87" s="24" t="s">
        <v>885</v>
      </c>
      <c r="G87" s="25" t="s">
        <v>354</v>
      </c>
      <c r="H87" s="27" t="s">
        <v>51</v>
      </c>
      <c r="I87" s="27">
        <v>2022</v>
      </c>
      <c r="J87" s="27">
        <v>2024</v>
      </c>
      <c r="K87" s="27" t="s">
        <v>152</v>
      </c>
      <c r="L87" s="27" t="s">
        <v>153</v>
      </c>
      <c r="M87" s="27" t="s">
        <v>154</v>
      </c>
      <c r="N87" s="27" t="s">
        <v>169</v>
      </c>
      <c r="O87" s="27" t="s">
        <v>155</v>
      </c>
      <c r="P87" s="27"/>
      <c r="Q87" s="27"/>
      <c r="R87" s="25"/>
      <c r="S87" s="25"/>
      <c r="T87" s="27"/>
      <c r="U87" s="25" t="s">
        <v>886</v>
      </c>
      <c r="V87" s="25" t="s">
        <v>887</v>
      </c>
      <c r="W87" s="25"/>
      <c r="X87" s="25"/>
      <c r="Y87" s="25" t="s">
        <v>888</v>
      </c>
      <c r="Z87" s="25" t="s">
        <v>169</v>
      </c>
      <c r="AA87" s="25"/>
      <c r="AB87" s="25"/>
      <c r="AC87" s="25"/>
      <c r="AD87" s="25"/>
      <c r="AE87" s="25"/>
      <c r="AF87" s="47">
        <v>0</v>
      </c>
      <c r="AG87" s="24" t="s">
        <v>169</v>
      </c>
      <c r="AH87" s="47"/>
      <c r="AI87" s="47"/>
      <c r="AJ87" s="47"/>
      <c r="AK87" s="47"/>
      <c r="AL87" s="47"/>
      <c r="AM87" s="47"/>
      <c r="AN87" s="47"/>
      <c r="AO87" s="47"/>
      <c r="AP87" s="47"/>
      <c r="AQ87" s="47"/>
      <c r="AR87" s="47"/>
      <c r="AS87" s="47"/>
      <c r="AT87" s="47"/>
      <c r="AU87" s="47"/>
      <c r="AV87" s="24"/>
      <c r="AW87" s="24"/>
      <c r="AX87" s="24"/>
      <c r="AY87" s="24"/>
      <c r="AZ87" s="24"/>
      <c r="BA87" s="47"/>
      <c r="BB87" s="47"/>
      <c r="BC87" s="50" t="s">
        <v>889</v>
      </c>
    </row>
    <row r="88" spans="2:55" s="3" customFormat="1" ht="96.6" hidden="1" x14ac:dyDescent="0.3">
      <c r="B88" s="45" t="s">
        <v>159</v>
      </c>
      <c r="C88" s="45" t="s">
        <v>476</v>
      </c>
      <c r="D88" s="45" t="s">
        <v>209</v>
      </c>
      <c r="E88" s="25">
        <v>9</v>
      </c>
      <c r="F88" s="24" t="s">
        <v>890</v>
      </c>
      <c r="G88" s="25" t="s">
        <v>236</v>
      </c>
      <c r="H88" s="27" t="s">
        <v>211</v>
      </c>
      <c r="I88" s="27">
        <v>2022</v>
      </c>
      <c r="J88" s="27">
        <v>2026</v>
      </c>
      <c r="K88" s="27" t="s">
        <v>891</v>
      </c>
      <c r="L88" s="25" t="s">
        <v>892</v>
      </c>
      <c r="M88" s="27" t="s">
        <v>154</v>
      </c>
      <c r="N88" s="27" t="s">
        <v>169</v>
      </c>
      <c r="O88" s="27" t="s">
        <v>169</v>
      </c>
      <c r="P88" s="27"/>
      <c r="Q88" s="27"/>
      <c r="R88" s="25"/>
      <c r="S88" s="25"/>
      <c r="T88" s="27"/>
      <c r="U88" s="24" t="s">
        <v>893</v>
      </c>
      <c r="V88" s="25" t="s">
        <v>894</v>
      </c>
      <c r="W88" s="25"/>
      <c r="X88" s="25"/>
      <c r="Y88" s="27" t="s">
        <v>169</v>
      </c>
      <c r="Z88" s="27" t="s">
        <v>169</v>
      </c>
      <c r="AA88" s="27"/>
      <c r="AB88" s="27"/>
      <c r="AC88" s="27"/>
      <c r="AD88" s="27"/>
      <c r="AE88" s="27"/>
      <c r="AF88" s="47">
        <v>1</v>
      </c>
      <c r="AG88" s="24" t="s">
        <v>169</v>
      </c>
      <c r="AH88" s="47"/>
      <c r="AI88" s="47"/>
      <c r="AJ88" s="47"/>
      <c r="AK88" s="47"/>
      <c r="AL88" s="47"/>
      <c r="AM88" s="47"/>
      <c r="AN88" s="47"/>
      <c r="AO88" s="47"/>
      <c r="AP88" s="47"/>
      <c r="AQ88" s="47"/>
      <c r="AR88" s="47"/>
      <c r="AS88" s="47"/>
      <c r="AT88" s="47"/>
      <c r="AU88" s="47"/>
      <c r="AV88" s="47"/>
      <c r="AW88" s="47"/>
      <c r="AX88" s="47"/>
      <c r="AY88" s="47"/>
      <c r="AZ88" s="47"/>
      <c r="BA88" s="47"/>
      <c r="BB88" s="47"/>
      <c r="BC88" s="52" t="s">
        <v>895</v>
      </c>
    </row>
    <row r="89" spans="2:55" s="3" customFormat="1" ht="207" hidden="1" x14ac:dyDescent="0.3">
      <c r="B89" s="45" t="s">
        <v>476</v>
      </c>
      <c r="C89" s="45" t="s">
        <v>476</v>
      </c>
      <c r="D89" s="45" t="s">
        <v>280</v>
      </c>
      <c r="E89" s="25">
        <v>65</v>
      </c>
      <c r="F89" s="24" t="s">
        <v>896</v>
      </c>
      <c r="G89" s="25" t="s">
        <v>150</v>
      </c>
      <c r="H89" s="27" t="s">
        <v>51</v>
      </c>
      <c r="I89" s="27">
        <v>2021</v>
      </c>
      <c r="J89" s="27" t="s">
        <v>169</v>
      </c>
      <c r="K89" s="27" t="s">
        <v>152</v>
      </c>
      <c r="L89" s="25" t="s">
        <v>897</v>
      </c>
      <c r="M89" s="27" t="s">
        <v>154</v>
      </c>
      <c r="N89" s="27" t="s">
        <v>169</v>
      </c>
      <c r="O89" s="27" t="s">
        <v>603</v>
      </c>
      <c r="P89" s="27"/>
      <c r="Q89" s="27"/>
      <c r="R89" s="25"/>
      <c r="S89" s="25"/>
      <c r="T89" s="27"/>
      <c r="U89" s="25" t="s">
        <v>898</v>
      </c>
      <c r="V89" s="25" t="s">
        <v>899</v>
      </c>
      <c r="W89" s="25"/>
      <c r="X89" s="25"/>
      <c r="Y89" s="25" t="s">
        <v>900</v>
      </c>
      <c r="Z89" s="27"/>
      <c r="AA89" s="27"/>
      <c r="AB89" s="27"/>
      <c r="AC89" s="27"/>
      <c r="AD89" s="27"/>
      <c r="AE89" s="27"/>
      <c r="AF89" s="47">
        <v>0</v>
      </c>
      <c r="AG89" s="24" t="s">
        <v>169</v>
      </c>
      <c r="AH89" s="47"/>
      <c r="AI89" s="47"/>
      <c r="AJ89" s="47"/>
      <c r="AK89" s="47"/>
      <c r="AL89" s="47"/>
      <c r="AM89" s="47"/>
      <c r="AN89" s="47"/>
      <c r="AO89" s="47"/>
      <c r="AP89" s="47"/>
      <c r="AQ89" s="47"/>
      <c r="AR89" s="47"/>
      <c r="AS89" s="47"/>
      <c r="AT89" s="47"/>
      <c r="AU89" s="47"/>
      <c r="AV89" s="47"/>
      <c r="AW89" s="47"/>
      <c r="AX89" s="47"/>
      <c r="AY89" s="47"/>
      <c r="AZ89" s="47"/>
      <c r="BA89" s="47"/>
      <c r="BB89" s="47"/>
      <c r="BC89" s="50" t="s">
        <v>901</v>
      </c>
    </row>
    <row r="90" spans="2:55" s="3" customFormat="1" ht="248.4" hidden="1" x14ac:dyDescent="0.3">
      <c r="B90" s="45" t="s">
        <v>476</v>
      </c>
      <c r="C90" s="45" t="s">
        <v>476</v>
      </c>
      <c r="D90" s="45" t="s">
        <v>352</v>
      </c>
      <c r="E90" s="25">
        <v>2</v>
      </c>
      <c r="F90" s="24" t="s">
        <v>902</v>
      </c>
      <c r="G90" s="25" t="s">
        <v>150</v>
      </c>
      <c r="H90" s="25" t="s">
        <v>211</v>
      </c>
      <c r="I90" s="25">
        <v>2023</v>
      </c>
      <c r="J90" s="25"/>
      <c r="K90" s="25" t="s">
        <v>152</v>
      </c>
      <c r="L90" s="25" t="s">
        <v>212</v>
      </c>
      <c r="M90" s="25" t="s">
        <v>154</v>
      </c>
      <c r="N90" s="25" t="s">
        <v>169</v>
      </c>
      <c r="O90" s="25" t="s">
        <v>155</v>
      </c>
      <c r="P90" s="25"/>
      <c r="Q90" s="25"/>
      <c r="R90" s="25"/>
      <c r="S90" s="25"/>
      <c r="T90" s="25"/>
      <c r="U90" s="25" t="s">
        <v>903</v>
      </c>
      <c r="V90" s="25" t="s">
        <v>904</v>
      </c>
      <c r="W90" s="25"/>
      <c r="X90" s="25"/>
      <c r="Y90" s="25" t="s">
        <v>905</v>
      </c>
      <c r="Z90" s="25"/>
      <c r="AA90" s="25"/>
      <c r="AB90" s="25"/>
      <c r="AC90" s="25"/>
      <c r="AD90" s="25"/>
      <c r="AE90" s="25"/>
      <c r="AF90" s="56">
        <v>1</v>
      </c>
      <c r="AG90" s="24" t="s">
        <v>169</v>
      </c>
      <c r="AH90" s="47"/>
      <c r="AI90" s="47"/>
      <c r="AJ90" s="47"/>
      <c r="AK90" s="47"/>
      <c r="AL90" s="47"/>
      <c r="AM90" s="47"/>
      <c r="AN90" s="47"/>
      <c r="AO90" s="47"/>
      <c r="AP90" s="47"/>
      <c r="AQ90" s="47"/>
      <c r="AR90" s="56"/>
      <c r="AS90" s="56"/>
      <c r="AT90" s="56"/>
      <c r="AU90" s="56"/>
      <c r="AV90" s="24"/>
      <c r="AW90" s="24"/>
      <c r="AX90" s="24"/>
      <c r="AY90" s="24"/>
      <c r="AZ90" s="24"/>
      <c r="BA90" s="56"/>
      <c r="BB90" s="56"/>
      <c r="BC90" s="52" t="s">
        <v>906</v>
      </c>
    </row>
    <row r="91" spans="2:55" s="3" customFormat="1" ht="69" hidden="1" x14ac:dyDescent="0.3">
      <c r="B91" s="45" t="s">
        <v>476</v>
      </c>
      <c r="C91" s="45" t="s">
        <v>476</v>
      </c>
      <c r="D91" s="188" t="s">
        <v>148</v>
      </c>
      <c r="E91" s="25">
        <v>80</v>
      </c>
      <c r="F91" s="24" t="s">
        <v>907</v>
      </c>
      <c r="G91" s="25" t="s">
        <v>150</v>
      </c>
      <c r="H91" s="27" t="s">
        <v>60</v>
      </c>
      <c r="I91" s="27">
        <v>2000</v>
      </c>
      <c r="J91" s="27" t="s">
        <v>151</v>
      </c>
      <c r="K91" s="27" t="s">
        <v>152</v>
      </c>
      <c r="L91" s="25" t="s">
        <v>908</v>
      </c>
      <c r="M91" s="27" t="s">
        <v>154</v>
      </c>
      <c r="N91" s="27" t="s">
        <v>169</v>
      </c>
      <c r="O91" s="27" t="s">
        <v>155</v>
      </c>
      <c r="P91" s="27"/>
      <c r="Q91" s="27"/>
      <c r="R91" s="25"/>
      <c r="S91" s="25"/>
      <c r="T91" s="27"/>
      <c r="U91" s="25" t="s">
        <v>909</v>
      </c>
      <c r="V91" s="25" t="s">
        <v>169</v>
      </c>
      <c r="W91" s="25"/>
      <c r="X91" s="25"/>
      <c r="Y91" s="25" t="s">
        <v>910</v>
      </c>
      <c r="Z91" s="27"/>
      <c r="AA91" s="27"/>
      <c r="AB91" s="27"/>
      <c r="AC91" s="27"/>
      <c r="AD91" s="27"/>
      <c r="AE91" s="27"/>
      <c r="AF91" s="47">
        <v>0</v>
      </c>
      <c r="AG91" s="24" t="s">
        <v>169</v>
      </c>
      <c r="AH91" s="47"/>
      <c r="AI91" s="47"/>
      <c r="AJ91" s="47"/>
      <c r="AK91" s="47"/>
      <c r="AL91" s="47"/>
      <c r="AM91" s="47"/>
      <c r="AN91" s="47"/>
      <c r="AO91" s="47"/>
      <c r="AP91" s="47"/>
      <c r="AQ91" s="47"/>
      <c r="AR91" s="47"/>
      <c r="AS91" s="47"/>
      <c r="AT91" s="47"/>
      <c r="AU91" s="47"/>
      <c r="AV91" s="47"/>
      <c r="AW91" s="47"/>
      <c r="AX91" s="47"/>
      <c r="AY91" s="47"/>
      <c r="AZ91" s="47"/>
      <c r="BA91" s="47"/>
      <c r="BB91" s="47"/>
      <c r="BC91" s="50" t="s">
        <v>911</v>
      </c>
    </row>
    <row r="92" spans="2:55" s="3" customFormat="1" ht="151.80000000000001" hidden="1" x14ac:dyDescent="0.3">
      <c r="B92" s="45" t="s">
        <v>159</v>
      </c>
      <c r="C92" s="45" t="s">
        <v>476</v>
      </c>
      <c r="D92" s="45" t="s">
        <v>849</v>
      </c>
      <c r="E92" s="25">
        <v>78</v>
      </c>
      <c r="F92" s="24" t="s">
        <v>912</v>
      </c>
      <c r="G92" s="25" t="s">
        <v>150</v>
      </c>
      <c r="H92" s="27" t="s">
        <v>60</v>
      </c>
      <c r="I92" s="27">
        <v>2014</v>
      </c>
      <c r="J92" s="27" t="s">
        <v>151</v>
      </c>
      <c r="K92" s="27" t="s">
        <v>152</v>
      </c>
      <c r="L92" s="25" t="s">
        <v>913</v>
      </c>
      <c r="M92" s="27" t="s">
        <v>154</v>
      </c>
      <c r="N92" s="27" t="s">
        <v>169</v>
      </c>
      <c r="O92" s="27" t="s">
        <v>155</v>
      </c>
      <c r="P92" s="27"/>
      <c r="Q92" s="27"/>
      <c r="R92" s="25"/>
      <c r="S92" s="25"/>
      <c r="T92" s="27"/>
      <c r="U92" s="25" t="s">
        <v>914</v>
      </c>
      <c r="V92" s="25" t="s">
        <v>915</v>
      </c>
      <c r="W92" s="25"/>
      <c r="X92" s="25"/>
      <c r="Y92" s="25" t="s">
        <v>916</v>
      </c>
      <c r="Z92" s="25" t="s">
        <v>917</v>
      </c>
      <c r="AA92" s="25"/>
      <c r="AB92" s="25"/>
      <c r="AC92" s="25"/>
      <c r="AD92" s="25"/>
      <c r="AE92" s="25"/>
      <c r="AF92" s="27">
        <v>3</v>
      </c>
      <c r="AG92" s="25" t="s">
        <v>918</v>
      </c>
      <c r="AH92" s="27"/>
      <c r="AI92" s="27"/>
      <c r="AJ92" s="27"/>
      <c r="AK92" s="27"/>
      <c r="AL92" s="27"/>
      <c r="AM92" s="27"/>
      <c r="AN92" s="27"/>
      <c r="AO92" s="27"/>
      <c r="AP92" s="27"/>
      <c r="AQ92" s="27"/>
      <c r="AR92" s="27"/>
      <c r="AS92" s="27"/>
      <c r="AT92" s="27"/>
      <c r="AU92" s="27"/>
      <c r="AV92" s="25"/>
      <c r="AW92" s="25"/>
      <c r="AX92" s="25"/>
      <c r="AY92" s="25"/>
      <c r="AZ92" s="25"/>
      <c r="BA92" s="27"/>
      <c r="BB92" s="27"/>
      <c r="BC92" s="50" t="s">
        <v>919</v>
      </c>
    </row>
    <row r="93" spans="2:55" s="3" customFormat="1" ht="82.8" hidden="1" x14ac:dyDescent="0.3">
      <c r="B93" s="45" t="s">
        <v>476</v>
      </c>
      <c r="C93" s="45" t="s">
        <v>476</v>
      </c>
      <c r="D93" s="188" t="s">
        <v>148</v>
      </c>
      <c r="E93" s="25">
        <v>82</v>
      </c>
      <c r="F93" s="24" t="s">
        <v>920</v>
      </c>
      <c r="G93" s="25" t="s">
        <v>150</v>
      </c>
      <c r="H93" s="27" t="s">
        <v>60</v>
      </c>
      <c r="I93" s="27">
        <v>2014</v>
      </c>
      <c r="J93" s="27">
        <v>2020</v>
      </c>
      <c r="K93" s="27" t="s">
        <v>237</v>
      </c>
      <c r="L93" s="27" t="s">
        <v>153</v>
      </c>
      <c r="M93" s="27" t="s">
        <v>154</v>
      </c>
      <c r="N93" s="27" t="s">
        <v>169</v>
      </c>
      <c r="O93" s="27" t="s">
        <v>155</v>
      </c>
      <c r="P93" s="27"/>
      <c r="Q93" s="27"/>
      <c r="R93" s="25"/>
      <c r="S93" s="25"/>
      <c r="T93" s="27"/>
      <c r="U93" s="25" t="s">
        <v>921</v>
      </c>
      <c r="V93" s="25" t="s">
        <v>169</v>
      </c>
      <c r="W93" s="25"/>
      <c r="X93" s="25"/>
      <c r="Y93" s="25" t="s">
        <v>922</v>
      </c>
      <c r="Z93" s="27"/>
      <c r="AA93" s="27"/>
      <c r="AB93" s="27"/>
      <c r="AC93" s="27"/>
      <c r="AD93" s="27"/>
      <c r="AE93" s="27"/>
      <c r="AF93" s="27">
        <v>0</v>
      </c>
      <c r="AG93" s="25" t="s">
        <v>169</v>
      </c>
      <c r="AH93" s="27"/>
      <c r="AI93" s="27"/>
      <c r="AJ93" s="27"/>
      <c r="AK93" s="27"/>
      <c r="AL93" s="27"/>
      <c r="AM93" s="27"/>
      <c r="AN93" s="27"/>
      <c r="AO93" s="27"/>
      <c r="AP93" s="27"/>
      <c r="AQ93" s="27"/>
      <c r="AR93" s="27"/>
      <c r="AS93" s="27"/>
      <c r="AT93" s="27"/>
      <c r="AU93" s="27"/>
      <c r="AV93" s="27"/>
      <c r="AW93" s="27"/>
      <c r="AX93" s="27"/>
      <c r="AY93" s="27"/>
      <c r="AZ93" s="27"/>
      <c r="BA93" s="27"/>
      <c r="BB93" s="27"/>
      <c r="BC93" s="50" t="s">
        <v>923</v>
      </c>
    </row>
    <row r="94" spans="2:55" s="3" customFormat="1" ht="96.6" hidden="1" x14ac:dyDescent="0.3">
      <c r="B94" s="45" t="s">
        <v>159</v>
      </c>
      <c r="C94" s="45" t="s">
        <v>476</v>
      </c>
      <c r="D94" s="45" t="s">
        <v>209</v>
      </c>
      <c r="E94" s="25">
        <v>39</v>
      </c>
      <c r="F94" s="24" t="s">
        <v>924</v>
      </c>
      <c r="G94" s="25" t="s">
        <v>236</v>
      </c>
      <c r="H94" s="25" t="s">
        <v>484</v>
      </c>
      <c r="I94" s="25">
        <v>2018</v>
      </c>
      <c r="J94" s="25" t="s">
        <v>151</v>
      </c>
      <c r="K94" s="25" t="s">
        <v>152</v>
      </c>
      <c r="L94" s="25" t="s">
        <v>153</v>
      </c>
      <c r="M94" s="25" t="s">
        <v>154</v>
      </c>
      <c r="N94" s="25" t="s">
        <v>169</v>
      </c>
      <c r="O94" s="25" t="s">
        <v>574</v>
      </c>
      <c r="P94" s="25"/>
      <c r="Q94" s="25"/>
      <c r="R94" s="25"/>
      <c r="S94" s="25"/>
      <c r="T94" s="25"/>
      <c r="U94" s="25" t="s">
        <v>925</v>
      </c>
      <c r="V94" s="25" t="s">
        <v>668</v>
      </c>
      <c r="W94" s="25"/>
      <c r="X94" s="25"/>
      <c r="Y94" s="25" t="s">
        <v>926</v>
      </c>
      <c r="Z94" s="25" t="s">
        <v>927</v>
      </c>
      <c r="AA94" s="25"/>
      <c r="AB94" s="25"/>
      <c r="AC94" s="25"/>
      <c r="AD94" s="25"/>
      <c r="AE94" s="25"/>
      <c r="AF94" s="25">
        <v>2</v>
      </c>
      <c r="AG94" s="25" t="s">
        <v>928</v>
      </c>
      <c r="AH94" s="27"/>
      <c r="AI94" s="27"/>
      <c r="AJ94" s="27"/>
      <c r="AK94" s="27"/>
      <c r="AL94" s="27"/>
      <c r="AM94" s="27"/>
      <c r="AN94" s="27"/>
      <c r="AO94" s="27"/>
      <c r="AP94" s="27"/>
      <c r="AQ94" s="27"/>
      <c r="AR94" s="25"/>
      <c r="AS94" s="25"/>
      <c r="AT94" s="25"/>
      <c r="AU94" s="25"/>
      <c r="AV94" s="25"/>
      <c r="AW94" s="25"/>
      <c r="AX94" s="25"/>
      <c r="AY94" s="25"/>
      <c r="AZ94" s="25"/>
      <c r="BA94" s="25"/>
      <c r="BB94" s="25"/>
      <c r="BC94" s="50" t="s">
        <v>929</v>
      </c>
    </row>
    <row r="95" spans="2:55" s="3" customFormat="1" ht="100.8" hidden="1" x14ac:dyDescent="0.3">
      <c r="B95" s="45" t="s">
        <v>476</v>
      </c>
      <c r="C95" s="45" t="s">
        <v>476</v>
      </c>
      <c r="D95" s="45" t="s">
        <v>352</v>
      </c>
      <c r="E95" s="25">
        <v>17</v>
      </c>
      <c r="F95" s="24" t="s">
        <v>930</v>
      </c>
      <c r="G95" s="25" t="s">
        <v>354</v>
      </c>
      <c r="H95" s="27" t="s">
        <v>211</v>
      </c>
      <c r="I95" s="27">
        <v>2010</v>
      </c>
      <c r="J95" s="27" t="s">
        <v>453</v>
      </c>
      <c r="K95" s="27" t="s">
        <v>152</v>
      </c>
      <c r="L95" s="59" t="s">
        <v>931</v>
      </c>
      <c r="M95" s="27" t="s">
        <v>154</v>
      </c>
      <c r="N95" s="27">
        <v>7600</v>
      </c>
      <c r="O95" s="27" t="s">
        <v>603</v>
      </c>
      <c r="P95" s="27"/>
      <c r="Q95" s="27"/>
      <c r="R95" s="25"/>
      <c r="S95" s="25"/>
      <c r="T95" s="27"/>
      <c r="U95" s="25" t="s">
        <v>932</v>
      </c>
      <c r="V95" s="25" t="s">
        <v>933</v>
      </c>
      <c r="W95" s="25"/>
      <c r="X95" s="25"/>
      <c r="Y95" s="25" t="s">
        <v>934</v>
      </c>
      <c r="Z95" s="27"/>
      <c r="AA95" s="27"/>
      <c r="AB95" s="27"/>
      <c r="AC95" s="27"/>
      <c r="AD95" s="27"/>
      <c r="AE95" s="27"/>
      <c r="AF95" s="27">
        <v>2</v>
      </c>
      <c r="AG95" s="25" t="s">
        <v>169</v>
      </c>
      <c r="AH95" s="27"/>
      <c r="AI95" s="27"/>
      <c r="AJ95" s="27"/>
      <c r="AK95" s="27"/>
      <c r="AL95" s="27"/>
      <c r="AM95" s="27"/>
      <c r="AN95" s="27"/>
      <c r="AO95" s="27"/>
      <c r="AP95" s="27"/>
      <c r="AQ95" s="27"/>
      <c r="AR95" s="27"/>
      <c r="AS95" s="27"/>
      <c r="AT95" s="27"/>
      <c r="AU95" s="27"/>
      <c r="AV95" s="27"/>
      <c r="AW95" s="27"/>
      <c r="AX95" s="27"/>
      <c r="AY95" s="27"/>
      <c r="AZ95" s="27"/>
      <c r="BA95" s="27"/>
      <c r="BB95" s="27"/>
      <c r="BC95" s="50" t="s">
        <v>935</v>
      </c>
    </row>
    <row r="96" spans="2:55" ht="165.6" hidden="1" x14ac:dyDescent="0.3">
      <c r="B96" s="45" t="s">
        <v>159</v>
      </c>
      <c r="C96" s="45" t="s">
        <v>476</v>
      </c>
      <c r="D96" s="45" t="s">
        <v>420</v>
      </c>
      <c r="E96" s="25">
        <v>40</v>
      </c>
      <c r="F96" s="24" t="s">
        <v>936</v>
      </c>
      <c r="G96" s="25" t="s">
        <v>150</v>
      </c>
      <c r="H96" s="27" t="s">
        <v>211</v>
      </c>
      <c r="I96" s="27">
        <v>2022</v>
      </c>
      <c r="J96" s="27" t="s">
        <v>151</v>
      </c>
      <c r="K96" s="27" t="s">
        <v>152</v>
      </c>
      <c r="L96" s="27" t="s">
        <v>153</v>
      </c>
      <c r="M96" s="27" t="s">
        <v>154</v>
      </c>
      <c r="N96" s="27" t="s">
        <v>169</v>
      </c>
      <c r="O96" s="27" t="s">
        <v>603</v>
      </c>
      <c r="P96" s="27"/>
      <c r="Q96" s="27"/>
      <c r="R96" s="25"/>
      <c r="S96" s="25"/>
      <c r="T96" s="27"/>
      <c r="U96" s="25" t="s">
        <v>937</v>
      </c>
      <c r="V96" s="25" t="s">
        <v>938</v>
      </c>
      <c r="W96" s="25"/>
      <c r="X96" s="25"/>
      <c r="Y96" s="25" t="s">
        <v>939</v>
      </c>
      <c r="Z96" s="25" t="s">
        <v>169</v>
      </c>
      <c r="AA96" s="25"/>
      <c r="AB96" s="25"/>
      <c r="AC96" s="25"/>
      <c r="AD96" s="25"/>
      <c r="AE96" s="25"/>
      <c r="AF96" s="27">
        <v>0</v>
      </c>
      <c r="AG96" s="25" t="s">
        <v>169</v>
      </c>
      <c r="AH96" s="25"/>
      <c r="AI96" s="25"/>
      <c r="AJ96" s="25"/>
      <c r="AK96" s="25"/>
      <c r="AL96" s="25"/>
      <c r="AM96" s="25"/>
      <c r="AN96" s="25"/>
      <c r="AO96" s="25"/>
      <c r="AP96" s="25"/>
      <c r="AQ96" s="25"/>
      <c r="AR96" s="27"/>
      <c r="AS96" s="27"/>
      <c r="AT96" s="27"/>
      <c r="AU96" s="27"/>
      <c r="AV96" s="25"/>
      <c r="AW96" s="25"/>
      <c r="AX96" s="25"/>
      <c r="AY96" s="25"/>
      <c r="AZ96" s="25"/>
      <c r="BA96" s="27"/>
      <c r="BB96" s="27"/>
      <c r="BC96" s="50" t="s">
        <v>940</v>
      </c>
    </row>
    <row r="97" spans="2:55" s="3" customFormat="1" ht="96.6" hidden="1" x14ac:dyDescent="0.3">
      <c r="B97" s="45" t="s">
        <v>476</v>
      </c>
      <c r="C97" s="45" t="s">
        <v>476</v>
      </c>
      <c r="D97" s="45" t="s">
        <v>352</v>
      </c>
      <c r="E97" s="25">
        <v>86</v>
      </c>
      <c r="F97" s="24" t="s">
        <v>941</v>
      </c>
      <c r="G97" s="25" t="s">
        <v>354</v>
      </c>
      <c r="H97" s="27" t="s">
        <v>942</v>
      </c>
      <c r="I97" s="27">
        <v>2021</v>
      </c>
      <c r="J97" s="27" t="s">
        <v>151</v>
      </c>
      <c r="K97" s="27" t="s">
        <v>152</v>
      </c>
      <c r="L97" s="27" t="s">
        <v>153</v>
      </c>
      <c r="M97" s="27" t="s">
        <v>154</v>
      </c>
      <c r="N97" s="27" t="s">
        <v>169</v>
      </c>
      <c r="O97" s="27" t="s">
        <v>283</v>
      </c>
      <c r="P97" s="27"/>
      <c r="Q97" s="27"/>
      <c r="R97" s="25"/>
      <c r="S97" s="25"/>
      <c r="T97" s="27"/>
      <c r="U97" s="25" t="s">
        <v>943</v>
      </c>
      <c r="V97" s="25" t="s">
        <v>944</v>
      </c>
      <c r="W97" s="25"/>
      <c r="X97" s="25"/>
      <c r="Y97" s="25"/>
      <c r="Z97" s="27"/>
      <c r="AA97" s="27"/>
      <c r="AB97" s="27"/>
      <c r="AC97" s="27"/>
      <c r="AD97" s="27"/>
      <c r="AE97" s="27"/>
      <c r="AF97" s="27">
        <v>0</v>
      </c>
      <c r="AG97" s="25" t="s">
        <v>169</v>
      </c>
      <c r="AH97" s="27"/>
      <c r="AI97" s="27"/>
      <c r="AJ97" s="27"/>
      <c r="AK97" s="27"/>
      <c r="AL97" s="27"/>
      <c r="AM97" s="27"/>
      <c r="AN97" s="27"/>
      <c r="AO97" s="27"/>
      <c r="AP97" s="27"/>
      <c r="AQ97" s="27"/>
      <c r="AR97" s="27"/>
      <c r="AS97" s="27"/>
      <c r="AT97" s="27"/>
      <c r="AU97" s="27"/>
      <c r="AV97" s="27"/>
      <c r="AW97" s="27"/>
      <c r="AX97" s="27"/>
      <c r="AY97" s="27"/>
      <c r="AZ97" s="27"/>
      <c r="BA97" s="27"/>
      <c r="BB97" s="27"/>
      <c r="BC97" s="50" t="s">
        <v>945</v>
      </c>
    </row>
    <row r="98" spans="2:55" s="3" customFormat="1" ht="96.6" hidden="1" x14ac:dyDescent="0.3">
      <c r="B98" s="45" t="s">
        <v>476</v>
      </c>
      <c r="C98" s="45" t="s">
        <v>476</v>
      </c>
      <c r="D98" s="45" t="s">
        <v>352</v>
      </c>
      <c r="E98" s="25">
        <v>87</v>
      </c>
      <c r="F98" s="24" t="s">
        <v>946</v>
      </c>
      <c r="G98" s="25" t="s">
        <v>354</v>
      </c>
      <c r="H98" s="27" t="s">
        <v>942</v>
      </c>
      <c r="I98" s="27">
        <v>2022</v>
      </c>
      <c r="J98" s="27" t="s">
        <v>151</v>
      </c>
      <c r="K98" s="27" t="s">
        <v>152</v>
      </c>
      <c r="L98" s="27" t="s">
        <v>153</v>
      </c>
      <c r="M98" s="27" t="s">
        <v>154</v>
      </c>
      <c r="N98" s="27" t="s">
        <v>169</v>
      </c>
      <c r="O98" s="27" t="s">
        <v>283</v>
      </c>
      <c r="P98" s="27"/>
      <c r="Q98" s="27"/>
      <c r="R98" s="25"/>
      <c r="S98" s="25"/>
      <c r="T98" s="27"/>
      <c r="U98" s="25" t="s">
        <v>947</v>
      </c>
      <c r="V98" s="25" t="s">
        <v>948</v>
      </c>
      <c r="W98" s="25"/>
      <c r="X98" s="25"/>
      <c r="Y98" s="25"/>
      <c r="Z98" s="27"/>
      <c r="AA98" s="27"/>
      <c r="AB98" s="27"/>
      <c r="AC98" s="27"/>
      <c r="AD98" s="27"/>
      <c r="AE98" s="27"/>
      <c r="AF98" s="27">
        <v>0</v>
      </c>
      <c r="AG98" s="25" t="s">
        <v>169</v>
      </c>
      <c r="AH98" s="27"/>
      <c r="AI98" s="27"/>
      <c r="AJ98" s="27"/>
      <c r="AK98" s="27"/>
      <c r="AL98" s="27"/>
      <c r="AM98" s="27"/>
      <c r="AN98" s="27"/>
      <c r="AO98" s="27"/>
      <c r="AP98" s="27"/>
      <c r="AQ98" s="27"/>
      <c r="AR98" s="27"/>
      <c r="AS98" s="27"/>
      <c r="AT98" s="27"/>
      <c r="AU98" s="27"/>
      <c r="AV98" s="27"/>
      <c r="AW98" s="27"/>
      <c r="AX98" s="27"/>
      <c r="AY98" s="27"/>
      <c r="AZ98" s="27"/>
      <c r="BA98" s="27"/>
      <c r="BB98" s="27"/>
      <c r="BC98" s="50" t="s">
        <v>949</v>
      </c>
    </row>
    <row r="99" spans="2:55" s="3" customFormat="1" ht="151.80000000000001" hidden="1" x14ac:dyDescent="0.3">
      <c r="B99" s="45" t="s">
        <v>159</v>
      </c>
      <c r="C99" s="45" t="s">
        <v>476</v>
      </c>
      <c r="D99" s="188" t="s">
        <v>148</v>
      </c>
      <c r="E99" s="25">
        <v>62</v>
      </c>
      <c r="F99" s="24" t="s">
        <v>950</v>
      </c>
      <c r="G99" s="25" t="s">
        <v>150</v>
      </c>
      <c r="H99" s="27" t="s">
        <v>51</v>
      </c>
      <c r="I99" s="27">
        <v>2020</v>
      </c>
      <c r="J99" s="27" t="s">
        <v>151</v>
      </c>
      <c r="K99" s="27" t="s">
        <v>152</v>
      </c>
      <c r="L99" s="27" t="s">
        <v>153</v>
      </c>
      <c r="M99" s="27" t="s">
        <v>154</v>
      </c>
      <c r="N99" s="27" t="s">
        <v>169</v>
      </c>
      <c r="O99" s="27" t="s">
        <v>155</v>
      </c>
      <c r="P99" s="27"/>
      <c r="Q99" s="27"/>
      <c r="R99" s="25"/>
      <c r="S99" s="25"/>
      <c r="T99" s="27"/>
      <c r="U99" s="25" t="s">
        <v>951</v>
      </c>
      <c r="V99" s="25" t="s">
        <v>952</v>
      </c>
      <c r="W99" s="25"/>
      <c r="X99" s="25"/>
      <c r="Y99" s="25" t="s">
        <v>953</v>
      </c>
      <c r="Z99" s="25" t="s">
        <v>954</v>
      </c>
      <c r="AA99" s="25"/>
      <c r="AB99" s="25"/>
      <c r="AC99" s="25"/>
      <c r="AD99" s="25"/>
      <c r="AE99" s="25"/>
      <c r="AF99" s="27">
        <v>1</v>
      </c>
      <c r="AG99" s="25" t="s">
        <v>169</v>
      </c>
      <c r="AH99" s="27"/>
      <c r="AI99" s="27"/>
      <c r="AJ99" s="27"/>
      <c r="AK99" s="27"/>
      <c r="AL99" s="27"/>
      <c r="AM99" s="27"/>
      <c r="AN99" s="27"/>
      <c r="AO99" s="27"/>
      <c r="AP99" s="27"/>
      <c r="AQ99" s="27"/>
      <c r="AR99" s="27"/>
      <c r="AS99" s="27"/>
      <c r="AT99" s="27"/>
      <c r="AU99" s="27"/>
      <c r="AV99" s="25"/>
      <c r="AW99" s="25"/>
      <c r="AX99" s="25"/>
      <c r="AY99" s="25"/>
      <c r="AZ99" s="25"/>
      <c r="BA99" s="27"/>
      <c r="BB99" s="27"/>
      <c r="BC99" s="50" t="s">
        <v>955</v>
      </c>
    </row>
    <row r="100" spans="2:55" s="3" customFormat="1" ht="124.2" hidden="1" x14ac:dyDescent="0.3">
      <c r="B100" s="45" t="s">
        <v>476</v>
      </c>
      <c r="C100" s="45" t="s">
        <v>476</v>
      </c>
      <c r="D100" s="45" t="s">
        <v>280</v>
      </c>
      <c r="E100" s="25">
        <v>71</v>
      </c>
      <c r="F100" s="24" t="s">
        <v>956</v>
      </c>
      <c r="G100" s="25" t="s">
        <v>150</v>
      </c>
      <c r="H100" s="27" t="s">
        <v>719</v>
      </c>
      <c r="I100" s="27">
        <v>2021</v>
      </c>
      <c r="J100" s="27">
        <v>2022</v>
      </c>
      <c r="K100" s="27" t="s">
        <v>152</v>
      </c>
      <c r="L100" s="27" t="s">
        <v>153</v>
      </c>
      <c r="M100" s="27" t="s">
        <v>154</v>
      </c>
      <c r="N100" s="27" t="s">
        <v>169</v>
      </c>
      <c r="O100" s="27" t="s">
        <v>155</v>
      </c>
      <c r="P100" s="27"/>
      <c r="Q100" s="27"/>
      <c r="R100" s="25"/>
      <c r="S100" s="25"/>
      <c r="T100" s="27"/>
      <c r="U100" s="25" t="s">
        <v>957</v>
      </c>
      <c r="V100" s="25" t="s">
        <v>169</v>
      </c>
      <c r="W100" s="25"/>
      <c r="X100" s="25"/>
      <c r="Y100" s="25"/>
      <c r="Z100" s="27"/>
      <c r="AA100" s="27"/>
      <c r="AB100" s="27"/>
      <c r="AC100" s="27"/>
      <c r="AD100" s="27"/>
      <c r="AE100" s="27"/>
      <c r="AF100" s="27">
        <v>0</v>
      </c>
      <c r="AG100" s="25" t="s">
        <v>169</v>
      </c>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50" t="s">
        <v>958</v>
      </c>
    </row>
    <row r="101" spans="2:55" s="18" customFormat="1" ht="409.6" x14ac:dyDescent="0.3">
      <c r="B101" s="187" t="s">
        <v>159</v>
      </c>
      <c r="C101" s="187" t="s">
        <v>159</v>
      </c>
      <c r="D101" s="45" t="s">
        <v>352</v>
      </c>
      <c r="E101" s="53" t="s">
        <v>959</v>
      </c>
      <c r="F101" s="53" t="s">
        <v>402</v>
      </c>
      <c r="G101" s="53" t="s">
        <v>354</v>
      </c>
      <c r="H101" s="53" t="s">
        <v>60</v>
      </c>
      <c r="I101" s="53">
        <v>2014</v>
      </c>
      <c r="J101" s="53" t="s">
        <v>151</v>
      </c>
      <c r="K101" s="53" t="s">
        <v>152</v>
      </c>
      <c r="L101" s="53" t="s">
        <v>153</v>
      </c>
      <c r="M101" s="53" t="s">
        <v>154</v>
      </c>
      <c r="N101" s="53">
        <v>8461</v>
      </c>
      <c r="O101" s="53" t="s">
        <v>155</v>
      </c>
      <c r="P101" s="53" t="s">
        <v>238</v>
      </c>
      <c r="Q101" s="53" t="s">
        <v>214</v>
      </c>
      <c r="R101" s="53" t="s">
        <v>157</v>
      </c>
      <c r="S101" s="53" t="s">
        <v>157</v>
      </c>
      <c r="T101" s="53" t="s">
        <v>403</v>
      </c>
      <c r="U101" s="53" t="s">
        <v>404</v>
      </c>
      <c r="V101" s="53" t="s">
        <v>405</v>
      </c>
      <c r="W101" s="53" t="s">
        <v>187</v>
      </c>
      <c r="X101" s="53" t="s">
        <v>187</v>
      </c>
      <c r="Y101" s="53" t="s">
        <v>406</v>
      </c>
      <c r="Z101" s="198" t="s">
        <v>407</v>
      </c>
      <c r="AA101" s="53" t="s">
        <v>408</v>
      </c>
      <c r="AB101" s="53" t="s">
        <v>169</v>
      </c>
      <c r="AC101" s="53" t="s">
        <v>169</v>
      </c>
      <c r="AD101" s="53" t="s">
        <v>409</v>
      </c>
      <c r="AE101" s="53" t="s">
        <v>410</v>
      </c>
      <c r="AF101" s="190">
        <v>2</v>
      </c>
      <c r="AG101" s="53" t="s">
        <v>411</v>
      </c>
      <c r="AH101" s="53" t="s">
        <v>169</v>
      </c>
      <c r="AI101" s="53">
        <v>2019</v>
      </c>
      <c r="AJ101" s="187">
        <f>'Quantitative Outcomes'!D236</f>
        <v>5.5126200000000001</v>
      </c>
      <c r="AK101" s="200">
        <f>'Quantitative Outcomes'!D250</f>
        <v>6.3449016944945747E-3</v>
      </c>
      <c r="AL101" s="53" t="s">
        <v>169</v>
      </c>
      <c r="AM101" s="53" t="s">
        <v>169</v>
      </c>
      <c r="AN101" s="53" t="s">
        <v>169</v>
      </c>
      <c r="AO101" s="53" t="s">
        <v>169</v>
      </c>
      <c r="AP101" s="53" t="s">
        <v>412</v>
      </c>
      <c r="AQ101" s="53" t="s">
        <v>413</v>
      </c>
      <c r="AR101" s="53" t="s">
        <v>414</v>
      </c>
      <c r="AS101" s="53">
        <v>2</v>
      </c>
      <c r="AT101" s="53" t="s">
        <v>346</v>
      </c>
      <c r="AU101" s="53">
        <v>1</v>
      </c>
      <c r="AV101" s="53" t="s">
        <v>415</v>
      </c>
      <c r="AW101" s="54" t="s">
        <v>416</v>
      </c>
      <c r="AX101" s="53">
        <v>3</v>
      </c>
      <c r="AY101" s="53" t="s">
        <v>181</v>
      </c>
      <c r="AZ101" s="53">
        <v>3</v>
      </c>
      <c r="BA101" s="53" t="s">
        <v>417</v>
      </c>
      <c r="BB101" s="53">
        <v>4</v>
      </c>
      <c r="BC101" s="57" t="s">
        <v>418</v>
      </c>
    </row>
    <row r="102" spans="2:55" ht="100.8" hidden="1" x14ac:dyDescent="0.3">
      <c r="B102" s="45" t="s">
        <v>159</v>
      </c>
      <c r="C102" s="45" t="s">
        <v>476</v>
      </c>
      <c r="D102" s="188" t="s">
        <v>148</v>
      </c>
      <c r="E102" s="25">
        <v>81</v>
      </c>
      <c r="F102" s="24" t="s">
        <v>960</v>
      </c>
      <c r="G102" s="25" t="s">
        <v>150</v>
      </c>
      <c r="H102" s="27" t="s">
        <v>60</v>
      </c>
      <c r="I102" s="27">
        <v>2014</v>
      </c>
      <c r="J102" s="27" t="s">
        <v>151</v>
      </c>
      <c r="K102" s="27" t="s">
        <v>152</v>
      </c>
      <c r="L102" s="27" t="s">
        <v>153</v>
      </c>
      <c r="M102" s="27" t="s">
        <v>154</v>
      </c>
      <c r="N102" s="27" t="s">
        <v>961</v>
      </c>
      <c r="O102" s="27" t="s">
        <v>213</v>
      </c>
      <c r="P102" s="27"/>
      <c r="Q102" s="27"/>
      <c r="R102" s="25"/>
      <c r="S102" s="25"/>
      <c r="T102" s="27"/>
      <c r="U102" s="25" t="s">
        <v>962</v>
      </c>
      <c r="V102" s="25" t="s">
        <v>963</v>
      </c>
      <c r="W102" s="25"/>
      <c r="X102" s="25"/>
      <c r="Y102" s="25" t="s">
        <v>964</v>
      </c>
      <c r="Z102" s="25" t="s">
        <v>169</v>
      </c>
      <c r="AA102" s="25"/>
      <c r="AB102" s="25"/>
      <c r="AC102" s="25"/>
      <c r="AD102" s="25"/>
      <c r="AE102" s="25"/>
      <c r="AF102" s="27">
        <v>1</v>
      </c>
      <c r="AG102" s="25" t="s">
        <v>169</v>
      </c>
      <c r="AH102" s="25"/>
      <c r="AI102" s="25"/>
      <c r="AJ102" s="25"/>
      <c r="AK102" s="25"/>
      <c r="AL102" s="25"/>
      <c r="AM102" s="25"/>
      <c r="AN102" s="25"/>
      <c r="AO102" s="25"/>
      <c r="AP102" s="25"/>
      <c r="AQ102" s="25"/>
      <c r="AR102" s="27"/>
      <c r="AS102" s="27"/>
      <c r="AT102" s="27"/>
      <c r="AU102" s="27"/>
      <c r="AV102" s="25"/>
      <c r="AW102" s="25"/>
      <c r="AX102" s="25"/>
      <c r="AY102" s="25"/>
      <c r="AZ102" s="25"/>
      <c r="BA102" s="27"/>
      <c r="BB102" s="27"/>
      <c r="BC102" s="50" t="s">
        <v>965</v>
      </c>
    </row>
    <row r="103" spans="2:55" s="3" customFormat="1" ht="153.9" hidden="1" customHeight="1" x14ac:dyDescent="0.3">
      <c r="B103" s="45" t="s">
        <v>476</v>
      </c>
      <c r="C103" s="45" t="s">
        <v>476</v>
      </c>
      <c r="D103" s="188" t="s">
        <v>148</v>
      </c>
      <c r="E103" s="25">
        <v>92</v>
      </c>
      <c r="F103" s="24" t="s">
        <v>966</v>
      </c>
      <c r="G103" s="25" t="s">
        <v>150</v>
      </c>
      <c r="H103" s="27" t="s">
        <v>66</v>
      </c>
      <c r="I103" s="27"/>
      <c r="J103" s="27"/>
      <c r="K103" s="27" t="s">
        <v>152</v>
      </c>
      <c r="L103" s="27" t="s">
        <v>212</v>
      </c>
      <c r="M103" s="27" t="s">
        <v>154</v>
      </c>
      <c r="N103" s="27" t="s">
        <v>169</v>
      </c>
      <c r="O103" s="27" t="s">
        <v>213</v>
      </c>
      <c r="P103" s="27"/>
      <c r="Q103" s="27"/>
      <c r="R103" s="25"/>
      <c r="S103" s="25"/>
      <c r="T103" s="27"/>
      <c r="U103" s="25" t="s">
        <v>967</v>
      </c>
      <c r="V103" s="25" t="s">
        <v>968</v>
      </c>
      <c r="W103" s="25"/>
      <c r="X103" s="25"/>
      <c r="Y103" s="25" t="s">
        <v>969</v>
      </c>
      <c r="Z103" s="27"/>
      <c r="AA103" s="27"/>
      <c r="AB103" s="27"/>
      <c r="AC103" s="27"/>
      <c r="AD103" s="27"/>
      <c r="AE103" s="27"/>
      <c r="AF103" s="27">
        <v>1</v>
      </c>
      <c r="AG103" s="25" t="s">
        <v>169</v>
      </c>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50" t="s">
        <v>970</v>
      </c>
    </row>
    <row r="104" spans="2:55" s="3" customFormat="1" ht="124.2" hidden="1" x14ac:dyDescent="0.3">
      <c r="B104" s="45" t="s">
        <v>476</v>
      </c>
      <c r="C104" s="45" t="s">
        <v>476</v>
      </c>
      <c r="D104" s="45" t="s">
        <v>280</v>
      </c>
      <c r="E104" s="25">
        <v>72</v>
      </c>
      <c r="F104" s="24" t="s">
        <v>971</v>
      </c>
      <c r="G104" s="25" t="s">
        <v>150</v>
      </c>
      <c r="H104" s="27" t="s">
        <v>719</v>
      </c>
      <c r="I104" s="27">
        <v>2020</v>
      </c>
      <c r="J104" s="27">
        <v>2023</v>
      </c>
      <c r="K104" s="27" t="s">
        <v>152</v>
      </c>
      <c r="L104" s="27" t="s">
        <v>153</v>
      </c>
      <c r="M104" s="27" t="s">
        <v>154</v>
      </c>
      <c r="N104" s="27" t="s">
        <v>169</v>
      </c>
      <c r="O104" s="27" t="s">
        <v>213</v>
      </c>
      <c r="P104" s="27"/>
      <c r="Q104" s="27"/>
      <c r="R104" s="25"/>
      <c r="S104" s="25"/>
      <c r="T104" s="27"/>
      <c r="U104" s="25" t="s">
        <v>972</v>
      </c>
      <c r="V104" s="25" t="s">
        <v>973</v>
      </c>
      <c r="W104" s="25"/>
      <c r="X104" s="25"/>
      <c r="Y104" s="25"/>
      <c r="Z104" s="27"/>
      <c r="AA104" s="27"/>
      <c r="AB104" s="27"/>
      <c r="AC104" s="27"/>
      <c r="AD104" s="27"/>
      <c r="AE104" s="27"/>
      <c r="AF104" s="27">
        <v>0</v>
      </c>
      <c r="AG104" s="25" t="s">
        <v>169</v>
      </c>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50" t="s">
        <v>873</v>
      </c>
    </row>
    <row r="105" spans="2:55" s="3" customFormat="1" ht="138" hidden="1" x14ac:dyDescent="0.3">
      <c r="B105" s="45" t="s">
        <v>476</v>
      </c>
      <c r="C105" s="45" t="s">
        <v>476</v>
      </c>
      <c r="D105" s="45" t="s">
        <v>209</v>
      </c>
      <c r="E105" s="25">
        <v>38</v>
      </c>
      <c r="F105" s="24" t="s">
        <v>974</v>
      </c>
      <c r="G105" s="25" t="s">
        <v>150</v>
      </c>
      <c r="H105" s="27" t="s">
        <v>211</v>
      </c>
      <c r="I105" s="27">
        <v>2011</v>
      </c>
      <c r="J105" s="27" t="s">
        <v>151</v>
      </c>
      <c r="K105" s="27" t="s">
        <v>152</v>
      </c>
      <c r="L105" s="25" t="s">
        <v>975</v>
      </c>
      <c r="M105" s="27" t="s">
        <v>154</v>
      </c>
      <c r="N105" s="27" t="s">
        <v>976</v>
      </c>
      <c r="O105" s="27" t="s">
        <v>155</v>
      </c>
      <c r="P105" s="27"/>
      <c r="Q105" s="27"/>
      <c r="R105" s="25"/>
      <c r="S105" s="25"/>
      <c r="T105" s="27"/>
      <c r="U105" s="25" t="s">
        <v>977</v>
      </c>
      <c r="V105" s="25" t="s">
        <v>978</v>
      </c>
      <c r="W105" s="25"/>
      <c r="X105" s="25"/>
      <c r="Y105" s="25" t="s">
        <v>979</v>
      </c>
      <c r="Z105" s="27"/>
      <c r="AA105" s="27"/>
      <c r="AB105" s="27"/>
      <c r="AC105" s="27"/>
      <c r="AD105" s="27"/>
      <c r="AE105" s="27"/>
      <c r="AF105" s="27">
        <v>3</v>
      </c>
      <c r="AG105" s="25" t="s">
        <v>169</v>
      </c>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50" t="s">
        <v>980</v>
      </c>
    </row>
    <row r="106" spans="2:55" s="3" customFormat="1" ht="82.8" hidden="1" x14ac:dyDescent="0.3">
      <c r="B106" s="45" t="s">
        <v>476</v>
      </c>
      <c r="C106" s="45" t="s">
        <v>476</v>
      </c>
      <c r="D106" s="45" t="s">
        <v>420</v>
      </c>
      <c r="E106" s="25">
        <v>51</v>
      </c>
      <c r="F106" s="24" t="s">
        <v>981</v>
      </c>
      <c r="G106" s="25" t="s">
        <v>150</v>
      </c>
      <c r="H106" s="27" t="s">
        <v>681</v>
      </c>
      <c r="I106" s="27">
        <v>2020</v>
      </c>
      <c r="J106" s="27">
        <v>2021</v>
      </c>
      <c r="K106" s="27" t="s">
        <v>237</v>
      </c>
      <c r="L106" s="27" t="s">
        <v>212</v>
      </c>
      <c r="M106" s="27" t="s">
        <v>154</v>
      </c>
      <c r="N106" s="27">
        <v>99</v>
      </c>
      <c r="O106" s="27" t="s">
        <v>283</v>
      </c>
      <c r="P106" s="27"/>
      <c r="Q106" s="27"/>
      <c r="R106" s="25"/>
      <c r="S106" s="25"/>
      <c r="T106" s="27"/>
      <c r="U106" s="25" t="s">
        <v>982</v>
      </c>
      <c r="V106" s="25" t="s">
        <v>169</v>
      </c>
      <c r="W106" s="25"/>
      <c r="X106" s="25"/>
      <c r="Y106" s="25" t="s">
        <v>983</v>
      </c>
      <c r="Z106" s="27"/>
      <c r="AA106" s="27"/>
      <c r="AB106" s="27"/>
      <c r="AC106" s="27"/>
      <c r="AD106" s="27"/>
      <c r="AE106" s="27"/>
      <c r="AF106" s="27">
        <v>2</v>
      </c>
      <c r="AG106" s="25" t="s">
        <v>169</v>
      </c>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50" t="s">
        <v>776</v>
      </c>
    </row>
    <row r="107" spans="2:55" s="3" customFormat="1" ht="179.4" hidden="1" x14ac:dyDescent="0.3">
      <c r="B107" s="45" t="s">
        <v>159</v>
      </c>
      <c r="C107" s="45" t="s">
        <v>476</v>
      </c>
      <c r="D107" s="45" t="s">
        <v>352</v>
      </c>
      <c r="E107" s="25">
        <v>85</v>
      </c>
      <c r="F107" s="24" t="s">
        <v>984</v>
      </c>
      <c r="G107" s="25" t="s">
        <v>354</v>
      </c>
      <c r="H107" s="27" t="s">
        <v>632</v>
      </c>
      <c r="I107" s="27">
        <v>1992</v>
      </c>
      <c r="J107" s="27" t="s">
        <v>151</v>
      </c>
      <c r="K107" s="27" t="s">
        <v>152</v>
      </c>
      <c r="L107" s="27" t="s">
        <v>212</v>
      </c>
      <c r="M107" s="27" t="s">
        <v>154</v>
      </c>
      <c r="N107" s="27" t="s">
        <v>169</v>
      </c>
      <c r="O107" s="27" t="s">
        <v>155</v>
      </c>
      <c r="P107" s="27"/>
      <c r="Q107" s="27"/>
      <c r="R107" s="25"/>
      <c r="S107" s="25"/>
      <c r="T107" s="27"/>
      <c r="U107" s="25" t="s">
        <v>985</v>
      </c>
      <c r="V107" s="25" t="s">
        <v>986</v>
      </c>
      <c r="W107" s="25"/>
      <c r="X107" s="25"/>
      <c r="Y107" s="25" t="s">
        <v>987</v>
      </c>
      <c r="Z107" s="25" t="s">
        <v>988</v>
      </c>
      <c r="AA107" s="25"/>
      <c r="AB107" s="25"/>
      <c r="AC107" s="25"/>
      <c r="AD107" s="25"/>
      <c r="AE107" s="25"/>
      <c r="AF107" s="27">
        <v>1</v>
      </c>
      <c r="AG107" s="25" t="s">
        <v>989</v>
      </c>
      <c r="AH107" s="27"/>
      <c r="AI107" s="27"/>
      <c r="AJ107" s="27"/>
      <c r="AK107" s="27"/>
      <c r="AL107" s="27"/>
      <c r="AM107" s="27"/>
      <c r="AN107" s="27"/>
      <c r="AO107" s="27"/>
      <c r="AP107" s="27"/>
      <c r="AQ107" s="27"/>
      <c r="AR107" s="27"/>
      <c r="AS107" s="27"/>
      <c r="AT107" s="27"/>
      <c r="AU107" s="27"/>
      <c r="AV107" s="25"/>
      <c r="AW107" s="25"/>
      <c r="AX107" s="25"/>
      <c r="AY107" s="25"/>
      <c r="AZ107" s="25"/>
      <c r="BA107" s="27"/>
      <c r="BB107" s="27"/>
      <c r="BC107" s="59" t="s">
        <v>990</v>
      </c>
    </row>
    <row r="108" spans="2:55" ht="96.6" hidden="1" x14ac:dyDescent="0.3">
      <c r="B108" s="45" t="s">
        <v>159</v>
      </c>
      <c r="C108" s="45" t="s">
        <v>476</v>
      </c>
      <c r="D108" s="45" t="s">
        <v>209</v>
      </c>
      <c r="E108" s="25">
        <v>74</v>
      </c>
      <c r="F108" s="24" t="s">
        <v>991</v>
      </c>
      <c r="G108" s="25" t="s">
        <v>150</v>
      </c>
      <c r="H108" s="27" t="s">
        <v>719</v>
      </c>
      <c r="I108" s="27">
        <v>2018</v>
      </c>
      <c r="J108" s="27" t="s">
        <v>169</v>
      </c>
      <c r="K108" s="27" t="s">
        <v>237</v>
      </c>
      <c r="L108" s="25" t="s">
        <v>992</v>
      </c>
      <c r="M108" s="27" t="s">
        <v>310</v>
      </c>
      <c r="N108" s="27">
        <v>201</v>
      </c>
      <c r="O108" s="27" t="s">
        <v>283</v>
      </c>
      <c r="P108" s="27"/>
      <c r="Q108" s="27"/>
      <c r="R108" s="25"/>
      <c r="S108" s="25"/>
      <c r="T108" s="27"/>
      <c r="U108" s="25" t="s">
        <v>993</v>
      </c>
      <c r="V108" s="25" t="s">
        <v>169</v>
      </c>
      <c r="W108" s="25"/>
      <c r="X108" s="25"/>
      <c r="Y108" s="25" t="s">
        <v>994</v>
      </c>
      <c r="Z108" s="25" t="s">
        <v>169</v>
      </c>
      <c r="AA108" s="25"/>
      <c r="AB108" s="25"/>
      <c r="AC108" s="25"/>
      <c r="AD108" s="25"/>
      <c r="AE108" s="25"/>
      <c r="AF108" s="27">
        <v>1</v>
      </c>
      <c r="AG108" s="25" t="s">
        <v>995</v>
      </c>
      <c r="AH108" s="25"/>
      <c r="AI108" s="25"/>
      <c r="AJ108" s="25"/>
      <c r="AK108" s="25"/>
      <c r="AL108" s="25"/>
      <c r="AM108" s="25"/>
      <c r="AN108" s="25"/>
      <c r="AO108" s="25"/>
      <c r="AP108" s="25"/>
      <c r="AQ108" s="25"/>
      <c r="AR108" s="27"/>
      <c r="AS108" s="27"/>
      <c r="AT108" s="27"/>
      <c r="AU108" s="27"/>
      <c r="AV108" s="25"/>
      <c r="AW108" s="25"/>
      <c r="AX108" s="25"/>
      <c r="AY108" s="25"/>
      <c r="AZ108" s="25"/>
      <c r="BA108" s="27"/>
      <c r="BB108" s="27"/>
      <c r="BC108" s="50" t="s">
        <v>873</v>
      </c>
    </row>
    <row r="109" spans="2:55" ht="262.2" hidden="1" x14ac:dyDescent="0.3">
      <c r="B109" s="45" t="s">
        <v>159</v>
      </c>
      <c r="C109" s="45" t="s">
        <v>476</v>
      </c>
      <c r="D109" s="188" t="s">
        <v>148</v>
      </c>
      <c r="E109" s="25">
        <v>97</v>
      </c>
      <c r="F109" s="24" t="s">
        <v>996</v>
      </c>
      <c r="G109" s="25" t="s">
        <v>150</v>
      </c>
      <c r="H109" s="27" t="s">
        <v>66</v>
      </c>
      <c r="I109" s="27">
        <v>1980</v>
      </c>
      <c r="J109" s="27" t="s">
        <v>151</v>
      </c>
      <c r="K109" s="27" t="s">
        <v>152</v>
      </c>
      <c r="L109" s="27" t="s">
        <v>212</v>
      </c>
      <c r="M109" s="27" t="s">
        <v>154</v>
      </c>
      <c r="N109" s="27" t="s">
        <v>169</v>
      </c>
      <c r="O109" s="27" t="s">
        <v>155</v>
      </c>
      <c r="P109" s="27"/>
      <c r="Q109" s="27"/>
      <c r="R109" s="25"/>
      <c r="S109" s="25"/>
      <c r="T109" s="27"/>
      <c r="U109" s="25" t="s">
        <v>997</v>
      </c>
      <c r="V109" s="25" t="s">
        <v>998</v>
      </c>
      <c r="W109" s="25"/>
      <c r="X109" s="25"/>
      <c r="Y109" s="25" t="s">
        <v>999</v>
      </c>
      <c r="Z109" s="25" t="s">
        <v>169</v>
      </c>
      <c r="AA109" s="25"/>
      <c r="AB109" s="25"/>
      <c r="AC109" s="25"/>
      <c r="AD109" s="25"/>
      <c r="AE109" s="25"/>
      <c r="AF109" s="27">
        <v>1</v>
      </c>
      <c r="AG109" s="25" t="s">
        <v>1000</v>
      </c>
      <c r="AH109" s="25"/>
      <c r="AI109" s="25"/>
      <c r="AJ109" s="25"/>
      <c r="AK109" s="25"/>
      <c r="AL109" s="25"/>
      <c r="AM109" s="25"/>
      <c r="AN109" s="25"/>
      <c r="AO109" s="25"/>
      <c r="AP109" s="25"/>
      <c r="AQ109" s="25"/>
      <c r="AR109" s="27"/>
      <c r="AS109" s="27"/>
      <c r="AT109" s="27"/>
      <c r="AU109" s="27"/>
      <c r="AV109" s="25"/>
      <c r="AW109" s="25"/>
      <c r="AX109" s="25"/>
      <c r="AY109" s="25"/>
      <c r="AZ109" s="25"/>
      <c r="BA109" s="27"/>
      <c r="BB109" s="27"/>
      <c r="BC109" s="50"/>
    </row>
    <row r="110" spans="2:55" s="3" customFormat="1" ht="69" hidden="1" x14ac:dyDescent="0.3">
      <c r="B110" s="45" t="s">
        <v>159</v>
      </c>
      <c r="C110" s="45" t="s">
        <v>476</v>
      </c>
      <c r="D110" s="188" t="s">
        <v>148</v>
      </c>
      <c r="E110" s="25">
        <v>94</v>
      </c>
      <c r="F110" s="24" t="s">
        <v>1001</v>
      </c>
      <c r="G110" s="25" t="s">
        <v>150</v>
      </c>
      <c r="H110" s="27" t="s">
        <v>66</v>
      </c>
      <c r="I110" s="27">
        <v>2009</v>
      </c>
      <c r="J110" s="27" t="s">
        <v>151</v>
      </c>
      <c r="K110" s="27" t="s">
        <v>152</v>
      </c>
      <c r="L110" s="27" t="s">
        <v>212</v>
      </c>
      <c r="M110" s="27" t="s">
        <v>154</v>
      </c>
      <c r="N110" s="27" t="s">
        <v>169</v>
      </c>
      <c r="O110" s="27" t="s">
        <v>213</v>
      </c>
      <c r="P110" s="27"/>
      <c r="Q110" s="27"/>
      <c r="R110" s="25"/>
      <c r="S110" s="25"/>
      <c r="T110" s="27"/>
      <c r="U110" s="25" t="s">
        <v>1002</v>
      </c>
      <c r="V110" s="25" t="s">
        <v>824</v>
      </c>
      <c r="W110" s="25"/>
      <c r="X110" s="25"/>
      <c r="Y110" s="25" t="s">
        <v>999</v>
      </c>
      <c r="Z110" s="25"/>
      <c r="AA110" s="25"/>
      <c r="AB110" s="25"/>
      <c r="AC110" s="25"/>
      <c r="AD110" s="25"/>
      <c r="AE110" s="25"/>
      <c r="AF110" s="27">
        <v>0</v>
      </c>
      <c r="AG110" s="25" t="s">
        <v>169</v>
      </c>
      <c r="AH110" s="27"/>
      <c r="AI110" s="27"/>
      <c r="AJ110" s="27"/>
      <c r="AK110" s="27"/>
      <c r="AL110" s="27"/>
      <c r="AM110" s="27"/>
      <c r="AN110" s="27"/>
      <c r="AO110" s="27"/>
      <c r="AP110" s="27"/>
      <c r="AQ110" s="27"/>
      <c r="AR110" s="27"/>
      <c r="AS110" s="27"/>
      <c r="AT110" s="27"/>
      <c r="AU110" s="27"/>
      <c r="AV110" s="25"/>
      <c r="AW110" s="25"/>
      <c r="AX110" s="25"/>
      <c r="AY110" s="25"/>
      <c r="AZ110" s="25"/>
      <c r="BA110" s="27"/>
      <c r="BB110" s="27"/>
      <c r="BC110" s="50" t="s">
        <v>601</v>
      </c>
    </row>
    <row r="111" spans="2:55" s="3" customFormat="1" ht="116.25" hidden="1" customHeight="1" x14ac:dyDescent="0.3">
      <c r="B111" s="45" t="s">
        <v>476</v>
      </c>
      <c r="C111" s="45" t="s">
        <v>476</v>
      </c>
      <c r="D111" s="45" t="s">
        <v>420</v>
      </c>
      <c r="E111" s="25">
        <v>100</v>
      </c>
      <c r="F111" s="24" t="s">
        <v>1003</v>
      </c>
      <c r="G111" s="25" t="s">
        <v>150</v>
      </c>
      <c r="H111" s="27" t="s">
        <v>623</v>
      </c>
      <c r="I111" s="27">
        <v>2014</v>
      </c>
      <c r="J111" s="27">
        <v>2020</v>
      </c>
      <c r="K111" s="27" t="s">
        <v>237</v>
      </c>
      <c r="L111" s="27" t="s">
        <v>212</v>
      </c>
      <c r="M111" s="27" t="s">
        <v>154</v>
      </c>
      <c r="N111" s="27" t="s">
        <v>169</v>
      </c>
      <c r="O111" s="27" t="s">
        <v>283</v>
      </c>
      <c r="P111" s="27"/>
      <c r="Q111" s="27"/>
      <c r="R111" s="25"/>
      <c r="S111" s="25"/>
      <c r="T111" s="27"/>
      <c r="U111" s="25" t="s">
        <v>1004</v>
      </c>
      <c r="V111" s="25" t="s">
        <v>1005</v>
      </c>
      <c r="W111" s="25"/>
      <c r="X111" s="25"/>
      <c r="Y111" s="25" t="s">
        <v>922</v>
      </c>
      <c r="Z111" s="27"/>
      <c r="AA111" s="27"/>
      <c r="AB111" s="27"/>
      <c r="AC111" s="27"/>
      <c r="AD111" s="27"/>
      <c r="AE111" s="27"/>
      <c r="AF111" s="27">
        <v>0</v>
      </c>
      <c r="AG111" s="25" t="s">
        <v>169</v>
      </c>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50" t="s">
        <v>1006</v>
      </c>
    </row>
    <row r="112" spans="2:55" s="3" customFormat="1" ht="98.25" hidden="1" customHeight="1" x14ac:dyDescent="0.3">
      <c r="B112" s="45" t="s">
        <v>476</v>
      </c>
      <c r="C112" s="45" t="s">
        <v>476</v>
      </c>
      <c r="D112" s="45" t="s">
        <v>209</v>
      </c>
      <c r="E112" s="25">
        <v>101</v>
      </c>
      <c r="F112" s="24" t="s">
        <v>1007</v>
      </c>
      <c r="G112" s="25" t="s">
        <v>150</v>
      </c>
      <c r="H112" s="27" t="s">
        <v>1008</v>
      </c>
      <c r="I112" s="27">
        <v>2014</v>
      </c>
      <c r="J112" s="27">
        <v>2030</v>
      </c>
      <c r="K112" s="27" t="s">
        <v>152</v>
      </c>
      <c r="L112" s="27" t="s">
        <v>153</v>
      </c>
      <c r="M112" s="27" t="s">
        <v>154</v>
      </c>
      <c r="N112" s="27" t="s">
        <v>169</v>
      </c>
      <c r="O112" s="27" t="s">
        <v>155</v>
      </c>
      <c r="P112" s="27"/>
      <c r="Q112" s="27"/>
      <c r="R112" s="25"/>
      <c r="S112" s="25"/>
      <c r="T112" s="27"/>
      <c r="U112" s="25" t="s">
        <v>1009</v>
      </c>
      <c r="V112" s="25" t="s">
        <v>169</v>
      </c>
      <c r="W112" s="25"/>
      <c r="X112" s="25"/>
      <c r="Y112" s="25" t="s">
        <v>1010</v>
      </c>
      <c r="Z112" s="27"/>
      <c r="AA112" s="27"/>
      <c r="AB112" s="27"/>
      <c r="AC112" s="27"/>
      <c r="AD112" s="27"/>
      <c r="AE112" s="27"/>
      <c r="AF112" s="27">
        <v>0</v>
      </c>
      <c r="AG112" s="25" t="s">
        <v>169</v>
      </c>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5"/>
    </row>
    <row r="113" spans="2:55" s="3" customFormat="1" ht="195.9" hidden="1" customHeight="1" x14ac:dyDescent="0.3">
      <c r="B113" s="45" t="s">
        <v>476</v>
      </c>
      <c r="C113" s="45" t="s">
        <v>476</v>
      </c>
      <c r="D113" s="45" t="s">
        <v>420</v>
      </c>
      <c r="E113" s="25">
        <v>102</v>
      </c>
      <c r="F113" s="24" t="s">
        <v>1011</v>
      </c>
      <c r="G113" s="25" t="s">
        <v>150</v>
      </c>
      <c r="H113" s="27" t="s">
        <v>1008</v>
      </c>
      <c r="I113" s="27">
        <v>2021</v>
      </c>
      <c r="J113" s="27">
        <v>2023</v>
      </c>
      <c r="K113" s="27" t="s">
        <v>152</v>
      </c>
      <c r="L113" s="27" t="s">
        <v>212</v>
      </c>
      <c r="M113" s="27" t="s">
        <v>154</v>
      </c>
      <c r="N113" s="27" t="s">
        <v>169</v>
      </c>
      <c r="O113" s="27" t="s">
        <v>155</v>
      </c>
      <c r="P113" s="27"/>
      <c r="Q113" s="27"/>
      <c r="R113" s="25"/>
      <c r="S113" s="25"/>
      <c r="T113" s="27"/>
      <c r="U113" s="25" t="s">
        <v>1012</v>
      </c>
      <c r="V113" s="25" t="s">
        <v>1013</v>
      </c>
      <c r="W113" s="25"/>
      <c r="X113" s="25"/>
      <c r="Y113" s="25"/>
      <c r="Z113" s="27"/>
      <c r="AA113" s="27"/>
      <c r="AB113" s="27"/>
      <c r="AC113" s="27"/>
      <c r="AD113" s="27"/>
      <c r="AE113" s="27"/>
      <c r="AF113" s="27">
        <v>0</v>
      </c>
      <c r="AG113" s="25" t="s">
        <v>169</v>
      </c>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5"/>
    </row>
    <row r="114" spans="2:55" s="3" customFormat="1" ht="84" hidden="1" customHeight="1" x14ac:dyDescent="0.3">
      <c r="B114" s="45" t="s">
        <v>476</v>
      </c>
      <c r="C114" s="45" t="s">
        <v>476</v>
      </c>
      <c r="D114" s="45" t="s">
        <v>352</v>
      </c>
      <c r="E114" s="25">
        <v>103</v>
      </c>
      <c r="F114" s="24" t="s">
        <v>1014</v>
      </c>
      <c r="G114" s="25" t="s">
        <v>354</v>
      </c>
      <c r="H114" s="27" t="s">
        <v>1008</v>
      </c>
      <c r="I114" s="27">
        <v>2016</v>
      </c>
      <c r="J114" s="27" t="s">
        <v>151</v>
      </c>
      <c r="K114" s="27" t="s">
        <v>152</v>
      </c>
      <c r="L114" s="27" t="s">
        <v>212</v>
      </c>
      <c r="M114" s="27" t="s">
        <v>154</v>
      </c>
      <c r="N114" s="27" t="s">
        <v>169</v>
      </c>
      <c r="O114" s="27" t="s">
        <v>283</v>
      </c>
      <c r="P114" s="27"/>
      <c r="Q114" s="27"/>
      <c r="R114" s="25"/>
      <c r="S114" s="25"/>
      <c r="T114" s="27"/>
      <c r="U114" s="25" t="s">
        <v>1015</v>
      </c>
      <c r="V114" s="25" t="s">
        <v>169</v>
      </c>
      <c r="W114" s="25"/>
      <c r="X114" s="25"/>
      <c r="Y114" s="25"/>
      <c r="Z114" s="27"/>
      <c r="AA114" s="27"/>
      <c r="AB114" s="27"/>
      <c r="AC114" s="27"/>
      <c r="AD114" s="27"/>
      <c r="AE114" s="27"/>
      <c r="AF114" s="27">
        <v>1</v>
      </c>
      <c r="AG114" s="25" t="s">
        <v>169</v>
      </c>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5"/>
    </row>
    <row r="115" spans="2:55" s="3" customFormat="1" ht="111.9" hidden="1" customHeight="1" x14ac:dyDescent="0.3">
      <c r="B115" s="45" t="s">
        <v>476</v>
      </c>
      <c r="C115" s="45" t="s">
        <v>476</v>
      </c>
      <c r="D115" s="45" t="s">
        <v>420</v>
      </c>
      <c r="E115" s="25">
        <v>104</v>
      </c>
      <c r="F115" s="24" t="s">
        <v>1016</v>
      </c>
      <c r="G115" s="25" t="s">
        <v>150</v>
      </c>
      <c r="H115" s="27" t="s">
        <v>1008</v>
      </c>
      <c r="I115" s="27">
        <v>2020</v>
      </c>
      <c r="J115" s="27" t="s">
        <v>151</v>
      </c>
      <c r="K115" s="27" t="s">
        <v>152</v>
      </c>
      <c r="L115" s="27" t="s">
        <v>212</v>
      </c>
      <c r="M115" s="27" t="s">
        <v>154</v>
      </c>
      <c r="N115" s="27" t="s">
        <v>169</v>
      </c>
      <c r="O115" s="27" t="s">
        <v>155</v>
      </c>
      <c r="P115" s="27"/>
      <c r="Q115" s="27"/>
      <c r="R115" s="25"/>
      <c r="S115" s="25"/>
      <c r="T115" s="27"/>
      <c r="U115" s="25" t="s">
        <v>1017</v>
      </c>
      <c r="V115" s="25" t="s">
        <v>1018</v>
      </c>
      <c r="W115" s="25"/>
      <c r="X115" s="25"/>
      <c r="Y115" s="25"/>
      <c r="Z115" s="27"/>
      <c r="AA115" s="27"/>
      <c r="AB115" s="27"/>
      <c r="AC115" s="27"/>
      <c r="AD115" s="27"/>
      <c r="AE115" s="27"/>
      <c r="AF115" s="27">
        <v>0</v>
      </c>
      <c r="AG115" s="25" t="s">
        <v>169</v>
      </c>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5"/>
    </row>
    <row r="116" spans="2:55" s="3" customFormat="1" ht="165.6" hidden="1" x14ac:dyDescent="0.3">
      <c r="B116" s="45" t="s">
        <v>476</v>
      </c>
      <c r="C116" s="45" t="s">
        <v>476</v>
      </c>
      <c r="D116" s="45" t="s">
        <v>420</v>
      </c>
      <c r="E116" s="25">
        <v>105</v>
      </c>
      <c r="F116" s="24" t="s">
        <v>1019</v>
      </c>
      <c r="G116" s="25" t="s">
        <v>150</v>
      </c>
      <c r="H116" s="27" t="s">
        <v>1008</v>
      </c>
      <c r="I116" s="27">
        <v>2021</v>
      </c>
      <c r="J116" s="27" t="s">
        <v>151</v>
      </c>
      <c r="K116" s="27" t="s">
        <v>152</v>
      </c>
      <c r="L116" s="27" t="s">
        <v>212</v>
      </c>
      <c r="M116" s="27" t="s">
        <v>154</v>
      </c>
      <c r="N116" s="27" t="s">
        <v>169</v>
      </c>
      <c r="O116" s="27" t="s">
        <v>213</v>
      </c>
      <c r="P116" s="27"/>
      <c r="Q116" s="27"/>
      <c r="R116" s="25"/>
      <c r="S116" s="25"/>
      <c r="T116" s="27"/>
      <c r="U116" s="25" t="s">
        <v>1020</v>
      </c>
      <c r="V116" s="25" t="s">
        <v>1021</v>
      </c>
      <c r="W116" s="25"/>
      <c r="X116" s="25"/>
      <c r="Y116" s="25" t="s">
        <v>1022</v>
      </c>
      <c r="Z116" s="27"/>
      <c r="AA116" s="27"/>
      <c r="AB116" s="27"/>
      <c r="AC116" s="27"/>
      <c r="AD116" s="27"/>
      <c r="AE116" s="27"/>
      <c r="AF116" s="27">
        <v>0</v>
      </c>
      <c r="AG116" s="25" t="s">
        <v>169</v>
      </c>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50" t="s">
        <v>1023</v>
      </c>
    </row>
    <row r="117" spans="2:55" s="3" customFormat="1" ht="96.6" hidden="1" x14ac:dyDescent="0.3">
      <c r="B117" s="45" t="s">
        <v>159</v>
      </c>
      <c r="C117" s="45" t="s">
        <v>476</v>
      </c>
      <c r="D117" s="45" t="s">
        <v>209</v>
      </c>
      <c r="E117" s="25">
        <v>20</v>
      </c>
      <c r="F117" s="24" t="s">
        <v>1024</v>
      </c>
      <c r="G117" s="25" t="s">
        <v>236</v>
      </c>
      <c r="H117" s="27" t="s">
        <v>70</v>
      </c>
      <c r="I117" s="27">
        <v>2001</v>
      </c>
      <c r="J117" s="27">
        <v>2020</v>
      </c>
      <c r="K117" s="27" t="s">
        <v>237</v>
      </c>
      <c r="L117" s="27" t="s">
        <v>153</v>
      </c>
      <c r="M117" s="27" t="s">
        <v>154</v>
      </c>
      <c r="N117" s="56">
        <v>10200</v>
      </c>
      <c r="O117" s="27" t="s">
        <v>213</v>
      </c>
      <c r="P117" s="27"/>
      <c r="Q117" s="27"/>
      <c r="R117" s="25"/>
      <c r="S117" s="25"/>
      <c r="T117" s="27"/>
      <c r="U117" s="25" t="s">
        <v>1025</v>
      </c>
      <c r="V117" s="25" t="s">
        <v>169</v>
      </c>
      <c r="W117" s="25"/>
      <c r="X117" s="25"/>
      <c r="Y117" s="25" t="s">
        <v>1026</v>
      </c>
      <c r="Z117" s="25"/>
      <c r="AA117" s="25"/>
      <c r="AB117" s="25"/>
      <c r="AC117" s="25"/>
      <c r="AD117" s="25"/>
      <c r="AE117" s="25"/>
      <c r="AF117" s="27">
        <v>0</v>
      </c>
      <c r="AG117" s="25" t="s">
        <v>169</v>
      </c>
      <c r="AH117" s="27"/>
      <c r="AI117" s="27"/>
      <c r="AJ117" s="27"/>
      <c r="AK117" s="27"/>
      <c r="AL117" s="27"/>
      <c r="AM117" s="27"/>
      <c r="AN117" s="27"/>
      <c r="AO117" s="27"/>
      <c r="AP117" s="27"/>
      <c r="AQ117" s="27"/>
      <c r="AR117" s="27"/>
      <c r="AS117" s="27"/>
      <c r="AT117" s="27"/>
      <c r="AU117" s="27"/>
      <c r="AV117" s="25"/>
      <c r="AW117" s="25"/>
      <c r="AX117" s="25"/>
      <c r="AY117" s="25"/>
      <c r="AZ117" s="25"/>
      <c r="BA117" s="27"/>
      <c r="BB117" s="27"/>
      <c r="BC117" s="50" t="s">
        <v>1027</v>
      </c>
    </row>
    <row r="118" spans="2:55" s="3" customFormat="1" ht="96.6" hidden="1" x14ac:dyDescent="0.3">
      <c r="B118" s="45" t="s">
        <v>159</v>
      </c>
      <c r="C118" s="45" t="s">
        <v>476</v>
      </c>
      <c r="D118" s="45" t="s">
        <v>352</v>
      </c>
      <c r="E118" s="25">
        <v>66</v>
      </c>
      <c r="F118" s="24" t="s">
        <v>1028</v>
      </c>
      <c r="G118" s="25" t="s">
        <v>354</v>
      </c>
      <c r="H118" s="25" t="s">
        <v>719</v>
      </c>
      <c r="I118" s="27">
        <v>2012</v>
      </c>
      <c r="J118" s="27" t="s">
        <v>151</v>
      </c>
      <c r="K118" s="27" t="s">
        <v>152</v>
      </c>
      <c r="L118" s="27" t="s">
        <v>153</v>
      </c>
      <c r="M118" s="27" t="s">
        <v>154</v>
      </c>
      <c r="N118" s="27" t="s">
        <v>169</v>
      </c>
      <c r="O118" s="27" t="s">
        <v>213</v>
      </c>
      <c r="P118" s="27"/>
      <c r="Q118" s="27"/>
      <c r="R118" s="25"/>
      <c r="S118" s="25"/>
      <c r="T118" s="27"/>
      <c r="U118" s="25" t="s">
        <v>1029</v>
      </c>
      <c r="V118" s="25" t="s">
        <v>1030</v>
      </c>
      <c r="W118" s="25"/>
      <c r="X118" s="25"/>
      <c r="Y118" s="25" t="s">
        <v>1031</v>
      </c>
      <c r="Z118" s="25" t="s">
        <v>1032</v>
      </c>
      <c r="AA118" s="25"/>
      <c r="AB118" s="25"/>
      <c r="AC118" s="25"/>
      <c r="AD118" s="25"/>
      <c r="AE118" s="25"/>
      <c r="AF118" s="27">
        <v>0</v>
      </c>
      <c r="AG118" s="25" t="s">
        <v>169</v>
      </c>
      <c r="AH118" s="27"/>
      <c r="AI118" s="27"/>
      <c r="AJ118" s="27"/>
      <c r="AK118" s="27"/>
      <c r="AL118" s="27"/>
      <c r="AM118" s="27"/>
      <c r="AN118" s="27"/>
      <c r="AO118" s="27"/>
      <c r="AP118" s="27"/>
      <c r="AQ118" s="27"/>
      <c r="AR118" s="27"/>
      <c r="AS118" s="27"/>
      <c r="AT118" s="27"/>
      <c r="AU118" s="27"/>
      <c r="AV118" s="25"/>
      <c r="AW118" s="25"/>
      <c r="AX118" s="25"/>
      <c r="AY118" s="25"/>
      <c r="AZ118" s="25"/>
      <c r="BA118" s="27"/>
      <c r="BB118" s="27"/>
      <c r="BC118" s="50" t="s">
        <v>1033</v>
      </c>
    </row>
    <row r="119" spans="2:55" s="3" customFormat="1" ht="138" hidden="1" x14ac:dyDescent="0.3">
      <c r="B119" s="45" t="s">
        <v>476</v>
      </c>
      <c r="C119" s="45" t="s">
        <v>476</v>
      </c>
      <c r="D119" s="45" t="s">
        <v>280</v>
      </c>
      <c r="E119" s="25"/>
      <c r="F119" s="25" t="s">
        <v>1034</v>
      </c>
      <c r="G119" s="25" t="s">
        <v>150</v>
      </c>
      <c r="H119" s="27" t="s">
        <v>681</v>
      </c>
      <c r="I119" s="27">
        <v>2022</v>
      </c>
      <c r="J119" s="27" t="s">
        <v>151</v>
      </c>
      <c r="K119" s="27" t="s">
        <v>152</v>
      </c>
      <c r="L119" s="27" t="s">
        <v>153</v>
      </c>
      <c r="M119" s="27" t="s">
        <v>154</v>
      </c>
      <c r="N119" s="27" t="s">
        <v>169</v>
      </c>
      <c r="O119" s="27" t="s">
        <v>169</v>
      </c>
      <c r="P119" s="27"/>
      <c r="Q119" s="27"/>
      <c r="R119" s="25"/>
      <c r="S119" s="25"/>
      <c r="T119" s="27"/>
      <c r="U119" s="25" t="s">
        <v>1035</v>
      </c>
      <c r="V119" s="25" t="s">
        <v>1036</v>
      </c>
      <c r="W119" s="25"/>
      <c r="X119" s="25"/>
      <c r="Y119" s="25"/>
      <c r="Z119" s="27"/>
      <c r="AA119" s="27"/>
      <c r="AB119" s="27"/>
      <c r="AC119" s="27"/>
      <c r="AD119" s="27"/>
      <c r="AE119" s="27"/>
      <c r="AF119" s="27">
        <v>0</v>
      </c>
      <c r="AG119" s="25" t="s">
        <v>169</v>
      </c>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50" t="s">
        <v>1037</v>
      </c>
    </row>
    <row r="120" spans="2:55" s="3" customFormat="1" ht="69" hidden="1" x14ac:dyDescent="0.3">
      <c r="B120" s="45" t="s">
        <v>159</v>
      </c>
      <c r="C120" s="45" t="s">
        <v>476</v>
      </c>
      <c r="D120" s="188" t="s">
        <v>148</v>
      </c>
      <c r="E120" s="25">
        <v>76</v>
      </c>
      <c r="F120" s="24" t="s">
        <v>1038</v>
      </c>
      <c r="G120" s="25" t="s">
        <v>150</v>
      </c>
      <c r="H120" s="27" t="s">
        <v>60</v>
      </c>
      <c r="I120" s="27">
        <v>2016</v>
      </c>
      <c r="J120" s="27" t="s">
        <v>151</v>
      </c>
      <c r="K120" s="27" t="s">
        <v>152</v>
      </c>
      <c r="L120" s="27" t="s">
        <v>153</v>
      </c>
      <c r="M120" s="27" t="s">
        <v>310</v>
      </c>
      <c r="N120" s="27">
        <f>234+58+56+156</f>
        <v>504</v>
      </c>
      <c r="O120" s="27" t="s">
        <v>213</v>
      </c>
      <c r="P120" s="27"/>
      <c r="Q120" s="27"/>
      <c r="R120" s="25"/>
      <c r="S120" s="25"/>
      <c r="T120" s="27"/>
      <c r="U120" s="25" t="s">
        <v>1039</v>
      </c>
      <c r="V120" s="25" t="s">
        <v>169</v>
      </c>
      <c r="W120" s="25"/>
      <c r="X120" s="25"/>
      <c r="Y120" s="25" t="s">
        <v>922</v>
      </c>
      <c r="Z120" s="25" t="s">
        <v>169</v>
      </c>
      <c r="AA120" s="25"/>
      <c r="AB120" s="25"/>
      <c r="AC120" s="25"/>
      <c r="AD120" s="25"/>
      <c r="AE120" s="25"/>
      <c r="AF120" s="27">
        <v>0</v>
      </c>
      <c r="AG120" s="25" t="s">
        <v>169</v>
      </c>
      <c r="AH120" s="27"/>
      <c r="AI120" s="27"/>
      <c r="AJ120" s="27"/>
      <c r="AK120" s="27"/>
      <c r="AL120" s="27"/>
      <c r="AM120" s="27"/>
      <c r="AN120" s="27"/>
      <c r="AO120" s="27"/>
      <c r="AP120" s="27"/>
      <c r="AQ120" s="27"/>
      <c r="AR120" s="27"/>
      <c r="AS120" s="27"/>
      <c r="AT120" s="27"/>
      <c r="AU120" s="27"/>
      <c r="AV120" s="25"/>
      <c r="AW120" s="25"/>
      <c r="AX120" s="25"/>
      <c r="AY120" s="25"/>
      <c r="AZ120" s="25"/>
      <c r="BA120" s="27"/>
      <c r="BB120" s="27"/>
      <c r="BC120" s="50" t="s">
        <v>1040</v>
      </c>
    </row>
    <row r="121" spans="2:55" s="3" customFormat="1" ht="14.25" customHeight="1" x14ac:dyDescent="0.3">
      <c r="B121" s="45"/>
      <c r="C121" s="45"/>
      <c r="D121" s="45"/>
      <c r="E121" s="25"/>
      <c r="F121" s="25"/>
      <c r="G121" s="25"/>
      <c r="H121" s="27"/>
      <c r="I121" s="27"/>
      <c r="J121" s="27"/>
      <c r="K121" s="27"/>
      <c r="L121" s="27"/>
      <c r="M121" s="27"/>
      <c r="N121" s="27"/>
      <c r="O121" s="27"/>
      <c r="P121" s="27"/>
      <c r="Q121" s="27"/>
      <c r="R121" s="25"/>
      <c r="S121" s="25"/>
      <c r="T121" s="27"/>
      <c r="U121" s="25"/>
      <c r="V121" s="25"/>
      <c r="W121" s="25"/>
      <c r="X121" s="25"/>
      <c r="Y121" s="25"/>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5"/>
    </row>
    <row r="122" spans="2:55" s="3" customFormat="1" ht="14.25" customHeight="1" x14ac:dyDescent="0.3">
      <c r="B122" s="45"/>
      <c r="C122" s="45"/>
      <c r="D122" s="45"/>
      <c r="E122" s="25"/>
      <c r="F122" s="25"/>
      <c r="G122" s="25"/>
      <c r="H122" s="27"/>
      <c r="I122" s="27"/>
      <c r="J122" s="27"/>
      <c r="K122" s="27"/>
      <c r="L122" s="27"/>
      <c r="M122" s="27"/>
      <c r="N122" s="27"/>
      <c r="O122" s="27"/>
      <c r="P122" s="27"/>
      <c r="Q122" s="27"/>
      <c r="R122" s="25"/>
      <c r="S122" s="25"/>
      <c r="T122" s="27"/>
      <c r="U122" s="25"/>
      <c r="V122" s="25"/>
      <c r="W122" s="25"/>
      <c r="X122" s="25"/>
      <c r="Y122" s="25"/>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5"/>
    </row>
    <row r="123" spans="2:55" s="3" customFormat="1" ht="14.25" customHeight="1" x14ac:dyDescent="0.3">
      <c r="B123" s="45"/>
      <c r="C123" s="45"/>
      <c r="D123" s="45"/>
      <c r="E123" s="25"/>
      <c r="F123" s="25"/>
      <c r="G123" s="25"/>
      <c r="H123" s="27"/>
      <c r="I123" s="27"/>
      <c r="J123" s="27"/>
      <c r="K123" s="27"/>
      <c r="L123" s="27"/>
      <c r="M123" s="27"/>
      <c r="N123" s="27"/>
      <c r="O123" s="27"/>
      <c r="P123" s="27"/>
      <c r="Q123" s="27"/>
      <c r="R123" s="25"/>
      <c r="S123" s="25"/>
      <c r="T123" s="27"/>
      <c r="U123" s="25"/>
      <c r="V123" s="25"/>
      <c r="W123" s="25"/>
      <c r="X123" s="25"/>
      <c r="Y123" s="25"/>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5"/>
    </row>
    <row r="124" spans="2:55" s="3" customFormat="1" ht="14.25" customHeight="1" x14ac:dyDescent="0.3">
      <c r="B124" s="45"/>
      <c r="C124" s="45"/>
      <c r="D124" s="45"/>
      <c r="E124" s="25"/>
      <c r="F124" s="25"/>
      <c r="G124" s="25"/>
      <c r="H124" s="27"/>
      <c r="I124" s="27"/>
      <c r="J124" s="27"/>
      <c r="K124" s="27"/>
      <c r="L124" s="27"/>
      <c r="M124" s="27"/>
      <c r="N124" s="27"/>
      <c r="O124" s="27"/>
      <c r="P124" s="27"/>
      <c r="Q124" s="27"/>
      <c r="R124" s="25"/>
      <c r="S124" s="25"/>
      <c r="T124" s="27"/>
      <c r="U124" s="25"/>
      <c r="V124" s="25"/>
      <c r="W124" s="25"/>
      <c r="X124" s="25"/>
      <c r="Y124" s="25"/>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5"/>
    </row>
    <row r="125" spans="2:55" s="3" customFormat="1" ht="14.25" customHeight="1" x14ac:dyDescent="0.3">
      <c r="B125" s="45"/>
      <c r="C125" s="45"/>
      <c r="D125" s="45"/>
      <c r="E125" s="25"/>
      <c r="F125" s="25"/>
      <c r="G125" s="25"/>
      <c r="H125" s="27"/>
      <c r="I125" s="27"/>
      <c r="J125" s="27"/>
      <c r="K125" s="27"/>
      <c r="L125" s="27"/>
      <c r="M125" s="27"/>
      <c r="N125" s="27"/>
      <c r="O125" s="27"/>
      <c r="P125" s="27"/>
      <c r="Q125" s="27"/>
      <c r="R125" s="25"/>
      <c r="S125" s="25"/>
      <c r="T125" s="27"/>
      <c r="U125" s="25"/>
      <c r="V125" s="25"/>
      <c r="W125" s="25"/>
      <c r="X125" s="25"/>
      <c r="Y125" s="25"/>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5"/>
    </row>
    <row r="126" spans="2:55" s="3" customFormat="1" ht="14.25" customHeight="1" x14ac:dyDescent="0.3">
      <c r="B126" s="45"/>
      <c r="C126" s="45"/>
      <c r="D126" s="45"/>
      <c r="E126" s="25"/>
      <c r="F126" s="25"/>
      <c r="G126" s="25"/>
      <c r="H126" s="27"/>
      <c r="I126" s="27"/>
      <c r="J126" s="27"/>
      <c r="K126" s="27"/>
      <c r="L126" s="27"/>
      <c r="M126" s="27"/>
      <c r="N126" s="27"/>
      <c r="O126" s="27"/>
      <c r="P126" s="27"/>
      <c r="Q126" s="27"/>
      <c r="R126" s="25"/>
      <c r="S126" s="25"/>
      <c r="T126" s="27"/>
      <c r="U126" s="25"/>
      <c r="V126" s="25"/>
      <c r="W126" s="25"/>
      <c r="X126" s="25"/>
      <c r="Y126" s="25"/>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5"/>
    </row>
    <row r="127" spans="2:55" s="3" customFormat="1" ht="14.25" customHeight="1" x14ac:dyDescent="0.3">
      <c r="B127" s="45"/>
      <c r="C127" s="45"/>
      <c r="D127" s="45"/>
      <c r="E127" s="25"/>
      <c r="F127" s="25"/>
      <c r="G127" s="25"/>
      <c r="H127" s="27"/>
      <c r="I127" s="27"/>
      <c r="J127" s="27"/>
      <c r="K127" s="27"/>
      <c r="L127" s="27"/>
      <c r="M127" s="27"/>
      <c r="N127" s="27"/>
      <c r="O127" s="27"/>
      <c r="P127" s="27"/>
      <c r="Q127" s="27"/>
      <c r="R127" s="25"/>
      <c r="S127" s="25"/>
      <c r="T127" s="27"/>
      <c r="U127" s="25"/>
      <c r="V127" s="25"/>
      <c r="W127" s="25"/>
      <c r="X127" s="25"/>
      <c r="Y127" s="25"/>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5"/>
    </row>
    <row r="128" spans="2:55" s="3" customFormat="1" ht="14.25" customHeight="1" x14ac:dyDescent="0.3">
      <c r="B128" s="45"/>
      <c r="C128" s="45"/>
      <c r="D128" s="45"/>
      <c r="E128" s="25"/>
      <c r="F128" s="25"/>
      <c r="G128" s="25"/>
      <c r="H128" s="27"/>
      <c r="I128" s="27"/>
      <c r="J128" s="27"/>
      <c r="K128" s="27"/>
      <c r="L128" s="27"/>
      <c r="M128" s="27"/>
      <c r="N128" s="27"/>
      <c r="O128" s="27"/>
      <c r="P128" s="27"/>
      <c r="Q128" s="27"/>
      <c r="R128" s="25"/>
      <c r="S128" s="25"/>
      <c r="T128" s="27"/>
      <c r="U128" s="25"/>
      <c r="V128" s="25"/>
      <c r="W128" s="25"/>
      <c r="X128" s="25"/>
      <c r="Y128" s="25"/>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5"/>
    </row>
    <row r="129" spans="2:55" s="3" customFormat="1" ht="14.25" customHeight="1" x14ac:dyDescent="0.3">
      <c r="B129" s="45"/>
      <c r="C129" s="45"/>
      <c r="D129" s="45"/>
      <c r="E129" s="25"/>
      <c r="F129" s="25"/>
      <c r="G129" s="25"/>
      <c r="H129" s="27"/>
      <c r="I129" s="27"/>
      <c r="J129" s="27"/>
      <c r="K129" s="27"/>
      <c r="L129" s="27"/>
      <c r="M129" s="27"/>
      <c r="N129" s="27"/>
      <c r="O129" s="27"/>
      <c r="P129" s="27"/>
      <c r="Q129" s="27"/>
      <c r="R129" s="25"/>
      <c r="S129" s="25"/>
      <c r="T129" s="27"/>
      <c r="U129" s="25"/>
      <c r="V129" s="25"/>
      <c r="W129" s="25"/>
      <c r="X129" s="25"/>
      <c r="Y129" s="25"/>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5"/>
    </row>
    <row r="130" spans="2:55" s="3" customFormat="1" ht="14.25" customHeight="1" x14ac:dyDescent="0.3">
      <c r="B130" s="45"/>
      <c r="C130" s="45"/>
      <c r="D130" s="45"/>
      <c r="E130" s="25"/>
      <c r="F130" s="25"/>
      <c r="G130" s="25"/>
      <c r="H130" s="27"/>
      <c r="I130" s="27"/>
      <c r="J130" s="27"/>
      <c r="K130" s="27"/>
      <c r="L130" s="27"/>
      <c r="M130" s="27"/>
      <c r="N130" s="27"/>
      <c r="O130" s="27"/>
      <c r="P130" s="27"/>
      <c r="Q130" s="27"/>
      <c r="R130" s="25"/>
      <c r="S130" s="25"/>
      <c r="T130" s="27"/>
      <c r="U130" s="25"/>
      <c r="V130" s="25"/>
      <c r="W130" s="25"/>
      <c r="X130" s="25"/>
      <c r="Y130" s="25"/>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5"/>
    </row>
    <row r="131" spans="2:55" s="3" customFormat="1" ht="14.25" customHeight="1" x14ac:dyDescent="0.3">
      <c r="B131" s="45"/>
      <c r="C131" s="45"/>
      <c r="D131" s="45"/>
      <c r="E131" s="25"/>
      <c r="F131" s="25"/>
      <c r="G131" s="25"/>
      <c r="H131" s="27"/>
      <c r="I131" s="27"/>
      <c r="J131" s="27"/>
      <c r="K131" s="27"/>
      <c r="L131" s="27"/>
      <c r="M131" s="27"/>
      <c r="N131" s="27"/>
      <c r="O131" s="27"/>
      <c r="P131" s="27"/>
      <c r="Q131" s="27"/>
      <c r="R131" s="25"/>
      <c r="S131" s="25"/>
      <c r="T131" s="27"/>
      <c r="U131" s="25"/>
      <c r="V131" s="25"/>
      <c r="W131" s="25"/>
      <c r="X131" s="25"/>
      <c r="Y131" s="25"/>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5"/>
    </row>
    <row r="132" spans="2:55" s="3" customFormat="1" ht="14.25" customHeight="1" x14ac:dyDescent="0.3">
      <c r="B132" s="45"/>
      <c r="C132" s="45"/>
      <c r="D132" s="45"/>
      <c r="E132" s="25"/>
      <c r="F132" s="25"/>
      <c r="G132" s="25"/>
      <c r="H132" s="27"/>
      <c r="I132" s="27"/>
      <c r="J132" s="27"/>
      <c r="K132" s="27"/>
      <c r="L132" s="27"/>
      <c r="M132" s="27"/>
      <c r="N132" s="27"/>
      <c r="O132" s="27"/>
      <c r="P132" s="27"/>
      <c r="Q132" s="27"/>
      <c r="R132" s="25"/>
      <c r="S132" s="25"/>
      <c r="T132" s="27"/>
      <c r="U132" s="25"/>
      <c r="V132" s="25"/>
      <c r="W132" s="25"/>
      <c r="X132" s="25"/>
      <c r="Y132" s="25"/>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5"/>
    </row>
    <row r="133" spans="2:55" s="3" customFormat="1" ht="14.25" customHeight="1" x14ac:dyDescent="0.3">
      <c r="B133" s="45"/>
      <c r="C133" s="45"/>
      <c r="D133" s="45"/>
      <c r="E133" s="25"/>
      <c r="F133" s="25"/>
      <c r="G133" s="25"/>
      <c r="H133" s="27"/>
      <c r="I133" s="27"/>
      <c r="J133" s="27"/>
      <c r="K133" s="27"/>
      <c r="L133" s="27"/>
      <c r="M133" s="27"/>
      <c r="N133" s="27"/>
      <c r="O133" s="27"/>
      <c r="P133" s="27"/>
      <c r="Q133" s="27"/>
      <c r="R133" s="25"/>
      <c r="S133" s="25"/>
      <c r="T133" s="27"/>
      <c r="U133" s="25"/>
      <c r="V133" s="25"/>
      <c r="W133" s="25"/>
      <c r="X133" s="25"/>
      <c r="Y133" s="25"/>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5"/>
    </row>
    <row r="134" spans="2:55" s="3" customFormat="1" ht="14.25" customHeight="1" x14ac:dyDescent="0.3">
      <c r="B134" s="45"/>
      <c r="C134" s="45"/>
      <c r="D134" s="45"/>
      <c r="E134" s="25"/>
      <c r="F134" s="25"/>
      <c r="G134" s="25"/>
      <c r="H134" s="27"/>
      <c r="I134" s="27"/>
      <c r="J134" s="27"/>
      <c r="K134" s="27"/>
      <c r="L134" s="27"/>
      <c r="M134" s="27"/>
      <c r="N134" s="27"/>
      <c r="O134" s="27"/>
      <c r="P134" s="27"/>
      <c r="Q134" s="27"/>
      <c r="R134" s="25"/>
      <c r="S134" s="25"/>
      <c r="T134" s="27"/>
      <c r="U134" s="25"/>
      <c r="V134" s="25"/>
      <c r="W134" s="25"/>
      <c r="X134" s="25"/>
      <c r="Y134" s="25"/>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5"/>
    </row>
    <row r="135" spans="2:55" s="3" customFormat="1" ht="14.25" customHeight="1" x14ac:dyDescent="0.3">
      <c r="B135" s="45"/>
      <c r="C135" s="45"/>
      <c r="D135" s="45"/>
      <c r="E135" s="25"/>
      <c r="F135" s="25"/>
      <c r="G135" s="25"/>
      <c r="H135" s="27"/>
      <c r="I135" s="27"/>
      <c r="J135" s="27"/>
      <c r="K135" s="27"/>
      <c r="L135" s="27"/>
      <c r="M135" s="27"/>
      <c r="N135" s="27"/>
      <c r="O135" s="27"/>
      <c r="P135" s="27"/>
      <c r="Q135" s="27"/>
      <c r="R135" s="25"/>
      <c r="S135" s="25"/>
      <c r="T135" s="27"/>
      <c r="U135" s="25"/>
      <c r="V135" s="25"/>
      <c r="W135" s="25"/>
      <c r="X135" s="25"/>
      <c r="Y135" s="25"/>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5"/>
    </row>
    <row r="136" spans="2:55" s="3" customFormat="1" ht="14.25" customHeight="1" x14ac:dyDescent="0.3">
      <c r="B136" s="45"/>
      <c r="C136" s="45"/>
      <c r="D136" s="45"/>
      <c r="E136" s="25"/>
      <c r="F136" s="25"/>
      <c r="G136" s="25"/>
      <c r="H136" s="27"/>
      <c r="I136" s="27"/>
      <c r="J136" s="27"/>
      <c r="K136" s="27"/>
      <c r="L136" s="27"/>
      <c r="M136" s="27"/>
      <c r="N136" s="27"/>
      <c r="O136" s="27"/>
      <c r="P136" s="27"/>
      <c r="Q136" s="27"/>
      <c r="R136" s="25"/>
      <c r="S136" s="25"/>
      <c r="T136" s="27"/>
      <c r="U136" s="25"/>
      <c r="V136" s="25"/>
      <c r="W136" s="25"/>
      <c r="X136" s="25"/>
      <c r="Y136" s="25"/>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5"/>
    </row>
    <row r="137" spans="2:55" s="3" customFormat="1" ht="14.25" customHeight="1" x14ac:dyDescent="0.3">
      <c r="B137" s="45"/>
      <c r="C137" s="45"/>
      <c r="D137" s="45"/>
      <c r="E137" s="25"/>
      <c r="F137" s="25"/>
      <c r="G137" s="25"/>
      <c r="H137" s="27"/>
      <c r="I137" s="27"/>
      <c r="J137" s="27"/>
      <c r="K137" s="27"/>
      <c r="L137" s="27"/>
      <c r="M137" s="27"/>
      <c r="N137" s="27"/>
      <c r="O137" s="27"/>
      <c r="P137" s="27"/>
      <c r="Q137" s="27"/>
      <c r="R137" s="25"/>
      <c r="S137" s="25"/>
      <c r="T137" s="27"/>
      <c r="U137" s="25"/>
      <c r="V137" s="25"/>
      <c r="W137" s="25"/>
      <c r="X137" s="25"/>
      <c r="Y137" s="25"/>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5"/>
    </row>
    <row r="138" spans="2:55" s="3" customFormat="1" ht="14.25" customHeight="1" x14ac:dyDescent="0.3">
      <c r="B138" s="45"/>
      <c r="C138" s="45"/>
      <c r="D138" s="45"/>
      <c r="E138" s="25"/>
      <c r="F138" s="25"/>
      <c r="G138" s="25"/>
      <c r="H138" s="27"/>
      <c r="I138" s="27"/>
      <c r="J138" s="27"/>
      <c r="K138" s="27"/>
      <c r="L138" s="27"/>
      <c r="M138" s="27"/>
      <c r="N138" s="27"/>
      <c r="O138" s="27"/>
      <c r="P138" s="27"/>
      <c r="Q138" s="27"/>
      <c r="R138" s="25"/>
      <c r="S138" s="25"/>
      <c r="T138" s="27"/>
      <c r="U138" s="25"/>
      <c r="V138" s="25"/>
      <c r="W138" s="25"/>
      <c r="X138" s="25"/>
      <c r="Y138" s="25"/>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5"/>
    </row>
    <row r="139" spans="2:55" s="3" customFormat="1" ht="14.25" customHeight="1" x14ac:dyDescent="0.3">
      <c r="B139" s="45"/>
      <c r="C139" s="45"/>
      <c r="D139" s="45"/>
      <c r="E139" s="25"/>
      <c r="F139" s="25"/>
      <c r="G139" s="25"/>
      <c r="H139" s="27"/>
      <c r="I139" s="27"/>
      <c r="J139" s="27"/>
      <c r="K139" s="27"/>
      <c r="L139" s="27"/>
      <c r="M139" s="27"/>
      <c r="N139" s="27"/>
      <c r="O139" s="27"/>
      <c r="P139" s="27"/>
      <c r="Q139" s="27"/>
      <c r="R139" s="25"/>
      <c r="S139" s="25"/>
      <c r="T139" s="27"/>
      <c r="U139" s="25"/>
      <c r="V139" s="25"/>
      <c r="W139" s="25"/>
      <c r="X139" s="25"/>
      <c r="Y139" s="25"/>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5"/>
    </row>
    <row r="140" spans="2:55" s="3" customFormat="1" ht="14.25" customHeight="1" x14ac:dyDescent="0.3">
      <c r="B140" s="45"/>
      <c r="C140" s="45"/>
      <c r="D140" s="45"/>
      <c r="E140" s="25"/>
      <c r="F140" s="25"/>
      <c r="G140" s="25"/>
      <c r="H140" s="27"/>
      <c r="I140" s="27"/>
      <c r="J140" s="27"/>
      <c r="K140" s="27"/>
      <c r="L140" s="27"/>
      <c r="M140" s="27"/>
      <c r="N140" s="27"/>
      <c r="O140" s="27"/>
      <c r="P140" s="27"/>
      <c r="Q140" s="27"/>
      <c r="R140" s="25"/>
      <c r="S140" s="25"/>
      <c r="T140" s="27"/>
      <c r="U140" s="25"/>
      <c r="V140" s="25"/>
      <c r="W140" s="25"/>
      <c r="X140" s="25"/>
      <c r="Y140" s="25"/>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5"/>
    </row>
    <row r="141" spans="2:55" s="3" customFormat="1" ht="14.25" customHeight="1" x14ac:dyDescent="0.3">
      <c r="B141" s="45"/>
      <c r="C141" s="45"/>
      <c r="D141" s="45"/>
      <c r="E141" s="25"/>
      <c r="F141" s="25"/>
      <c r="G141" s="25"/>
      <c r="H141" s="27"/>
      <c r="I141" s="27"/>
      <c r="J141" s="27"/>
      <c r="K141" s="27"/>
      <c r="L141" s="27"/>
      <c r="M141" s="27"/>
      <c r="N141" s="27"/>
      <c r="O141" s="27"/>
      <c r="P141" s="27"/>
      <c r="Q141" s="27"/>
      <c r="R141" s="25"/>
      <c r="S141" s="25"/>
      <c r="T141" s="27"/>
      <c r="U141" s="25"/>
      <c r="V141" s="25"/>
      <c r="W141" s="25"/>
      <c r="X141" s="25"/>
      <c r="Y141" s="25"/>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5"/>
    </row>
    <row r="142" spans="2:55" s="3" customFormat="1" ht="14.25" customHeight="1" x14ac:dyDescent="0.3">
      <c r="B142" s="45"/>
      <c r="C142" s="45"/>
      <c r="D142" s="45"/>
      <c r="E142" s="25"/>
      <c r="F142" s="25"/>
      <c r="G142" s="25"/>
      <c r="H142" s="27"/>
      <c r="I142" s="27"/>
      <c r="J142" s="27"/>
      <c r="K142" s="27"/>
      <c r="L142" s="27"/>
      <c r="M142" s="27"/>
      <c r="N142" s="27"/>
      <c r="O142" s="27"/>
      <c r="P142" s="27"/>
      <c r="Q142" s="27"/>
      <c r="R142" s="25"/>
      <c r="S142" s="25"/>
      <c r="T142" s="27"/>
      <c r="U142" s="25"/>
      <c r="V142" s="25"/>
      <c r="W142" s="25"/>
      <c r="X142" s="25"/>
      <c r="Y142" s="25"/>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5"/>
    </row>
    <row r="143" spans="2:55" s="3" customFormat="1" ht="14.25" customHeight="1" x14ac:dyDescent="0.3">
      <c r="B143" s="45"/>
      <c r="C143" s="45"/>
      <c r="D143" s="45"/>
      <c r="E143" s="25"/>
      <c r="F143" s="25"/>
      <c r="G143" s="25"/>
      <c r="H143" s="27"/>
      <c r="I143" s="27"/>
      <c r="J143" s="27"/>
      <c r="K143" s="27"/>
      <c r="L143" s="27"/>
      <c r="M143" s="27"/>
      <c r="N143" s="27"/>
      <c r="O143" s="27"/>
      <c r="P143" s="27"/>
      <c r="Q143" s="27"/>
      <c r="R143" s="25"/>
      <c r="S143" s="25"/>
      <c r="T143" s="27"/>
      <c r="U143" s="25"/>
      <c r="V143" s="25"/>
      <c r="W143" s="25"/>
      <c r="X143" s="25"/>
      <c r="Y143" s="25"/>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5"/>
    </row>
    <row r="144" spans="2:55" s="3" customFormat="1" ht="14.25" customHeight="1" x14ac:dyDescent="0.3">
      <c r="B144" s="45"/>
      <c r="C144" s="45"/>
      <c r="D144" s="45"/>
      <c r="E144" s="25"/>
      <c r="F144" s="25"/>
      <c r="G144" s="25"/>
      <c r="H144" s="27"/>
      <c r="I144" s="27"/>
      <c r="J144" s="27"/>
      <c r="K144" s="27"/>
      <c r="L144" s="27"/>
      <c r="M144" s="27"/>
      <c r="N144" s="27"/>
      <c r="O144" s="27"/>
      <c r="P144" s="27"/>
      <c r="Q144" s="27"/>
      <c r="R144" s="25"/>
      <c r="S144" s="25"/>
      <c r="T144" s="27"/>
      <c r="U144" s="25"/>
      <c r="V144" s="25"/>
      <c r="W144" s="25"/>
      <c r="X144" s="25"/>
      <c r="Y144" s="25"/>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5"/>
    </row>
    <row r="145" spans="2:55" s="3" customFormat="1" ht="14.25" customHeight="1" x14ac:dyDescent="0.3">
      <c r="B145" s="45"/>
      <c r="C145" s="45"/>
      <c r="D145" s="45"/>
      <c r="E145" s="25"/>
      <c r="F145" s="25"/>
      <c r="G145" s="25"/>
      <c r="H145" s="27"/>
      <c r="I145" s="27"/>
      <c r="J145" s="27"/>
      <c r="K145" s="27"/>
      <c r="L145" s="27"/>
      <c r="M145" s="27"/>
      <c r="N145" s="27"/>
      <c r="O145" s="27"/>
      <c r="P145" s="27"/>
      <c r="Q145" s="27"/>
      <c r="R145" s="25"/>
      <c r="S145" s="25"/>
      <c r="T145" s="27"/>
      <c r="U145" s="25"/>
      <c r="V145" s="25"/>
      <c r="W145" s="25"/>
      <c r="X145" s="25"/>
      <c r="Y145" s="25"/>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5"/>
    </row>
    <row r="146" spans="2:55" s="3" customFormat="1" ht="14.25" customHeight="1" x14ac:dyDescent="0.3">
      <c r="B146" s="45"/>
      <c r="C146" s="45"/>
      <c r="D146" s="45"/>
      <c r="E146" s="25"/>
      <c r="F146" s="25"/>
      <c r="G146" s="25"/>
      <c r="H146" s="27"/>
      <c r="I146" s="27"/>
      <c r="J146" s="27"/>
      <c r="K146" s="27"/>
      <c r="L146" s="27"/>
      <c r="M146" s="27"/>
      <c r="N146" s="27"/>
      <c r="O146" s="27"/>
      <c r="P146" s="27"/>
      <c r="Q146" s="27"/>
      <c r="R146" s="25"/>
      <c r="S146" s="25"/>
      <c r="T146" s="27"/>
      <c r="U146" s="25"/>
      <c r="V146" s="25"/>
      <c r="W146" s="25"/>
      <c r="X146" s="25"/>
      <c r="Y146" s="25"/>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5"/>
    </row>
    <row r="147" spans="2:55" s="3" customFormat="1" ht="14.25" customHeight="1" x14ac:dyDescent="0.3">
      <c r="B147" s="45"/>
      <c r="C147" s="45"/>
      <c r="D147" s="45"/>
      <c r="E147" s="25"/>
      <c r="F147" s="25"/>
      <c r="G147" s="25"/>
      <c r="H147" s="27"/>
      <c r="I147" s="27"/>
      <c r="J147" s="27"/>
      <c r="K147" s="27"/>
      <c r="L147" s="27"/>
      <c r="M147" s="27"/>
      <c r="N147" s="27"/>
      <c r="O147" s="27"/>
      <c r="P147" s="27"/>
      <c r="Q147" s="27"/>
      <c r="R147" s="25"/>
      <c r="S147" s="25"/>
      <c r="T147" s="27"/>
      <c r="U147" s="25"/>
      <c r="V147" s="25"/>
      <c r="W147" s="25"/>
      <c r="X147" s="25"/>
      <c r="Y147" s="25"/>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5"/>
    </row>
    <row r="148" spans="2:55" s="3" customFormat="1" ht="14.25" customHeight="1" x14ac:dyDescent="0.3">
      <c r="B148" s="45"/>
      <c r="C148" s="45"/>
      <c r="D148" s="45"/>
      <c r="E148" s="25"/>
      <c r="F148" s="25"/>
      <c r="G148" s="25"/>
      <c r="H148" s="27"/>
      <c r="I148" s="27"/>
      <c r="J148" s="27"/>
      <c r="K148" s="27"/>
      <c r="L148" s="27"/>
      <c r="M148" s="27"/>
      <c r="N148" s="27"/>
      <c r="O148" s="27"/>
      <c r="P148" s="27"/>
      <c r="Q148" s="27"/>
      <c r="R148" s="25"/>
      <c r="S148" s="25"/>
      <c r="T148" s="27"/>
      <c r="U148" s="25"/>
      <c r="V148" s="25"/>
      <c r="W148" s="25"/>
      <c r="X148" s="25"/>
      <c r="Y148" s="25"/>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5"/>
    </row>
    <row r="149" spans="2:55" s="3" customFormat="1" ht="14.25" customHeight="1" x14ac:dyDescent="0.3">
      <c r="B149" s="45"/>
      <c r="C149" s="45"/>
      <c r="D149" s="45"/>
      <c r="E149" s="25"/>
      <c r="F149" s="25"/>
      <c r="G149" s="25"/>
      <c r="H149" s="27"/>
      <c r="I149" s="27"/>
      <c r="J149" s="27"/>
      <c r="K149" s="27"/>
      <c r="L149" s="27"/>
      <c r="M149" s="27"/>
      <c r="N149" s="27"/>
      <c r="O149" s="27"/>
      <c r="P149" s="27"/>
      <c r="Q149" s="27"/>
      <c r="R149" s="25"/>
      <c r="S149" s="25"/>
      <c r="T149" s="27"/>
      <c r="U149" s="25"/>
      <c r="V149" s="25"/>
      <c r="W149" s="25"/>
      <c r="X149" s="25"/>
      <c r="Y149" s="25"/>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5"/>
    </row>
    <row r="150" spans="2:55" s="3" customFormat="1" ht="14.25" customHeight="1" x14ac:dyDescent="0.3">
      <c r="B150" s="45"/>
      <c r="C150" s="45"/>
      <c r="D150" s="45"/>
      <c r="E150" s="25"/>
      <c r="F150" s="25"/>
      <c r="G150" s="25"/>
      <c r="H150" s="27"/>
      <c r="I150" s="27"/>
      <c r="J150" s="27"/>
      <c r="K150" s="27"/>
      <c r="L150" s="27"/>
      <c r="M150" s="27"/>
      <c r="N150" s="27"/>
      <c r="O150" s="27"/>
      <c r="P150" s="27"/>
      <c r="Q150" s="27"/>
      <c r="R150" s="25"/>
      <c r="S150" s="25"/>
      <c r="T150" s="27"/>
      <c r="U150" s="25"/>
      <c r="V150" s="25"/>
      <c r="W150" s="25"/>
      <c r="X150" s="25"/>
      <c r="Y150" s="25"/>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5"/>
    </row>
    <row r="151" spans="2:55" s="3" customFormat="1" ht="14.25" customHeight="1" x14ac:dyDescent="0.3">
      <c r="B151" s="45"/>
      <c r="C151" s="45"/>
      <c r="D151" s="45"/>
      <c r="E151" s="25"/>
      <c r="F151" s="25"/>
      <c r="G151" s="25"/>
      <c r="H151" s="27"/>
      <c r="I151" s="27"/>
      <c r="J151" s="27"/>
      <c r="K151" s="27"/>
      <c r="L151" s="27"/>
      <c r="M151" s="27"/>
      <c r="N151" s="27"/>
      <c r="O151" s="27"/>
      <c r="P151" s="27"/>
      <c r="Q151" s="27"/>
      <c r="R151" s="25"/>
      <c r="S151" s="25"/>
      <c r="T151" s="27"/>
      <c r="U151" s="25"/>
      <c r="V151" s="25"/>
      <c r="W151" s="25"/>
      <c r="X151" s="25"/>
      <c r="Y151" s="25"/>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5"/>
    </row>
    <row r="152" spans="2:55" s="3" customFormat="1" ht="14.25" customHeight="1" x14ac:dyDescent="0.3">
      <c r="B152" s="45"/>
      <c r="C152" s="45"/>
      <c r="D152" s="45"/>
      <c r="E152" s="25"/>
      <c r="F152" s="25"/>
      <c r="G152" s="25"/>
      <c r="H152" s="27"/>
      <c r="I152" s="27"/>
      <c r="J152" s="27"/>
      <c r="K152" s="27"/>
      <c r="L152" s="27"/>
      <c r="M152" s="27"/>
      <c r="N152" s="27"/>
      <c r="O152" s="27"/>
      <c r="P152" s="27"/>
      <c r="Q152" s="27"/>
      <c r="R152" s="25"/>
      <c r="S152" s="25"/>
      <c r="T152" s="27"/>
      <c r="U152" s="25"/>
      <c r="V152" s="25"/>
      <c r="W152" s="25"/>
      <c r="X152" s="25"/>
      <c r="Y152" s="25"/>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5"/>
    </row>
    <row r="153" spans="2:55" s="3" customFormat="1" ht="14.25" customHeight="1" x14ac:dyDescent="0.3">
      <c r="B153" s="45"/>
      <c r="C153" s="45"/>
      <c r="D153" s="45"/>
      <c r="E153" s="25"/>
      <c r="F153" s="25"/>
      <c r="G153" s="25"/>
      <c r="H153" s="27"/>
      <c r="I153" s="27"/>
      <c r="J153" s="27"/>
      <c r="K153" s="27"/>
      <c r="L153" s="27"/>
      <c r="M153" s="27"/>
      <c r="N153" s="27"/>
      <c r="O153" s="27"/>
      <c r="P153" s="27"/>
      <c r="Q153" s="27"/>
      <c r="R153" s="25"/>
      <c r="S153" s="25"/>
      <c r="T153" s="27"/>
      <c r="U153" s="25"/>
      <c r="V153" s="25"/>
      <c r="W153" s="25"/>
      <c r="X153" s="25"/>
      <c r="Y153" s="25"/>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5"/>
    </row>
    <row r="154" spans="2:55" s="3" customFormat="1" ht="14.25" customHeight="1" x14ac:dyDescent="0.3">
      <c r="B154" s="45"/>
      <c r="C154" s="45"/>
      <c r="D154" s="45"/>
      <c r="E154" s="25"/>
      <c r="F154" s="25"/>
      <c r="G154" s="25"/>
      <c r="H154" s="27"/>
      <c r="I154" s="27"/>
      <c r="J154" s="27"/>
      <c r="K154" s="27"/>
      <c r="L154" s="27"/>
      <c r="M154" s="27"/>
      <c r="N154" s="27"/>
      <c r="O154" s="27"/>
      <c r="P154" s="27"/>
      <c r="Q154" s="27"/>
      <c r="R154" s="25"/>
      <c r="S154" s="25"/>
      <c r="T154" s="27"/>
      <c r="U154" s="25"/>
      <c r="V154" s="25"/>
      <c r="W154" s="25"/>
      <c r="X154" s="25"/>
      <c r="Y154" s="25"/>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5"/>
    </row>
    <row r="155" spans="2:55" s="3" customFormat="1" ht="14.25" customHeight="1" x14ac:dyDescent="0.3">
      <c r="B155" s="45"/>
      <c r="C155" s="45"/>
      <c r="D155" s="45"/>
      <c r="E155" s="25"/>
      <c r="F155" s="25"/>
      <c r="G155" s="25"/>
      <c r="H155" s="27"/>
      <c r="I155" s="27"/>
      <c r="J155" s="27"/>
      <c r="K155" s="27"/>
      <c r="L155" s="27"/>
      <c r="M155" s="27"/>
      <c r="N155" s="27"/>
      <c r="O155" s="27"/>
      <c r="P155" s="27"/>
      <c r="Q155" s="27"/>
      <c r="R155" s="25"/>
      <c r="S155" s="25"/>
      <c r="T155" s="27"/>
      <c r="U155" s="25"/>
      <c r="V155" s="25"/>
      <c r="W155" s="25"/>
      <c r="X155" s="25"/>
      <c r="Y155" s="25"/>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5"/>
    </row>
    <row r="156" spans="2:55" s="3" customFormat="1" ht="14.25" customHeight="1" x14ac:dyDescent="0.3">
      <c r="B156" s="45"/>
      <c r="C156" s="45"/>
      <c r="D156" s="45"/>
      <c r="E156" s="25"/>
      <c r="F156" s="25"/>
      <c r="G156" s="25"/>
      <c r="H156" s="27"/>
      <c r="I156" s="27"/>
      <c r="J156" s="27"/>
      <c r="K156" s="27"/>
      <c r="L156" s="27"/>
      <c r="M156" s="27"/>
      <c r="N156" s="27"/>
      <c r="O156" s="27"/>
      <c r="P156" s="27"/>
      <c r="Q156" s="27"/>
      <c r="R156" s="25"/>
      <c r="S156" s="25"/>
      <c r="T156" s="27"/>
      <c r="U156" s="25"/>
      <c r="V156" s="25"/>
      <c r="W156" s="25"/>
      <c r="X156" s="25"/>
      <c r="Y156" s="25"/>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5"/>
    </row>
    <row r="157" spans="2:55" s="3" customFormat="1" ht="14.25" customHeight="1" x14ac:dyDescent="0.3">
      <c r="B157" s="45"/>
      <c r="C157" s="45"/>
      <c r="D157" s="45"/>
      <c r="E157" s="25"/>
      <c r="F157" s="25"/>
      <c r="G157" s="25"/>
      <c r="H157" s="27"/>
      <c r="I157" s="27"/>
      <c r="J157" s="27"/>
      <c r="K157" s="27"/>
      <c r="L157" s="27"/>
      <c r="M157" s="27"/>
      <c r="N157" s="27"/>
      <c r="O157" s="27"/>
      <c r="P157" s="27"/>
      <c r="Q157" s="27"/>
      <c r="R157" s="25"/>
      <c r="S157" s="25"/>
      <c r="T157" s="27"/>
      <c r="U157" s="25"/>
      <c r="V157" s="25"/>
      <c r="W157" s="25"/>
      <c r="X157" s="25"/>
      <c r="Y157" s="25"/>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5"/>
    </row>
    <row r="158" spans="2:55" s="3" customFormat="1" ht="14.25" customHeight="1" x14ac:dyDescent="0.3">
      <c r="B158" s="45"/>
      <c r="C158" s="45"/>
      <c r="D158" s="45"/>
      <c r="E158" s="25"/>
      <c r="F158" s="25"/>
      <c r="G158" s="25"/>
      <c r="H158" s="27"/>
      <c r="I158" s="27"/>
      <c r="J158" s="27"/>
      <c r="K158" s="27"/>
      <c r="L158" s="27"/>
      <c r="M158" s="27"/>
      <c r="N158" s="27"/>
      <c r="O158" s="27"/>
      <c r="P158" s="27"/>
      <c r="Q158" s="27"/>
      <c r="R158" s="25"/>
      <c r="S158" s="25"/>
      <c r="T158" s="27"/>
      <c r="U158" s="25"/>
      <c r="V158" s="25"/>
      <c r="W158" s="25"/>
      <c r="X158" s="25"/>
      <c r="Y158" s="25"/>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5"/>
    </row>
    <row r="159" spans="2:55" s="3" customFormat="1" ht="14.25" customHeight="1" x14ac:dyDescent="0.3">
      <c r="B159" s="45"/>
      <c r="C159" s="45"/>
      <c r="D159" s="45"/>
      <c r="E159" s="25"/>
      <c r="F159" s="25"/>
      <c r="G159" s="25"/>
      <c r="H159" s="27"/>
      <c r="I159" s="27"/>
      <c r="J159" s="27"/>
      <c r="K159" s="27"/>
      <c r="L159" s="27"/>
      <c r="M159" s="27"/>
      <c r="N159" s="27"/>
      <c r="O159" s="27"/>
      <c r="P159" s="27"/>
      <c r="Q159" s="27"/>
      <c r="R159" s="25"/>
      <c r="S159" s="25"/>
      <c r="T159" s="27"/>
      <c r="U159" s="25"/>
      <c r="V159" s="25"/>
      <c r="W159" s="25"/>
      <c r="X159" s="25"/>
      <c r="Y159" s="25"/>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5"/>
    </row>
    <row r="160" spans="2:55" s="3" customFormat="1" ht="14.25" customHeight="1" x14ac:dyDescent="0.3">
      <c r="B160" s="45"/>
      <c r="C160" s="45"/>
      <c r="D160" s="45"/>
      <c r="E160" s="25"/>
      <c r="F160" s="25"/>
      <c r="G160" s="25"/>
      <c r="H160" s="27"/>
      <c r="I160" s="27"/>
      <c r="J160" s="27"/>
      <c r="K160" s="27"/>
      <c r="L160" s="27"/>
      <c r="M160" s="27"/>
      <c r="N160" s="27"/>
      <c r="O160" s="27"/>
      <c r="P160" s="27"/>
      <c r="Q160" s="27"/>
      <c r="R160" s="25"/>
      <c r="S160" s="25"/>
      <c r="T160" s="27"/>
      <c r="U160" s="25"/>
      <c r="V160" s="25"/>
      <c r="W160" s="25"/>
      <c r="X160" s="25"/>
      <c r="Y160" s="25"/>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5"/>
    </row>
    <row r="161" spans="2:55" s="3" customFormat="1" ht="14.25" customHeight="1" x14ac:dyDescent="0.3">
      <c r="B161" s="45"/>
      <c r="C161" s="45"/>
      <c r="D161" s="45"/>
      <c r="E161" s="25"/>
      <c r="F161" s="25"/>
      <c r="G161" s="25"/>
      <c r="H161" s="27"/>
      <c r="I161" s="27"/>
      <c r="J161" s="27"/>
      <c r="K161" s="27"/>
      <c r="L161" s="27"/>
      <c r="M161" s="27"/>
      <c r="N161" s="27"/>
      <c r="O161" s="27"/>
      <c r="P161" s="27"/>
      <c r="Q161" s="27"/>
      <c r="R161" s="25"/>
      <c r="S161" s="25"/>
      <c r="T161" s="27"/>
      <c r="U161" s="25"/>
      <c r="V161" s="25"/>
      <c r="W161" s="25"/>
      <c r="X161" s="25"/>
      <c r="Y161" s="25"/>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5"/>
    </row>
    <row r="162" spans="2:55" s="3" customFormat="1" ht="14.25" customHeight="1" x14ac:dyDescent="0.3">
      <c r="B162" s="45"/>
      <c r="C162" s="45"/>
      <c r="D162" s="45"/>
      <c r="E162" s="25"/>
      <c r="F162" s="25"/>
      <c r="G162" s="25"/>
      <c r="H162" s="27"/>
      <c r="I162" s="27"/>
      <c r="J162" s="27"/>
      <c r="K162" s="27"/>
      <c r="L162" s="27"/>
      <c r="M162" s="27"/>
      <c r="N162" s="27"/>
      <c r="O162" s="27"/>
      <c r="P162" s="27"/>
      <c r="Q162" s="27"/>
      <c r="R162" s="25"/>
      <c r="S162" s="25"/>
      <c r="T162" s="27"/>
      <c r="U162" s="25"/>
      <c r="V162" s="25"/>
      <c r="W162" s="25"/>
      <c r="X162" s="25"/>
      <c r="Y162" s="25"/>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5"/>
    </row>
    <row r="163" spans="2:55" s="3" customFormat="1" ht="14.25" customHeight="1" x14ac:dyDescent="0.3">
      <c r="B163" s="45"/>
      <c r="C163" s="45"/>
      <c r="D163" s="45"/>
      <c r="E163" s="25"/>
      <c r="F163" s="25"/>
      <c r="G163" s="25"/>
      <c r="H163" s="27"/>
      <c r="I163" s="27"/>
      <c r="J163" s="27"/>
      <c r="K163" s="27"/>
      <c r="L163" s="27"/>
      <c r="M163" s="27"/>
      <c r="N163" s="27"/>
      <c r="O163" s="27"/>
      <c r="P163" s="27"/>
      <c r="Q163" s="27"/>
      <c r="R163" s="25"/>
      <c r="S163" s="25"/>
      <c r="T163" s="27"/>
      <c r="U163" s="25"/>
      <c r="V163" s="25"/>
      <c r="W163" s="25"/>
      <c r="X163" s="25"/>
      <c r="Y163" s="25"/>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5"/>
    </row>
    <row r="164" spans="2:55" s="3" customFormat="1" ht="14.25" customHeight="1" x14ac:dyDescent="0.3">
      <c r="B164" s="45"/>
      <c r="C164" s="45"/>
      <c r="D164" s="45"/>
      <c r="E164" s="25"/>
      <c r="F164" s="25"/>
      <c r="G164" s="25"/>
      <c r="H164" s="27"/>
      <c r="I164" s="27"/>
      <c r="J164" s="27"/>
      <c r="K164" s="27"/>
      <c r="L164" s="27"/>
      <c r="M164" s="27"/>
      <c r="N164" s="27"/>
      <c r="O164" s="27"/>
      <c r="P164" s="27"/>
      <c r="Q164" s="27"/>
      <c r="R164" s="25"/>
      <c r="S164" s="25"/>
      <c r="T164" s="27"/>
      <c r="U164" s="25"/>
      <c r="V164" s="25"/>
      <c r="W164" s="25"/>
      <c r="X164" s="25"/>
      <c r="Y164" s="25"/>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5"/>
    </row>
    <row r="165" spans="2:55" s="3" customFormat="1" ht="14.25" customHeight="1" x14ac:dyDescent="0.3">
      <c r="B165" s="45"/>
      <c r="C165" s="45"/>
      <c r="D165" s="45"/>
      <c r="E165" s="25"/>
      <c r="F165" s="25"/>
      <c r="G165" s="25"/>
      <c r="H165" s="27"/>
      <c r="I165" s="27"/>
      <c r="J165" s="27"/>
      <c r="K165" s="27"/>
      <c r="L165" s="27"/>
      <c r="M165" s="27"/>
      <c r="N165" s="27"/>
      <c r="O165" s="27"/>
      <c r="P165" s="27"/>
      <c r="Q165" s="27"/>
      <c r="R165" s="25"/>
      <c r="S165" s="25"/>
      <c r="T165" s="27"/>
      <c r="U165" s="25"/>
      <c r="V165" s="25"/>
      <c r="W165" s="25"/>
      <c r="X165" s="25"/>
      <c r="Y165" s="25"/>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5"/>
    </row>
    <row r="166" spans="2:55" s="3" customFormat="1" ht="14.25" customHeight="1" x14ac:dyDescent="0.3">
      <c r="B166" s="45"/>
      <c r="C166" s="45"/>
      <c r="D166" s="45"/>
      <c r="E166" s="25"/>
      <c r="F166" s="25"/>
      <c r="G166" s="25"/>
      <c r="H166" s="27"/>
      <c r="I166" s="27"/>
      <c r="J166" s="27"/>
      <c r="K166" s="27"/>
      <c r="L166" s="27"/>
      <c r="M166" s="27"/>
      <c r="N166" s="27"/>
      <c r="O166" s="27"/>
      <c r="P166" s="27"/>
      <c r="Q166" s="27"/>
      <c r="R166" s="25"/>
      <c r="S166" s="25"/>
      <c r="T166" s="27"/>
      <c r="U166" s="25"/>
      <c r="V166" s="25"/>
      <c r="W166" s="25"/>
      <c r="X166" s="25"/>
      <c r="Y166" s="25"/>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5"/>
    </row>
    <row r="167" spans="2:55" s="3" customFormat="1" ht="14.25" customHeight="1" x14ac:dyDescent="0.3">
      <c r="B167" s="45"/>
      <c r="C167" s="45"/>
      <c r="D167" s="45"/>
      <c r="E167" s="25"/>
      <c r="F167" s="25"/>
      <c r="G167" s="25"/>
      <c r="H167" s="27"/>
      <c r="I167" s="27"/>
      <c r="J167" s="27"/>
      <c r="K167" s="27"/>
      <c r="L167" s="27"/>
      <c r="M167" s="27"/>
      <c r="N167" s="27"/>
      <c r="O167" s="27"/>
      <c r="P167" s="27"/>
      <c r="Q167" s="27"/>
      <c r="R167" s="25"/>
      <c r="S167" s="25"/>
      <c r="T167" s="27"/>
      <c r="U167" s="25"/>
      <c r="V167" s="25"/>
      <c r="W167" s="25"/>
      <c r="X167" s="25"/>
      <c r="Y167" s="25"/>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5"/>
    </row>
    <row r="168" spans="2:55" s="3" customFormat="1" ht="14.25" customHeight="1" x14ac:dyDescent="0.3">
      <c r="B168" s="45"/>
      <c r="C168" s="45"/>
      <c r="D168" s="45"/>
      <c r="E168" s="25"/>
      <c r="F168" s="25"/>
      <c r="G168" s="25"/>
      <c r="H168" s="27"/>
      <c r="I168" s="27"/>
      <c r="J168" s="27"/>
      <c r="K168" s="27"/>
      <c r="L168" s="27"/>
      <c r="M168" s="27"/>
      <c r="N168" s="27"/>
      <c r="O168" s="27"/>
      <c r="P168" s="27"/>
      <c r="Q168" s="27"/>
      <c r="R168" s="25"/>
      <c r="S168" s="25"/>
      <c r="T168" s="27"/>
      <c r="U168" s="25"/>
      <c r="V168" s="25"/>
      <c r="W168" s="25"/>
      <c r="X168" s="25"/>
      <c r="Y168" s="25"/>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5"/>
    </row>
    <row r="169" spans="2:55" s="3" customFormat="1" ht="14.25" customHeight="1" x14ac:dyDescent="0.3">
      <c r="B169" s="45"/>
      <c r="C169" s="45"/>
      <c r="D169" s="45"/>
      <c r="E169" s="25"/>
      <c r="F169" s="25"/>
      <c r="G169" s="25"/>
      <c r="H169" s="27"/>
      <c r="I169" s="27"/>
      <c r="J169" s="27"/>
      <c r="K169" s="27"/>
      <c r="L169" s="27"/>
      <c r="M169" s="27"/>
      <c r="N169" s="27"/>
      <c r="O169" s="27"/>
      <c r="P169" s="27"/>
      <c r="Q169" s="27"/>
      <c r="R169" s="25"/>
      <c r="S169" s="25"/>
      <c r="T169" s="27"/>
      <c r="U169" s="25"/>
      <c r="V169" s="25"/>
      <c r="W169" s="25"/>
      <c r="X169" s="25"/>
      <c r="Y169" s="25"/>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5"/>
    </row>
    <row r="170" spans="2:55" s="3" customFormat="1" ht="14.25" customHeight="1" x14ac:dyDescent="0.3">
      <c r="B170" s="45"/>
      <c r="C170" s="45"/>
      <c r="D170" s="45"/>
      <c r="E170" s="25"/>
      <c r="F170" s="25"/>
      <c r="G170" s="25"/>
      <c r="H170" s="27"/>
      <c r="I170" s="27"/>
      <c r="J170" s="27"/>
      <c r="K170" s="27"/>
      <c r="L170" s="27"/>
      <c r="M170" s="27"/>
      <c r="N170" s="27"/>
      <c r="O170" s="27"/>
      <c r="P170" s="27"/>
      <c r="Q170" s="27"/>
      <c r="R170" s="25"/>
      <c r="S170" s="25"/>
      <c r="T170" s="27"/>
      <c r="U170" s="25"/>
      <c r="V170" s="25"/>
      <c r="W170" s="25"/>
      <c r="X170" s="25"/>
      <c r="Y170" s="25"/>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5"/>
    </row>
    <row r="171" spans="2:55" s="3" customFormat="1" ht="14.25" customHeight="1" x14ac:dyDescent="0.3">
      <c r="B171" s="45"/>
      <c r="C171" s="45"/>
      <c r="D171" s="45"/>
      <c r="E171" s="25"/>
      <c r="F171" s="25"/>
      <c r="G171" s="25"/>
      <c r="H171" s="27"/>
      <c r="I171" s="27"/>
      <c r="J171" s="27"/>
      <c r="K171" s="27"/>
      <c r="L171" s="27"/>
      <c r="M171" s="27"/>
      <c r="N171" s="27"/>
      <c r="O171" s="27"/>
      <c r="P171" s="27"/>
      <c r="Q171" s="27"/>
      <c r="R171" s="25"/>
      <c r="S171" s="25"/>
      <c r="T171" s="27"/>
      <c r="U171" s="25"/>
      <c r="V171" s="25"/>
      <c r="W171" s="25"/>
      <c r="X171" s="25"/>
      <c r="Y171" s="25"/>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5"/>
    </row>
    <row r="172" spans="2:55" s="3" customFormat="1" ht="14.25" customHeight="1" x14ac:dyDescent="0.3">
      <c r="B172" s="45"/>
      <c r="C172" s="45"/>
      <c r="D172" s="45"/>
      <c r="E172" s="25"/>
      <c r="F172" s="25"/>
      <c r="G172" s="25"/>
      <c r="H172" s="27"/>
      <c r="I172" s="27"/>
      <c r="J172" s="27"/>
      <c r="K172" s="27"/>
      <c r="L172" s="27"/>
      <c r="M172" s="27"/>
      <c r="N172" s="27"/>
      <c r="O172" s="27"/>
      <c r="P172" s="27"/>
      <c r="Q172" s="27"/>
      <c r="R172" s="25"/>
      <c r="S172" s="25"/>
      <c r="T172" s="27"/>
      <c r="U172" s="25"/>
      <c r="V172" s="25"/>
      <c r="W172" s="25"/>
      <c r="X172" s="25"/>
      <c r="Y172" s="25"/>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5"/>
    </row>
  </sheetData>
  <autoFilter ref="B6:BC120" xr:uid="{A54DCF12-4A91-4CE0-9D89-2D318C483592}">
    <filterColumn colId="1">
      <filters>
        <filter val="Yes"/>
      </filters>
    </filterColumn>
  </autoFilter>
  <mergeCells count="4">
    <mergeCell ref="I5:AF5"/>
    <mergeCell ref="AG5:AU5"/>
    <mergeCell ref="AV5:AZ5"/>
    <mergeCell ref="BA5:BB5"/>
  </mergeCells>
  <hyperlinks>
    <hyperlink ref="L95" r:id="rId1" display="https://www.epa.gov/ghgreporting/resources-subpart-ghg-reporting" xr:uid="{6F400D39-E1AF-43F8-ABFB-632B916E59D5}"/>
    <hyperlink ref="BC56" r:id="rId2" display="https://uscode.house.gov/view.xhtml?req=granuleid:USC-prelim-title42-section17113b&amp;num=0&amp;edition=prelim" xr:uid="{78312388-E80D-4780-9863-2044D8E08160}"/>
    <hyperlink ref="BC10" r:id="rId3" location="toc-H627411C07259455BB203588DC587F616" display="https://www.congress.gov/bill/117th-congress/house-bill/806/text - toc-H627411C07259455BB203588DC587F616" xr:uid="{73DF062C-44AE-438B-B2DC-FEF0D0D46055}"/>
    <hyperlink ref="BC11" r:id="rId4" display="https://www.democrats.senate.gov/imo/media/doc/summary_of_the_energy_security_and_climate_change_investments_in_the_inflation_reduction_act_of_2022.pdf" xr:uid="{98307612-BFAC-4065-816A-C34D15A571A4}"/>
    <hyperlink ref="BC71" r:id="rId5" display="https://www.energy.gov/sites/default/files/2022-05/LPO_Technical_Eligibility_Guide_Title17-Innovative_Clean_Energy_May2022.pdf" xr:uid="{D36D082F-CF9F-42F8-A16D-2988BFB8DE27}"/>
    <hyperlink ref="BC13" r:id="rId6" display="https://www.energy.gov/sites/default/files/2021-06/DOE-LPO_Program_Handout_Critical_Materials_June2021_0.pdf" xr:uid="{5591E31A-C4FE-4054-8FB4-8E79A5B6778D}"/>
    <hyperlink ref="BC88" r:id="rId7" display="https://www.epa.gov/inflation-reduction-act/inflation-reduction-act-programs-fight-climate-change-reducing-embodied" xr:uid="{326E63A4-6733-45C5-90C5-57993E50570F}"/>
    <hyperlink ref="BC47" r:id="rId8" display="https://www.eceee.org/static/media/uploads/site-2/library/conference_proceedings/eceee_Summer_Studies/2009/Panel_2/2.089/paper.pdf" xr:uid="{406AA57D-7631-4033-8F7C-7C9D9B065109}"/>
    <hyperlink ref="BC35" r:id="rId9" display="https://www.meti.go.jp/main/yosan/yosan_fy2021/pr/en/shoshin_taka_12.pdf" xr:uid="{BD4D2E39-CD19-4658-8901-0FA0DA027DE4}"/>
    <hyperlink ref="BC64" r:id="rId10" display="https://www.eurofound.europa.eu/observatories/emcc/erm/legislation/netherlands-obligation-to-undertake-energy-efficiency-audits" xr:uid="{63A238D3-8AB0-4A3E-AF6B-1C67DC73691C}"/>
    <hyperlink ref="BC80" r:id="rId11" display="https://english.rvo.nl/sites/default/files/2022/07/20220712-English-brochure-opening-round-2022_1.pdf" xr:uid="{F307E207-54E4-4A2D-BCB8-700B807373BC}"/>
    <hyperlink ref="BC39" r:id="rId12" display="https://epatee.eu/sites/default/files/epatee_case_study_netherlands_mja3_voluntary_agreements_in_the_non-ets_sectors_ok.pdf" xr:uid="{41D1C0A8-3ED5-485A-B085-AC93A70F1967}"/>
    <hyperlink ref="BC90" r:id="rId13" location=":~:text=Section%2048C%20Manufacturers%27%20Tax%20Credit,build%20specified%20renewable%20energy%20components." display="https://www.projectfinance.law/tax-equity-news/2022/august/inflation-reduction-act-of-2022-new-tax-credits-for-manufacturers-of-clean-energy-equipment/ - :~:text=Section%2048C%20Manufacturers%27%20Tax%20Credit,build%20specified%20renewable%20energy%20components." xr:uid="{EEABAEF9-F117-47E5-A19F-CDBF08D95CFD}"/>
    <hyperlink ref="BC76" r:id="rId14" location=":~:text=Section%2048C%20Manufacturers%27%20Tax%20Credit,build%20specified%20renewable%20energy%20components._x000a__x000a_Transferability ain’t all it’s cracked up to be | Norton Rose Fulbright - August, 2022 (projectfinance.law)" display="https://www.projectfinance.law/tax-equity-news/2022/august/inflation-reduction-act-of-2022-new-tax-credits-for-manufacturers-of-clean-energy-equipment/#:~:text=Section%2048C%20Manufacturers%27%20Tax%20Credit,build%20specified%20renewable%20energy%20components._x000a__x000a_Transferability ain’t all it’s cracked up to be | Norton Rose Fulbright - August, 2022 (projectfinance.law)" xr:uid="{1E51080E-1130-4792-BB20-8A85406E6607}"/>
    <hyperlink ref="BC83" r:id="rId15" location="FoaId10dee44f-2348-4613-b787-cfe653cbe32b" display="https://eere-exchange.energy.gov/Default.aspx - FoaId10dee44f-2348-4613-b787-cfe653cbe32b" xr:uid="{620F2976-F229-49A5-9225-344F3BEE206E}"/>
    <hyperlink ref="BC19" r:id="rId16" location="FoaId10dee44f-2348-4613-b787-cfe653cbe32b" display="https://eere-exchange.energy.gov/Default.aspx - FoaId10dee44f-2348-4613-b787-cfe653cbe32b" xr:uid="{08E4E7FF-168F-4EEF-949D-8A14162D5025}"/>
    <hyperlink ref="BC21" r:id="rId17" display="https://www.energy.gov/sites/default/files/2022-09/Industrial Heat Shot FAQ-508.pdf" xr:uid="{FFF5D015-AFAE-47C0-AFBF-EFEBB5123723}"/>
    <hyperlink ref="BC57" r:id="rId18" display="https://cityrenewables.org/ffold/combined-heat-and-power-technical-assistance-partnership-program/" xr:uid="{90A60098-2543-4E76-B717-792FEA1CBB88}"/>
    <hyperlink ref="BC20" r:id="rId19" display="https://www.aiche.org/rapid/about" xr:uid="{F6BEEF08-5A7E-437C-A407-60F96DAD99B2}"/>
    <hyperlink ref="BC95" r:id="rId20" display="https://www.ecfr.gov/current/title-40/chapter-I/subchapter-C/part-98/subpart-A" xr:uid="{1F54E52E-49FA-42BF-BEB6-84287D351776}"/>
    <hyperlink ref="BC23" r:id="rId21" display="https://www1.eere.energy.gov/manufacturing/pdfs/grand_challenges_portfolio.pdf" xr:uid="{58838178-048B-4CA1-8C0D-98394FB4ACBE}"/>
    <hyperlink ref="BC117" r:id="rId22" display="https://www.meti.go.jp/policy/local_economy/tiikiinnovation/source/2009Cluster(E).pdf" xr:uid="{3F66D52E-3BE7-423E-BC66-DE02420DCD60}"/>
    <hyperlink ref="BC30" r:id="rId23" display="https://www.sciencedirect.com/science/article/pii/S266604902100058X" xr:uid="{A7A9B1F4-4586-4D40-AE01-C12AC1ADB1A9}"/>
    <hyperlink ref="BC59" r:id="rId24" display="https://www.eu-japan.eu/news/main-tax-reforms-fy-2021" xr:uid="{7E999DEB-7645-411E-8CD2-903E63C4EBBF}"/>
    <hyperlink ref="BC32" r:id="rId25" display="https://www.amt-law.com/asset/pdf/bulletins12_pdf/210623.pdf" xr:uid="{BF293414-EED3-49F1-8740-FA4C066D945F}"/>
    <hyperlink ref="BC86" r:id="rId26" display="https://www.meti.go.jp/english/press/2021/pdf/0312_002a.pdf" xr:uid="{10BA6647-EBF7-4AD2-BCD1-4592A347975D}"/>
    <hyperlink ref="BC42" r:id="rId27" display="https://www.interregeurope.eu/good-practices/energig-energy-efficiency-networks" xr:uid="{5936EACB-3861-48F3-94CB-C92AB4FCA288}"/>
    <hyperlink ref="BC105" r:id="rId28" display="https://betterbuildingssolutioncenter.energy.gov/better-plants" xr:uid="{A3306CCD-C3A8-4D7C-9044-2963007A1FDD}"/>
    <hyperlink ref="BC26" r:id="rId29" display="https://www.klimaaktiv.at/english/savingenergy/efficient_businesses.html" xr:uid="{585291A2-DD6B-4865-9011-C9157FEF58A9}"/>
    <hyperlink ref="BC96" r:id="rId30" display="https://betterbuildingssolutioncenter.energy.gov/sites/default/files/attachments/FactSheet_Better_Climate_Challenge.pdf" xr:uid="{8FC847DA-E970-4ADC-AAE0-0A62924D0967}"/>
    <hyperlink ref="BC25" r:id="rId31" display="https://www.researchgate.net/publication/282641289_Lessons_learnt_from_two_long-term_agreements_on_energy-efficiency_in_industry_in_Flanders_Belgium_Erwin_Cornelis" xr:uid="{EEBC6C4C-0781-45AF-9EF3-AD5D2CFD5384}"/>
    <hyperlink ref="BC58" r:id="rId32" display="https://www.energy.gov/eere/amo/measur" xr:uid="{015ACB30-8872-47CB-B06E-91BC6E21748D}"/>
    <hyperlink ref="BC43" r:id="rId33" display="https://taxsummaries.pwc.com/belgium/corporate/tax-credits-and-incentives" xr:uid="{28BDA04D-C57B-4E81-85A8-348624FAE6FA}"/>
    <hyperlink ref="BC33" r:id="rId34" display="https://tem.fi/en/projects-eligible-for-aid" xr:uid="{CD394828-A978-49EE-8C68-2C8E6C2D466F}"/>
    <hyperlink ref="BC94" r:id="rId35" display="https://energiavirasto.fi/en/regional-energy-councelling" xr:uid="{74276E27-0A28-4300-BEFD-27612DD48B12}"/>
    <hyperlink ref="BC53" r:id="rId36" location=":~:text=Large%20companies%20are%20obliged%20to,energy%20or%20environmental%20management%20system)." display="https://www.eurofound.europa.eu/observatories/emcc/erm/legislation/austria-obligation-to-undertake-energy-efficiency-audits - :~:text=Large%20companies%20are%20obliged%20to,energy%20or%20environmental%20management%20system)." xr:uid="{565B8632-7F39-488C-AD1A-F49CCEECA0CF}"/>
    <hyperlink ref="BC55" r:id="rId37" display="https://www.umweltfoerderung.at/betriebe/energiesparmassnahmen" xr:uid="{49BB7483-0231-41B8-8255-E78589EBD006}"/>
    <hyperlink ref="BC61" r:id="rId38" location="industry" display="https://www.odyssee-mure.eu/publications/efficiency-trends-policies-profiles/france.html - industry" xr:uid="{5DD10E4B-7C96-4C4B-91D2-6F4D656ADE1E}"/>
    <hyperlink ref="BC106" r:id="rId39" display="https://www.iea.org/policies/15029-france-2030-investment-plan-heavy-industry-decarbonisation-investment" xr:uid="{C6E90847-6A20-4559-8569-40CFC5ACB1C4}"/>
    <hyperlink ref="BC63:BC64" r:id="rId40" display="https://www.iea.org/policies/15029-france-2030-investment-plan-heavy-industry-decarbonisation-investment" xr:uid="{CA64E51F-F07A-4B6D-A9D1-557746B3E0B1}"/>
    <hyperlink ref="BC48" r:id="rId41" display="https://infos.ademe.fr/magazine-mai-2021/dossier/economies-en-serie-avec-le-nouveau-diag-eco-flux/" xr:uid="{B857F2D5-D2E1-455F-9BCA-1E0AEF4F964F}"/>
    <hyperlink ref="BC66" r:id="rId42" display="https://agirpourlatransition.ademe.fr/entreprises/aides-financieres/2023/etudes-faisabilite-linstallation-recuperation-chaleur-fatale" xr:uid="{13B19F77-8385-447E-9C19-5A2494379F87}"/>
    <hyperlink ref="BC67" r:id="rId43" xr:uid="{8C56CD61-3C60-4E74-B0C5-950B38691797}"/>
    <hyperlink ref="BC68" r:id="rId44" display="https://www.bpifrance.fr/nos-appels-a-projets-concours/accelerateur-transition-energetique-4eme-promotion" xr:uid="{E33F588C-F9C5-41E1-86BE-3F60CD362C94}"/>
    <hyperlink ref="BC70" r:id="rId45" display="https://pro-smen.org/reglement-du-programme-pro-smen" xr:uid="{B0BD2553-3E37-4824-9293-17BB6CA1627E}"/>
    <hyperlink ref="BC75" r:id="rId46" display="https://www.energiewechsel.de/KAENEF/Redaktion/DE/Standardartikel/Dossier/C-mittelstandinitiative-energiewende.html" xr:uid="{2BAC92ED-EF01-4CF1-83A8-2CC92629284A}"/>
    <hyperlink ref="BC52" r:id="rId47" display="https://www.energiewechsel.de/KAENEF/Redaktion/DE/Foerderprogramme/wettbewerb-energieeffizienz.html" xr:uid="{EB4E786A-C4A4-4BB5-A759-6C3DA5ECA1B5}"/>
    <hyperlink ref="BC99" r:id="rId48" display="https://www.energiewechsel.de/KAENEF/Navigation/DE/Mitmachen/Unternehmen/Anlagentechnik/produktion.html" xr:uid="{79EB5802-E460-4FF6-9BCF-1BA0204DEEA8}"/>
    <hyperlink ref="BC87" r:id="rId49" display="https://www.bafa.de/DE/Energie/Energieberatung/Energieaudit/energieaudit_node.html_x000a__x000a_Implementation obligations of energy efficiency measures (oekotec.de)" xr:uid="{28C19493-FB9A-41A8-A6C3-59FBE73E91BC}"/>
    <hyperlink ref="BC89" r:id="rId50" display="https://ec.europa.eu/commission/presscorner/detail/en/ip_22_4925" xr:uid="{34452C77-0D69-4DD7-9699-99D4CFEC36E9}"/>
    <hyperlink ref="BC118" r:id="rId51" location="What-do-electricity-retailers-have-to-do-" display="https://www.climatechoices.act.gov.au/policy-programs/energy-efficiency-improvement-scheme - What-do-electricity-retailers-have-to-do-" xr:uid="{481CDDF8-A0B5-4B23-A8E1-2F029C445E3D}"/>
    <hyperlink ref="BC78" r:id="rId52" display="https://www.energysustainabilityschemes.nsw.gov.au/Scheme-Participants/Scheme-Participant-Requirements" xr:uid="{FB50561B-409A-4A07-A63D-3D5F6AC33104}"/>
    <hyperlink ref="BC79" r:id="rId53" display="https://www.energy.gov.au/government-priorities/energy-programs/energy-efficient-communities-program" xr:uid="{7EB9F57C-76C6-46A4-BA2C-EA465C5A5243}"/>
    <hyperlink ref="BC81" r:id="rId54" display="https://iea.blob.core.windows.net/assets/imports/events/611/AustralianEEOJoeRitchieIEA.pdf" xr:uid="{5DD9C085-2E3A-4308-951D-0FC375991716}"/>
    <hyperlink ref="BC100" r:id="rId55" display="https://static1.squarespace.com/static/5b514ee57e3c3a1fbf675baf/t/6295b95133cfdd6a336298be/1653979496873/Tax+incentives+-+May+2022.pdf" xr:uid="{C4BDEF97-29BF-4B01-81CE-01DD6BEA4CCA}"/>
    <hyperlink ref="BC104" r:id="rId56" display="https://www.energybriefing.org.au/tax-incentives-guide" xr:uid="{7255BD60-7C50-4B91-82A2-A75A279E984F}"/>
    <hyperlink ref="BC84" r:id="rId57" display="https://www.energybriefing.org.au/tax-incentives-guide" xr:uid="{D0224D53-A565-4A33-B21E-BB432BBA6E0F}"/>
    <hyperlink ref="BC108" r:id="rId58" display="https://www.energybriefing.org.au/tax-incentives-guide" xr:uid="{57B574E7-EE31-4EEE-8565-276428CB0709}"/>
    <hyperlink ref="BC92" r:id="rId59" display="https://www.eib.org/en/projects/pipelines/all/20190722" xr:uid="{482103B0-066B-4490-B43B-E57AFFA31DA8}"/>
    <hyperlink ref="BC62" r:id="rId60" display="https://italiainclassea.enea.it/programma/" xr:uid="{D5BD5895-892E-491E-A737-69CAE1C4E35F}"/>
    <hyperlink ref="BC120" r:id="rId61" xr:uid="{A9CFA448-4A93-414F-94DB-FD40ACC5A267}"/>
    <hyperlink ref="BC102" r:id="rId62" display="https://www.mise.gov.it/it/incentivi/agevolazioni-per-gli-investimenti-delle-pmi-in-beni-strumentali-nuova-sabatini" xr:uid="{B5CB61AF-5066-4961-B15C-16CC8B4C1E92}"/>
    <hyperlink ref="BC91" r:id="rId63" display="https://leap4sme.eu/wp-content/uploads/2022/11/SME-Energy-efficiency-policies-in-Italy-Energy-Evaluation.pdf" xr:uid="{506B823A-0880-49D1-BCEA-4AEB3329B255}"/>
    <hyperlink ref="BC93" r:id="rId64" display="https://www.ponic.gov.it/sites/PON/efficienzaenergetica" xr:uid="{8BFF642D-DA75-4A32-A0AC-F17838486270}"/>
    <hyperlink ref="BC38" r:id="rId65" display="https://natural-resources.canada.ca/sites/nrcan/files/oee/files/pdf/CIPEC 2017_e.pdf" xr:uid="{79C0BACF-8C17-4FF4-9D0A-38B622BA2403}"/>
    <hyperlink ref="BC65" r:id="rId66" display="https://natural-resources.canada.ca/energy-efficiency/energy-efficiency-for-industry/financial-assistance-energy-efficiency-projects/green-industrial-facilities-and-manufacturing-program-funding-eligibility/24934" xr:uid="{1412BDA8-11F6-47DF-9E5C-2E3B38DC1186}"/>
    <hyperlink ref="BC107" r:id="rId67" display="https://natural-resources.canada.ca/energy/efficiency/industry/regulations-standards/5449" xr:uid="{545A7550-7535-49B4-8EEF-BB7A323060F5}"/>
    <hyperlink ref="BC98" r:id="rId68" xr:uid="{B0CBFD64-AB0A-4DAD-B6EF-DB0721F70B71}"/>
    <hyperlink ref="BC97" r:id="rId69" display="https://www.ibanet.org/chile-energy-efficiency-law" xr:uid="{20DA6A52-44FC-46A7-9155-67BF6F685838}"/>
    <hyperlink ref="BC31" r:id="rId70" display="https://iea.blob.core.windows.net/assets/90602336-71d1-4ea9-8d4f-efeeb24471f6/Korea_2020_Energy_Policy_Review.pdf" xr:uid="{D44770FA-F8A2-43F2-A0E7-498D8485AAFC}"/>
    <hyperlink ref="BC37" r:id="rId71" display="https://www.sciencedirect.com/science/article/abs/pii/S0301421520304183_x000a__x000a_Poland energy efficiency &amp; Trends policies | Poland profile | ODYSSEE-MURE" xr:uid="{3FCF192B-F9A0-4C0A-AAEB-603CB84595AA}"/>
    <hyperlink ref="BC111" r:id="rId72" display="https://www.odyssee-mure.eu/publications/efficiency-trends-policies-profiles/poland.html" xr:uid="{23EBD7A6-FD7A-4216-9456-655429904407}"/>
    <hyperlink ref="BC116" r:id="rId73" display="https://www.guidetobusinessinspain.com/en/4-investment-aid-and-incentives-in-spain/4-3-4-other-specific-industries/" xr:uid="{DAA5A072-37F7-498A-8422-A3C6D637A024}"/>
    <hyperlink ref="BC17" r:id="rId74" display="http://www.forensislaw.com/blog/law-bulletin-about-energy-efficiency-improvement-projects" xr:uid="{0A860C40-F92F-4E9D-84FB-606930717780}"/>
    <hyperlink ref="BC50" r:id="rId75" display="https://iea.blob.core.windows.net/assets/cc499a7b-b72a-466c-88de-d792a9daff44/Turkey_2021_Energy_Policy_Review.pdf" xr:uid="{65AA322C-C082-4C46-91FD-A0E8FECB27B9}"/>
    <hyperlink ref="BC27" r:id="rId76" display="https://www.meti.go.jp/english/policy/energy_environment/global_warming/voluntary_approach/pdf/comprehensive_review.pdf" xr:uid="{06F0C032-8D0C-48F9-8062-C4BA4C707885}"/>
    <hyperlink ref="BC73" r:id="rId77" display="https://www.belastingdienst.nl/wps/wcm/connect/bldcontentnl/belastingdienst/zakelijk/overige_belastingen/belastingen_op_milieugrondslag/teruggaafregelingen/teruggaafregeling_energiebelasting" xr:uid="{941CB24B-ED83-42AA-8B84-6A2B5FE8E609}"/>
    <hyperlink ref="BC54" r:id="rId78" display="https://www.eec.org.au/uploads/Projects/EEC2017_SMENFP_enabling_best_practice_energy_efficiency.pdf" xr:uid="{CC484A37-11AB-4100-87F2-48F2EC4FE173}"/>
    <hyperlink ref="BC46" r:id="rId79" display="http://liu.diva-portal.org/smash/get/diva2:852017/FULLTEXT01" xr:uid="{319E75B8-7D0D-4395-BEC2-A9D77A39D1C4}"/>
    <hyperlink ref="BC49" r:id="rId80" display="https://www.energypartnership.cn/fileadmin/user_upload/china/media_elements/publications/2022/Energy_Efficiency_Policy_in_Germany_EN.pdf" xr:uid="{3E1A72D9-BF0C-47E0-87F1-B1C13689CA3D}"/>
    <hyperlink ref="BC119" r:id="rId81" display="https://ec.europa.eu/commission/presscorner/detail/en/ip_22_7235" xr:uid="{8B06A04C-5BF9-40CE-93DA-656D21FD3C7C}"/>
    <hyperlink ref="BC85" r:id="rId82" display="https://www.ebrdgreencities.com/policy-tool/energy-manager-obligation-italy/" xr:uid="{6E7DC68F-CE3B-4EB4-8D4B-69DCE3920877}"/>
    <hyperlink ref="BC51" r:id="rId83" display="https://www.eceee.org/library/conference_proceedings/eceee_Industrial_Summer_Study/2018/1-policies-and-programmes-to-drive-transformation/effects-of-the-energy-audit-obligation-for-large-companies-in-germany/" xr:uid="{DE759DBD-7D9E-411D-B81C-C7846744DC74}"/>
    <hyperlink ref="BC14" r:id="rId84" display="https://www.isi.fraunhofer.de/content/dam/isi/dokumente/cce/eed8/EED-ARTICLE-8-EU-SEW-LEEN.pdf" xr:uid="{CC3D6DF1-2516-4A4E-B7E4-DC26359A74E9}"/>
    <hyperlink ref="BC16" r:id="rId85" display="https://www.energy.gov/eere/amo/industrial-assessment-centers-iacs" xr:uid="{E033F469-B432-42FD-82DC-7B0711C5D637}"/>
    <hyperlink ref="BC18" r:id="rId86" display="http://www.vgi-fiv.be/wp-content/uploads/2014/03/spw-les-accords-de-branche-en-wallonie-au-carrefour-entre-re-alite-e-conomique-et-politique-energie-climat-vEN_2013.pdf" xr:uid="{3F5543F9-4A7C-45F3-80CD-1493F6ED863C}"/>
    <hyperlink ref="BC22" r:id="rId87" display="https://epatee.eu/sites/default/files/epatee_case_study_italy_white_certificates_ok.pdf" xr:uid="{C0F3F70F-B557-42BE-B547-5D85B1A07F33}"/>
    <hyperlink ref="BC24" r:id="rId88" location=":~:text=With%20the%20Energy%20Investment%20Allowance,by%20the%20Netherlands%20Enterprise%20Agency." display="https://business.gov.nl/subsidy/energy-investment-allowance/ - :~:text=With%20the%20Energy%20Investment%20Allowance,by%20the%20Netherlands%20Enterprise%20Agency." xr:uid="{3C1C4FF4-340B-4582-9258-0D09C4EACCD8}"/>
    <hyperlink ref="BC34" r:id="rId89" display="https://www.eceee.org/library/conference_proceedings/eceee_Summer_Studies/2011/3-energy-use-in-industry-the-road-from-policy-to-action/efficiency-of-an-energy-audit-programme-for-smes-in-germany-results-of-an-evaluation-study/" xr:uid="{B385D620-CADB-43D1-9D55-D4E2E93418F8}"/>
    <hyperlink ref="BC36" r:id="rId90" display="https://english.rvo.nl/information/laws-regulations/energy-efficiency-notification-obligation/energy-efficiency-obligation" xr:uid="{04B21274-9ACF-4BE9-AD52-4208E4741EBF}"/>
    <hyperlink ref="BC40" r:id="rId91" display="https://www.researchgate.net/publication/282641289_Lessons_learnt_from_two_long-term_agreements_on_energy-efficiency_in_industry_in_Flanders_Belgium_Erwin_Cornelis" xr:uid="{21CB81D5-9B0C-421C-A912-5359BE21660C}"/>
    <hyperlink ref="BC101" r:id="rId92" display="https://leap4sme.eu/wp-content/uploads/2022/11/SME-Energy-efficiency-policies-in-Italy-Energy-Evaluation.pdf" xr:uid="{21BA5B96-92AD-427B-B5D5-89F6EBA74ED4}"/>
    <hyperlink ref="BC7" r:id="rId93" display="https://www.prokw.ch/de/" xr:uid="{4AA15628-B83C-4E32-8E21-96EA24768AA2}"/>
    <hyperlink ref="BC9" r:id="rId94" display="https://energiavirasto.fi/en/regional-energy-councelling" xr:uid="{82C14945-9C29-42F8-B1B6-8267AF5AF0FA}"/>
    <hyperlink ref="BC8" r:id="rId95" location="FoaId214fb40f-5507-4c46-8422-ba44efabaa62" display="https://eere-exchange.energy.gov/Default.aspx - FoaId214fb40f-5507-4c46-8422-ba44efabaa62" xr:uid="{1F5769DF-5EC6-4D98-AC51-1C5FA7B2A456}"/>
    <hyperlink ref="BC12" r:id="rId96" display="https://www.eceee.org/library/conference_proceedings/eceee_Summer_Studies/2017/2-policy-governance-design-implementation-and-evaluation-challenges/25-years-of-experiences-with-voluntary-agreement-scheme-for-large-industries-in-denmark/" xr:uid="{F9540752-F017-4084-86D1-AC28C82945E3}"/>
    <hyperlink ref="BC28" r:id="rId97" display="https://epatee.eu/system/tdf/epatee_case_study_austria_ufi_aid_for_environmental_protection_measures_in_companies_ok_0.pdf?file=1&amp;type=node&amp;id=62" xr:uid="{5F285D8D-C64D-4333-A6F2-8AE1F9F078D4}"/>
    <hyperlink ref="R7" r:id="rId98" display="https://www.prokw.ch/wp-content/uploads/2022/11/ProKilowatt_Bedingungen_2023_Projekte-1.pdf" xr:uid="{99141D73-F390-4820-9DAE-6BC7C7F1A6E5}"/>
    <hyperlink ref="Q36" r:id="rId99" location="h53ad8394-4d05-470f-b743-a83b89a225c0" xr:uid="{B105F60A-5C50-4A21-A757-12BA22248413}"/>
    <hyperlink ref="R36" r:id="rId100" xr:uid="{78568676-DB34-4658-B323-163FBE7B496A}"/>
    <hyperlink ref="BC45" r:id="rId101" location=":~:text=(1)%20Act%20on%20the%20Rationalization%20etc.&amp;text=Calls%20for%20factories%20to%20transition,to%20non%2Dfossil%20fuel%20energy." display="https://www.meti.go.jp/english/press/2022/0301_004.html - :~:text=(1)%20Act%20on%20the%20Rationalization%20etc.&amp;text=Calls%20for%20factories%20to%20transition,to%20non%2Dfossil%20fuel%20energy." xr:uid="{12B30891-4BBA-46EE-BF7B-8140EA3685AB}"/>
  </hyperlinks>
  <pageMargins left="0.7" right="0.7" top="0.75" bottom="0.75" header="0.3" footer="0.3"/>
  <pageSetup orientation="portrait" r:id="rId10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8083BE7C-1B33-4D15-8E70-C7ACAA5F8CDD}">
          <x14:formula1>
            <xm:f>'Scoring criteria'!$K$11:$K$14</xm:f>
          </x14:formula1>
          <xm:sqref>BB7:BB27 BB29:BB101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8F90-D9C6-4DC5-852E-8968E24DD539}">
  <sheetPr>
    <tabColor theme="0" tint="-0.249977111117893"/>
  </sheetPr>
  <dimension ref="A1:Z289"/>
  <sheetViews>
    <sheetView topLeftCell="A157" zoomScale="85" zoomScaleNormal="85" workbookViewId="0">
      <selection activeCell="B182" sqref="B182"/>
    </sheetView>
  </sheetViews>
  <sheetFormatPr defaultColWidth="8.6640625" defaultRowHeight="13.8" x14ac:dyDescent="0.25"/>
  <cols>
    <col min="1" max="1" width="9.109375" style="1"/>
    <col min="2" max="2" width="13.5546875" style="1" customWidth="1"/>
    <col min="3" max="3" width="126.88671875" style="1" customWidth="1"/>
    <col min="4" max="4" width="20.44140625" style="1" bestFit="1" customWidth="1"/>
    <col min="5" max="5" width="21.5546875" style="1" customWidth="1"/>
    <col min="6" max="6" width="10.109375" style="1" bestFit="1" customWidth="1"/>
    <col min="7" max="7" width="9.88671875" style="1" bestFit="1" customWidth="1"/>
    <col min="8" max="8" width="12.33203125" style="1" bestFit="1" customWidth="1"/>
    <col min="9" max="9" width="78.44140625" style="1" bestFit="1" customWidth="1"/>
    <col min="10" max="10" width="14.44140625" style="1" customWidth="1"/>
    <col min="11" max="16" width="8.88671875" style="1" bestFit="1" customWidth="1"/>
    <col min="17" max="17" width="12.33203125" style="1" bestFit="1" customWidth="1"/>
    <col min="18" max="18" width="11.109375" style="1" bestFit="1" customWidth="1"/>
    <col min="19" max="23" width="8.88671875" style="1" bestFit="1" customWidth="1"/>
    <col min="24" max="25" width="8.6640625" style="1"/>
    <col min="26" max="26" width="8.88671875" style="1" bestFit="1" customWidth="1"/>
    <col min="27" max="16384" width="8.6640625" style="1"/>
  </cols>
  <sheetData>
    <row r="1" spans="1:3" s="168" customFormat="1" x14ac:dyDescent="0.25"/>
    <row r="2" spans="1:3" s="168" customFormat="1" ht="33" x14ac:dyDescent="0.6">
      <c r="A2" s="169"/>
      <c r="B2" s="170" t="s">
        <v>1041</v>
      </c>
    </row>
    <row r="3" spans="1:3" s="168" customFormat="1" x14ac:dyDescent="0.25">
      <c r="A3" s="169"/>
    </row>
    <row r="4" spans="1:3" x14ac:dyDescent="0.25">
      <c r="A4" s="5"/>
    </row>
    <row r="5" spans="1:3" x14ac:dyDescent="0.25">
      <c r="A5" s="5"/>
    </row>
    <row r="6" spans="1:3" x14ac:dyDescent="0.25">
      <c r="A6" s="5"/>
    </row>
    <row r="7" spans="1:3" x14ac:dyDescent="0.25">
      <c r="A7" s="5"/>
      <c r="B7" s="1" t="s">
        <v>1042</v>
      </c>
    </row>
    <row r="8" spans="1:3" x14ac:dyDescent="0.25">
      <c r="A8" s="5"/>
      <c r="B8" s="1" t="s">
        <v>1043</v>
      </c>
    </row>
    <row r="9" spans="1:3" x14ac:dyDescent="0.25">
      <c r="A9" s="5"/>
      <c r="B9" s="1" t="s">
        <v>1044</v>
      </c>
    </row>
    <row r="10" spans="1:3" x14ac:dyDescent="0.25">
      <c r="A10" s="5"/>
    </row>
    <row r="11" spans="1:3" x14ac:dyDescent="0.25">
      <c r="A11" s="5"/>
      <c r="C11" s="1" t="s">
        <v>1045</v>
      </c>
    </row>
    <row r="12" spans="1:3" x14ac:dyDescent="0.25">
      <c r="A12" s="5"/>
    </row>
    <row r="13" spans="1:3" x14ac:dyDescent="0.25">
      <c r="A13" s="5"/>
      <c r="B13" s="1" t="s">
        <v>1046</v>
      </c>
    </row>
    <row r="14" spans="1:3" x14ac:dyDescent="0.25">
      <c r="A14" s="5"/>
      <c r="B14" s="1" t="s">
        <v>1047</v>
      </c>
    </row>
    <row r="15" spans="1:3" x14ac:dyDescent="0.25">
      <c r="A15" s="5"/>
    </row>
    <row r="16" spans="1:3" x14ac:dyDescent="0.25">
      <c r="A16" s="5"/>
    </row>
    <row r="18" spans="1:26" s="95" customFormat="1" ht="22.8" x14ac:dyDescent="0.4">
      <c r="A18" s="94" t="s">
        <v>93</v>
      </c>
    </row>
    <row r="19" spans="1:26" ht="15.9" customHeight="1" x14ac:dyDescent="0.25">
      <c r="A19" s="5"/>
      <c r="H19" s="85" t="s">
        <v>1048</v>
      </c>
    </row>
    <row r="20" spans="1:26" ht="15.9" customHeight="1" x14ac:dyDescent="0.4">
      <c r="A20" s="37"/>
      <c r="B20" s="7" t="s">
        <v>1049</v>
      </c>
      <c r="C20" s="7" t="s">
        <v>1050</v>
      </c>
      <c r="D20" s="7" t="s">
        <v>1051</v>
      </c>
      <c r="E20" s="7" t="s">
        <v>1052</v>
      </c>
      <c r="H20" s="40" t="s">
        <v>1053</v>
      </c>
      <c r="I20" s="40" t="s">
        <v>1054</v>
      </c>
      <c r="J20" s="40" t="s">
        <v>1052</v>
      </c>
      <c r="K20" s="40">
        <v>2010</v>
      </c>
      <c r="L20" s="40">
        <v>2011</v>
      </c>
      <c r="M20" s="40">
        <v>2012</v>
      </c>
      <c r="N20" s="40">
        <v>2013</v>
      </c>
      <c r="O20" s="40">
        <v>2014</v>
      </c>
      <c r="P20" s="40">
        <v>2015</v>
      </c>
      <c r="Q20" s="40">
        <v>2016</v>
      </c>
      <c r="R20" s="40">
        <v>2017</v>
      </c>
      <c r="S20" s="40">
        <v>2018</v>
      </c>
      <c r="T20" s="40">
        <v>2019</v>
      </c>
      <c r="U20" s="40">
        <v>2020</v>
      </c>
      <c r="V20" s="40">
        <v>2021</v>
      </c>
      <c r="W20" s="40" t="s">
        <v>1055</v>
      </c>
      <c r="X20" s="39"/>
      <c r="Y20" s="39"/>
      <c r="Z20" s="39"/>
    </row>
    <row r="21" spans="1:26" ht="15.9" customHeight="1" x14ac:dyDescent="0.4">
      <c r="A21" s="37"/>
      <c r="B21" s="2" t="s">
        <v>1056</v>
      </c>
      <c r="C21" s="2" t="s">
        <v>1057</v>
      </c>
      <c r="D21" s="101">
        <v>32187</v>
      </c>
      <c r="E21" s="2" t="s">
        <v>1058</v>
      </c>
      <c r="H21" s="2" t="s">
        <v>1059</v>
      </c>
      <c r="I21" s="2" t="s">
        <v>1060</v>
      </c>
      <c r="J21" s="2" t="s">
        <v>476</v>
      </c>
      <c r="K21" s="2">
        <v>21</v>
      </c>
      <c r="L21" s="2">
        <v>32</v>
      </c>
      <c r="M21" s="2">
        <v>82</v>
      </c>
      <c r="N21" s="2">
        <v>50</v>
      </c>
      <c r="O21" s="2">
        <v>76</v>
      </c>
      <c r="P21" s="2">
        <v>117</v>
      </c>
      <c r="Q21" s="2">
        <v>94</v>
      </c>
      <c r="R21" s="2">
        <v>66</v>
      </c>
      <c r="S21" s="2">
        <v>70</v>
      </c>
      <c r="T21" s="2">
        <v>61</v>
      </c>
      <c r="U21" s="2">
        <v>64</v>
      </c>
      <c r="V21" s="2">
        <v>99</v>
      </c>
      <c r="W21" s="2">
        <v>832</v>
      </c>
      <c r="Y21" s="5"/>
    </row>
    <row r="22" spans="1:26" ht="15.9" customHeight="1" x14ac:dyDescent="0.4">
      <c r="A22" s="37"/>
      <c r="B22" s="112" t="s">
        <v>1061</v>
      </c>
      <c r="C22" s="2" t="s">
        <v>1062</v>
      </c>
      <c r="D22" s="102">
        <f>AVERAGE(162934,156383,157541,158338,150401,149550,150151,149797,144726,144173,139325,154612,136858,144826,149338,130684,137370,140872,138168,132721,132953,126304)</f>
        <v>144910.22727272726</v>
      </c>
      <c r="E22" s="2" t="s">
        <v>1063</v>
      </c>
      <c r="H22" s="2" t="s">
        <v>1059</v>
      </c>
      <c r="I22" s="2" t="s">
        <v>1064</v>
      </c>
      <c r="J22" s="2" t="s">
        <v>476</v>
      </c>
      <c r="K22" s="2">
        <v>19</v>
      </c>
      <c r="L22" s="2">
        <v>31</v>
      </c>
      <c r="M22" s="2">
        <v>72</v>
      </c>
      <c r="N22" s="2">
        <v>46</v>
      </c>
      <c r="O22" s="2">
        <v>67</v>
      </c>
      <c r="P22" s="2">
        <v>95</v>
      </c>
      <c r="Q22" s="2">
        <v>71</v>
      </c>
      <c r="R22" s="2">
        <v>53</v>
      </c>
      <c r="S22" s="2">
        <v>64</v>
      </c>
      <c r="T22" s="2">
        <v>56</v>
      </c>
      <c r="U22" s="2">
        <v>57</v>
      </c>
      <c r="V22" s="2">
        <v>91</v>
      </c>
      <c r="W22" s="2">
        <v>722</v>
      </c>
    </row>
    <row r="23" spans="1:26" ht="15.9" customHeight="1" x14ac:dyDescent="0.4">
      <c r="A23" s="37"/>
      <c r="B23" s="112" t="s">
        <v>1061</v>
      </c>
      <c r="C23" s="2" t="s">
        <v>1065</v>
      </c>
      <c r="D23" s="102">
        <f>D22/3.6</f>
        <v>40252.840909090904</v>
      </c>
      <c r="E23" s="2" t="s">
        <v>1066</v>
      </c>
      <c r="H23" s="2" t="s">
        <v>1059</v>
      </c>
      <c r="I23" s="2" t="s">
        <v>1067</v>
      </c>
      <c r="J23" s="2" t="s">
        <v>476</v>
      </c>
      <c r="K23" s="2">
        <v>18</v>
      </c>
      <c r="L23" s="2">
        <v>31</v>
      </c>
      <c r="M23" s="2">
        <v>67</v>
      </c>
      <c r="N23" s="2">
        <v>35</v>
      </c>
      <c r="O23" s="2">
        <v>61</v>
      </c>
      <c r="P23" s="2">
        <v>75</v>
      </c>
      <c r="Q23" s="2">
        <v>61</v>
      </c>
      <c r="R23" s="2">
        <v>41</v>
      </c>
      <c r="S23" s="2">
        <v>52</v>
      </c>
      <c r="T23" s="2">
        <v>47</v>
      </c>
      <c r="U23" s="2">
        <v>39</v>
      </c>
      <c r="V23" s="2">
        <v>79</v>
      </c>
      <c r="W23" s="2">
        <v>606</v>
      </c>
    </row>
    <row r="24" spans="1:26" ht="15.9" customHeight="1" x14ac:dyDescent="0.4">
      <c r="A24" s="37"/>
      <c r="B24" s="2" t="s">
        <v>1068</v>
      </c>
      <c r="C24" s="2" t="s">
        <v>1069</v>
      </c>
      <c r="D24" s="87">
        <v>656</v>
      </c>
      <c r="E24" s="2" t="s">
        <v>1066</v>
      </c>
      <c r="F24" s="104"/>
      <c r="H24" s="2" t="s">
        <v>1059</v>
      </c>
      <c r="I24" s="2" t="s">
        <v>1070</v>
      </c>
      <c r="J24" s="2" t="s">
        <v>1071</v>
      </c>
      <c r="K24" s="2">
        <v>2.2000000000000002</v>
      </c>
      <c r="L24" s="2">
        <v>4.4000000000000004</v>
      </c>
      <c r="M24" s="2">
        <v>3.4</v>
      </c>
      <c r="N24" s="2">
        <v>4.0999999999999996</v>
      </c>
      <c r="O24" s="2">
        <v>3.7</v>
      </c>
      <c r="P24" s="2">
        <v>3.7</v>
      </c>
      <c r="Q24" s="2">
        <v>3.1</v>
      </c>
      <c r="R24" s="2">
        <v>2.4</v>
      </c>
      <c r="S24" s="2">
        <v>2.7</v>
      </c>
      <c r="T24" s="2">
        <v>2.5</v>
      </c>
      <c r="U24" s="2">
        <v>2.6</v>
      </c>
      <c r="V24" s="2">
        <v>3</v>
      </c>
      <c r="W24" s="2">
        <v>3</v>
      </c>
    </row>
    <row r="25" spans="1:26" ht="15.9" customHeight="1" x14ac:dyDescent="0.4">
      <c r="A25" s="37"/>
      <c r="B25" s="2" t="s">
        <v>1056</v>
      </c>
      <c r="C25" s="2" t="s">
        <v>1072</v>
      </c>
      <c r="D25" s="87">
        <f>W49/11</f>
        <v>494</v>
      </c>
      <c r="E25" s="2" t="s">
        <v>1073</v>
      </c>
      <c r="H25" s="2" t="s">
        <v>1059</v>
      </c>
      <c r="I25" s="2" t="s">
        <v>1074</v>
      </c>
      <c r="J25" s="2"/>
      <c r="K25" s="2"/>
      <c r="L25" s="2"/>
      <c r="M25" s="2"/>
      <c r="N25" s="2"/>
      <c r="O25" s="2"/>
      <c r="P25" s="2"/>
      <c r="Q25" s="2"/>
      <c r="R25" s="2"/>
      <c r="S25" s="2"/>
      <c r="T25" s="2"/>
      <c r="U25" s="2"/>
      <c r="V25" s="2"/>
      <c r="W25" s="2"/>
    </row>
    <row r="26" spans="1:26" ht="15.9" customHeight="1" x14ac:dyDescent="0.25">
      <c r="B26" s="2" t="s">
        <v>1075</v>
      </c>
      <c r="C26" s="100" t="s">
        <v>1076</v>
      </c>
      <c r="D26" s="103">
        <f>D25/D23</f>
        <v>1.2272425718117017E-2</v>
      </c>
      <c r="E26" s="67" t="s">
        <v>1077</v>
      </c>
      <c r="H26" s="2" t="s">
        <v>1059</v>
      </c>
      <c r="I26" s="2" t="s">
        <v>1078</v>
      </c>
      <c r="J26" s="2"/>
      <c r="K26" s="2"/>
      <c r="L26" s="2"/>
      <c r="M26" s="2"/>
      <c r="N26" s="2"/>
      <c r="O26" s="2"/>
      <c r="P26" s="2"/>
      <c r="Q26" s="2"/>
      <c r="R26" s="2"/>
      <c r="S26" s="2"/>
      <c r="T26" s="2"/>
      <c r="U26" s="2"/>
      <c r="V26" s="2"/>
      <c r="W26" s="2"/>
    </row>
    <row r="27" spans="1:26" ht="15.9" customHeight="1" x14ac:dyDescent="0.25">
      <c r="B27" s="2" t="s">
        <v>1056</v>
      </c>
      <c r="C27" s="2" t="s">
        <v>1079</v>
      </c>
      <c r="D27" s="87">
        <f>SUM(W43,W44,W45)</f>
        <v>19.7</v>
      </c>
      <c r="E27" s="2" t="s">
        <v>1080</v>
      </c>
      <c r="H27" s="2" t="s">
        <v>1059</v>
      </c>
      <c r="I27" s="2" t="s">
        <v>1081</v>
      </c>
      <c r="J27" s="2" t="s">
        <v>1082</v>
      </c>
      <c r="K27" s="2">
        <v>18.8</v>
      </c>
      <c r="L27" s="2">
        <v>11.9</v>
      </c>
      <c r="M27" s="2">
        <v>15.1</v>
      </c>
      <c r="N27" s="2">
        <v>14.3</v>
      </c>
      <c r="O27" s="2">
        <v>17.2</v>
      </c>
      <c r="P27" s="2">
        <v>16.5</v>
      </c>
      <c r="Q27" s="2">
        <v>19</v>
      </c>
      <c r="R27" s="2">
        <v>12.5</v>
      </c>
      <c r="S27" s="2">
        <v>36.6</v>
      </c>
      <c r="T27" s="2">
        <v>20</v>
      </c>
      <c r="U27" s="2">
        <v>18.5</v>
      </c>
      <c r="V27" s="2">
        <v>38.299999999999997</v>
      </c>
      <c r="W27" s="2">
        <v>21.8</v>
      </c>
    </row>
    <row r="28" spans="1:26" s="39" customFormat="1" x14ac:dyDescent="0.25">
      <c r="B28" s="2" t="s">
        <v>1075</v>
      </c>
      <c r="C28" s="2" t="s">
        <v>1079</v>
      </c>
      <c r="D28" s="110">
        <v>17.402979999999999</v>
      </c>
      <c r="E28" s="2" t="s">
        <v>1083</v>
      </c>
      <c r="H28" s="2" t="s">
        <v>1059</v>
      </c>
      <c r="I28" s="2" t="s">
        <v>1084</v>
      </c>
      <c r="J28" s="2" t="s">
        <v>1082</v>
      </c>
      <c r="K28" s="2">
        <v>12.8</v>
      </c>
      <c r="L28" s="2">
        <v>8.1</v>
      </c>
      <c r="M28" s="2">
        <v>10.6</v>
      </c>
      <c r="N28" s="2">
        <v>9.6999999999999993</v>
      </c>
      <c r="O28" s="2">
        <v>12.1</v>
      </c>
      <c r="P28" s="2">
        <v>11.2</v>
      </c>
      <c r="Q28" s="2">
        <v>15.6</v>
      </c>
      <c r="R28" s="2">
        <v>10.3</v>
      </c>
      <c r="S28" s="2">
        <v>32.799999999999997</v>
      </c>
      <c r="T28" s="2">
        <v>17.3</v>
      </c>
      <c r="U28" s="2">
        <v>14.4</v>
      </c>
      <c r="V28" s="2">
        <v>34.6</v>
      </c>
      <c r="W28" s="2">
        <v>18</v>
      </c>
      <c r="X28" s="1"/>
      <c r="Y28" s="1"/>
      <c r="Z28" s="1"/>
    </row>
    <row r="29" spans="1:26" x14ac:dyDescent="0.25">
      <c r="B29" s="2" t="s">
        <v>1075</v>
      </c>
      <c r="C29" s="2" t="s">
        <v>1085</v>
      </c>
      <c r="D29" s="111">
        <f>D28/11</f>
        <v>1.5820890909090908</v>
      </c>
      <c r="E29" s="2" t="s">
        <v>1083</v>
      </c>
      <c r="H29" s="2" t="s">
        <v>1059</v>
      </c>
      <c r="I29" s="38" t="s">
        <v>1086</v>
      </c>
      <c r="J29" s="2" t="s">
        <v>1077</v>
      </c>
      <c r="K29" s="2">
        <v>32</v>
      </c>
      <c r="L29" s="2">
        <v>33</v>
      </c>
      <c r="M29" s="2">
        <v>30</v>
      </c>
      <c r="N29" s="2">
        <v>33</v>
      </c>
      <c r="O29" s="2">
        <v>30</v>
      </c>
      <c r="P29" s="2">
        <v>32</v>
      </c>
      <c r="Q29" s="2">
        <v>18</v>
      </c>
      <c r="R29" s="2">
        <v>18</v>
      </c>
      <c r="S29" s="2">
        <v>10</v>
      </c>
      <c r="T29" s="2">
        <v>13</v>
      </c>
      <c r="U29" s="2">
        <v>22</v>
      </c>
      <c r="V29" s="2">
        <v>10</v>
      </c>
      <c r="W29" s="2">
        <v>17</v>
      </c>
    </row>
    <row r="30" spans="1:26" x14ac:dyDescent="0.25">
      <c r="B30" s="68" t="s">
        <v>1075</v>
      </c>
      <c r="C30" s="68" t="s">
        <v>1087</v>
      </c>
      <c r="D30" s="111">
        <f>D29/(D25/1000)</f>
        <v>3.2026094957673901</v>
      </c>
      <c r="E30" s="68" t="s">
        <v>1088</v>
      </c>
      <c r="H30" s="2" t="s">
        <v>1059</v>
      </c>
      <c r="I30" s="2" t="s">
        <v>1089</v>
      </c>
      <c r="J30" s="2" t="s">
        <v>1090</v>
      </c>
      <c r="K30" s="2">
        <v>80</v>
      </c>
      <c r="L30" s="2">
        <v>96</v>
      </c>
      <c r="M30" s="2">
        <v>175</v>
      </c>
      <c r="N30" s="2">
        <v>105</v>
      </c>
      <c r="O30" s="2">
        <v>153</v>
      </c>
      <c r="P30" s="2">
        <v>204</v>
      </c>
      <c r="Q30" s="2">
        <v>261</v>
      </c>
      <c r="R30" s="2">
        <v>277</v>
      </c>
      <c r="S30" s="2">
        <v>225</v>
      </c>
      <c r="T30" s="2">
        <v>473</v>
      </c>
      <c r="U30" s="2">
        <v>286</v>
      </c>
      <c r="V30" s="2">
        <v>416</v>
      </c>
      <c r="W30" s="2">
        <v>2600</v>
      </c>
    </row>
    <row r="31" spans="1:26" x14ac:dyDescent="0.25">
      <c r="H31" s="2" t="s">
        <v>1059</v>
      </c>
      <c r="I31" s="2" t="s">
        <v>1091</v>
      </c>
      <c r="J31" s="2" t="s">
        <v>1077</v>
      </c>
      <c r="K31" s="2">
        <v>100</v>
      </c>
      <c r="L31" s="2">
        <v>100</v>
      </c>
      <c r="M31" s="2">
        <v>100</v>
      </c>
      <c r="N31" s="2">
        <v>100</v>
      </c>
      <c r="O31" s="2">
        <v>98</v>
      </c>
      <c r="P31" s="2">
        <v>93</v>
      </c>
      <c r="Q31" s="2">
        <v>85</v>
      </c>
      <c r="R31" s="2">
        <v>58</v>
      </c>
      <c r="S31" s="2">
        <v>54</v>
      </c>
      <c r="T31" s="2">
        <v>36</v>
      </c>
      <c r="U31" s="2">
        <v>13</v>
      </c>
      <c r="V31" s="2">
        <v>3</v>
      </c>
      <c r="W31" s="2">
        <v>57</v>
      </c>
    </row>
    <row r="32" spans="1:26" x14ac:dyDescent="0.25">
      <c r="H32" s="2" t="s">
        <v>1059</v>
      </c>
      <c r="I32" s="2" t="s">
        <v>1092</v>
      </c>
      <c r="J32" s="2" t="s">
        <v>1090</v>
      </c>
      <c r="K32" s="2">
        <v>80</v>
      </c>
      <c r="L32" s="2">
        <v>96</v>
      </c>
      <c r="M32" s="2">
        <v>175</v>
      </c>
      <c r="N32" s="2">
        <v>105</v>
      </c>
      <c r="O32" s="2">
        <v>153</v>
      </c>
      <c r="P32" s="2">
        <v>182</v>
      </c>
      <c r="Q32" s="2">
        <v>410</v>
      </c>
      <c r="R32" s="2">
        <v>178</v>
      </c>
      <c r="S32" s="2">
        <v>86</v>
      </c>
      <c r="T32" s="2">
        <v>88</v>
      </c>
      <c r="U32" s="2">
        <v>9</v>
      </c>
      <c r="V32" s="2">
        <v>4</v>
      </c>
      <c r="W32" s="2">
        <v>1566</v>
      </c>
    </row>
    <row r="33" spans="8:24" x14ac:dyDescent="0.25">
      <c r="H33" s="2" t="s">
        <v>1059</v>
      </c>
      <c r="I33" s="2" t="s">
        <v>1093</v>
      </c>
      <c r="J33" s="2" t="s">
        <v>1090</v>
      </c>
      <c r="K33" s="2">
        <v>74</v>
      </c>
      <c r="L33" s="2">
        <v>98</v>
      </c>
      <c r="M33" s="2">
        <v>131</v>
      </c>
      <c r="N33" s="2">
        <v>109</v>
      </c>
      <c r="O33" s="2">
        <v>153</v>
      </c>
      <c r="P33" s="2">
        <v>197</v>
      </c>
      <c r="Q33" s="2">
        <v>455</v>
      </c>
      <c r="R33" s="2">
        <v>209</v>
      </c>
      <c r="S33" s="2">
        <v>98</v>
      </c>
      <c r="T33" s="2">
        <v>89</v>
      </c>
      <c r="U33" s="2">
        <v>9</v>
      </c>
      <c r="V33" s="2">
        <v>4</v>
      </c>
      <c r="W33" s="2">
        <v>1626</v>
      </c>
      <c r="X33" s="1">
        <f>W33+W39</f>
        <v>5434</v>
      </c>
    </row>
    <row r="34" spans="8:24" x14ac:dyDescent="0.25">
      <c r="H34" s="2" t="s">
        <v>1059</v>
      </c>
      <c r="I34" s="2" t="s">
        <v>1094</v>
      </c>
      <c r="J34" s="2" t="s">
        <v>1071</v>
      </c>
      <c r="K34" s="2">
        <v>2.2999999999999998</v>
      </c>
      <c r="L34" s="2">
        <v>4.4000000000000004</v>
      </c>
      <c r="M34" s="2">
        <v>3.9</v>
      </c>
      <c r="N34" s="2">
        <v>4</v>
      </c>
      <c r="O34" s="2">
        <v>3.7</v>
      </c>
      <c r="P34" s="2">
        <v>3.8</v>
      </c>
      <c r="Q34" s="2">
        <v>1.5</v>
      </c>
      <c r="R34" s="2">
        <v>2.4</v>
      </c>
      <c r="S34" s="2">
        <v>2.7</v>
      </c>
      <c r="T34" s="2">
        <v>2.1</v>
      </c>
      <c r="U34" s="2">
        <v>2.9</v>
      </c>
      <c r="V34" s="2">
        <v>2.5</v>
      </c>
      <c r="W34" s="2">
        <v>2.8</v>
      </c>
      <c r="X34" s="1">
        <f>W39/X33</f>
        <v>0.70077291129922714</v>
      </c>
    </row>
    <row r="35" spans="8:24" x14ac:dyDescent="0.25">
      <c r="H35" s="2" t="s">
        <v>1059</v>
      </c>
      <c r="I35" s="36" t="s">
        <v>1095</v>
      </c>
      <c r="J35" s="2" t="s">
        <v>1071</v>
      </c>
      <c r="K35" s="2">
        <v>2.2999999999999998</v>
      </c>
      <c r="L35" s="2">
        <v>3.9</v>
      </c>
      <c r="M35" s="2">
        <v>3.2</v>
      </c>
      <c r="N35" s="2">
        <v>3</v>
      </c>
      <c r="O35" s="2">
        <v>3</v>
      </c>
      <c r="P35" s="2">
        <v>3</v>
      </c>
      <c r="Q35" s="2">
        <v>1.2</v>
      </c>
      <c r="R35" s="2">
        <v>1.8</v>
      </c>
      <c r="S35" s="2">
        <v>2.2999999999999998</v>
      </c>
      <c r="T35" s="2">
        <v>1.7</v>
      </c>
      <c r="U35" s="2">
        <v>2.7</v>
      </c>
      <c r="V35" s="2">
        <v>1.2</v>
      </c>
      <c r="W35" s="2">
        <v>2.2999999999999998</v>
      </c>
    </row>
    <row r="36" spans="8:24" x14ac:dyDescent="0.25">
      <c r="H36" s="2" t="s">
        <v>1096</v>
      </c>
      <c r="I36" s="36" t="s">
        <v>1097</v>
      </c>
      <c r="J36" s="2" t="s">
        <v>1090</v>
      </c>
      <c r="K36" s="2">
        <v>457</v>
      </c>
      <c r="L36" s="2">
        <v>482</v>
      </c>
      <c r="M36" s="2">
        <v>322</v>
      </c>
      <c r="N36" s="2">
        <v>421</v>
      </c>
      <c r="O36" s="2">
        <v>553</v>
      </c>
      <c r="P36" s="2">
        <v>1314</v>
      </c>
      <c r="Q36" s="2">
        <v>1292</v>
      </c>
      <c r="R36" s="2">
        <v>830</v>
      </c>
      <c r="S36" s="2">
        <v>648</v>
      </c>
      <c r="T36" s="2">
        <v>692</v>
      </c>
      <c r="U36" s="2">
        <v>893</v>
      </c>
      <c r="V36" s="2">
        <v>960</v>
      </c>
      <c r="W36" s="2">
        <v>8463</v>
      </c>
    </row>
    <row r="37" spans="8:24" x14ac:dyDescent="0.25">
      <c r="H37" s="2" t="s">
        <v>1096</v>
      </c>
      <c r="I37" s="36" t="s">
        <v>1098</v>
      </c>
      <c r="J37" s="2" t="s">
        <v>1077</v>
      </c>
      <c r="K37" s="2">
        <v>100</v>
      </c>
      <c r="L37" s="2">
        <v>100</v>
      </c>
      <c r="M37" s="2">
        <v>100</v>
      </c>
      <c r="N37" s="2">
        <v>100</v>
      </c>
      <c r="O37" s="2">
        <v>91</v>
      </c>
      <c r="P37" s="2">
        <v>83</v>
      </c>
      <c r="Q37" s="2">
        <v>47</v>
      </c>
      <c r="R37" s="2">
        <v>33</v>
      </c>
      <c r="S37" s="2">
        <v>0</v>
      </c>
      <c r="T37" s="2">
        <v>0</v>
      </c>
      <c r="U37" s="2">
        <v>0</v>
      </c>
      <c r="V37" s="2">
        <v>0</v>
      </c>
      <c r="W37" s="2">
        <v>57</v>
      </c>
    </row>
    <row r="38" spans="8:24" x14ac:dyDescent="0.25">
      <c r="H38" s="2" t="s">
        <v>1096</v>
      </c>
      <c r="I38" s="36" t="s">
        <v>1099</v>
      </c>
      <c r="J38" s="2" t="s">
        <v>1090</v>
      </c>
      <c r="K38" s="2">
        <v>457</v>
      </c>
      <c r="L38" s="2">
        <v>482</v>
      </c>
      <c r="M38" s="2">
        <v>322</v>
      </c>
      <c r="N38" s="2">
        <v>421</v>
      </c>
      <c r="O38" s="2">
        <v>496</v>
      </c>
      <c r="P38" s="2">
        <v>1129</v>
      </c>
      <c r="Q38" s="2">
        <v>410</v>
      </c>
      <c r="R38" s="2">
        <v>295</v>
      </c>
      <c r="S38" s="2">
        <v>0</v>
      </c>
      <c r="T38" s="2">
        <v>0</v>
      </c>
      <c r="U38" s="2">
        <v>0</v>
      </c>
      <c r="V38" s="2">
        <v>0</v>
      </c>
      <c r="W38" s="2">
        <v>4012</v>
      </c>
    </row>
    <row r="39" spans="8:24" x14ac:dyDescent="0.25">
      <c r="H39" s="2" t="s">
        <v>1096</v>
      </c>
      <c r="I39" s="36" t="s">
        <v>1100</v>
      </c>
      <c r="J39" s="2" t="s">
        <v>1090</v>
      </c>
      <c r="K39" s="2">
        <v>466</v>
      </c>
      <c r="L39" s="2">
        <v>727</v>
      </c>
      <c r="M39" s="2">
        <v>292</v>
      </c>
      <c r="N39" s="2">
        <v>480</v>
      </c>
      <c r="O39" s="2">
        <v>486</v>
      </c>
      <c r="P39" s="2">
        <v>750</v>
      </c>
      <c r="Q39" s="2">
        <v>389</v>
      </c>
      <c r="R39" s="2">
        <v>218</v>
      </c>
      <c r="S39" s="2">
        <v>0</v>
      </c>
      <c r="T39" s="2">
        <v>0</v>
      </c>
      <c r="U39" s="2">
        <v>0</v>
      </c>
      <c r="V39" s="2">
        <v>0</v>
      </c>
      <c r="W39" s="2">
        <v>3808</v>
      </c>
    </row>
    <row r="40" spans="8:24" x14ac:dyDescent="0.25">
      <c r="H40" s="2" t="s">
        <v>1096</v>
      </c>
      <c r="I40" s="36" t="s">
        <v>1101</v>
      </c>
      <c r="J40" s="2" t="s">
        <v>1071</v>
      </c>
      <c r="K40" s="2">
        <v>1.4</v>
      </c>
      <c r="L40" s="2">
        <v>1.7</v>
      </c>
      <c r="M40" s="2">
        <v>2.4</v>
      </c>
      <c r="N40" s="2">
        <v>2.9</v>
      </c>
      <c r="O40" s="2">
        <v>2.9</v>
      </c>
      <c r="P40" s="2">
        <v>2.4</v>
      </c>
      <c r="Q40" s="2">
        <v>2.7</v>
      </c>
      <c r="R40" s="2">
        <v>2.5</v>
      </c>
      <c r="S40" s="2">
        <v>0</v>
      </c>
      <c r="T40" s="2">
        <v>0</v>
      </c>
      <c r="U40" s="2">
        <v>0</v>
      </c>
      <c r="V40" s="2">
        <v>0</v>
      </c>
      <c r="W40" s="2">
        <v>2.4</v>
      </c>
    </row>
    <row r="41" spans="8:24" x14ac:dyDescent="0.25">
      <c r="H41" s="2" t="s">
        <v>1096</v>
      </c>
      <c r="I41" s="36" t="s">
        <v>1102</v>
      </c>
      <c r="J41" s="2" t="s">
        <v>1071</v>
      </c>
      <c r="K41" s="2">
        <v>1.2</v>
      </c>
      <c r="L41" s="2">
        <v>0.7</v>
      </c>
      <c r="M41" s="2">
        <v>2</v>
      </c>
      <c r="N41" s="2">
        <v>1.8</v>
      </c>
      <c r="O41" s="2">
        <v>2.2999999999999998</v>
      </c>
      <c r="P41" s="2">
        <v>1.7</v>
      </c>
      <c r="Q41" s="2">
        <v>2.2000000000000002</v>
      </c>
      <c r="R41" s="2">
        <v>1.5</v>
      </c>
      <c r="S41" s="2">
        <v>0</v>
      </c>
      <c r="T41" s="2">
        <v>0</v>
      </c>
      <c r="U41" s="2">
        <v>0</v>
      </c>
      <c r="V41" s="2">
        <v>0</v>
      </c>
      <c r="W41" s="2">
        <v>1.6</v>
      </c>
    </row>
    <row r="42" spans="8:24" x14ac:dyDescent="0.25">
      <c r="H42" s="2" t="s">
        <v>1096</v>
      </c>
      <c r="I42" s="38" t="s">
        <v>1103</v>
      </c>
      <c r="J42" s="2" t="s">
        <v>1080</v>
      </c>
      <c r="K42" s="2">
        <v>9</v>
      </c>
      <c r="L42" s="2">
        <v>13.5</v>
      </c>
      <c r="M42" s="2">
        <v>15.9</v>
      </c>
      <c r="N42" s="2">
        <v>19</v>
      </c>
      <c r="O42" s="2">
        <v>24</v>
      </c>
      <c r="P42" s="2">
        <v>41.3</v>
      </c>
      <c r="Q42" s="2">
        <v>41</v>
      </c>
      <c r="R42" s="2">
        <v>31.6</v>
      </c>
      <c r="S42" s="2">
        <v>27</v>
      </c>
      <c r="T42" s="2">
        <v>31.3</v>
      </c>
      <c r="U42" s="2">
        <v>39.6</v>
      </c>
      <c r="V42" s="2">
        <v>39.700000000000003</v>
      </c>
      <c r="W42" s="2">
        <v>333</v>
      </c>
    </row>
    <row r="43" spans="8:24" x14ac:dyDescent="0.25">
      <c r="H43" s="2" t="s">
        <v>1096</v>
      </c>
      <c r="I43" s="38" t="s">
        <v>1104</v>
      </c>
      <c r="J43" s="2" t="s">
        <v>1080</v>
      </c>
      <c r="K43" s="2">
        <v>7.5</v>
      </c>
      <c r="L43" s="2">
        <v>9.3000000000000007</v>
      </c>
      <c r="M43" s="2">
        <v>10.9</v>
      </c>
      <c r="N43" s="2">
        <v>11.8</v>
      </c>
      <c r="O43" s="2" t="s">
        <v>1105</v>
      </c>
      <c r="P43" s="2" t="s">
        <v>1106</v>
      </c>
      <c r="Q43" s="2" t="s">
        <v>1107</v>
      </c>
      <c r="R43" s="2" t="s">
        <v>1108</v>
      </c>
      <c r="S43" s="2" t="s">
        <v>1109</v>
      </c>
      <c r="T43" s="2" t="s">
        <v>1110</v>
      </c>
      <c r="U43" s="2" t="s">
        <v>1111</v>
      </c>
      <c r="V43" s="2" t="s">
        <v>1112</v>
      </c>
      <c r="W43" s="2" t="s">
        <v>1113</v>
      </c>
    </row>
    <row r="44" spans="8:24" x14ac:dyDescent="0.25">
      <c r="H44" s="2" t="s">
        <v>1096</v>
      </c>
      <c r="I44" s="2" t="s">
        <v>1114</v>
      </c>
      <c r="J44" s="2" t="s">
        <v>1080</v>
      </c>
      <c r="K44" s="2"/>
      <c r="L44" s="2"/>
      <c r="M44" s="2"/>
      <c r="N44" s="2"/>
      <c r="O44" s="2"/>
      <c r="P44" s="2"/>
      <c r="Q44" s="2"/>
      <c r="R44" s="2"/>
      <c r="S44" s="2"/>
      <c r="T44" s="2"/>
      <c r="U44" s="2">
        <v>0.2</v>
      </c>
      <c r="V44" s="2">
        <v>2.5</v>
      </c>
      <c r="W44" s="2">
        <v>2.7</v>
      </c>
    </row>
    <row r="45" spans="8:24" x14ac:dyDescent="0.25">
      <c r="H45" s="2" t="s">
        <v>1096</v>
      </c>
      <c r="I45" s="2" t="s">
        <v>1115</v>
      </c>
      <c r="J45" s="2" t="s">
        <v>1080</v>
      </c>
      <c r="K45" s="2">
        <v>0.5</v>
      </c>
      <c r="L45" s="2">
        <v>0.5</v>
      </c>
      <c r="M45" s="2">
        <v>0.8</v>
      </c>
      <c r="N45" s="2">
        <v>1.1000000000000001</v>
      </c>
      <c r="O45" s="2">
        <v>1.4</v>
      </c>
      <c r="P45" s="2">
        <v>1.8</v>
      </c>
      <c r="Q45" s="2">
        <v>1.7</v>
      </c>
      <c r="R45" s="2">
        <v>1.7</v>
      </c>
      <c r="S45" s="2">
        <v>1.8</v>
      </c>
      <c r="T45" s="2">
        <v>1.8</v>
      </c>
      <c r="U45" s="2">
        <v>1.9</v>
      </c>
      <c r="V45" s="2">
        <v>2</v>
      </c>
      <c r="W45" s="2">
        <v>17</v>
      </c>
    </row>
    <row r="46" spans="8:24" x14ac:dyDescent="0.25">
      <c r="H46" s="2" t="s">
        <v>1096</v>
      </c>
      <c r="I46" s="2" t="s">
        <v>1116</v>
      </c>
      <c r="J46" s="2" t="s">
        <v>1071</v>
      </c>
      <c r="K46" s="2">
        <v>1.5</v>
      </c>
      <c r="L46" s="2">
        <v>1.2</v>
      </c>
      <c r="M46" s="2">
        <v>2.6</v>
      </c>
      <c r="N46" s="2">
        <v>2.2000000000000002</v>
      </c>
      <c r="O46" s="2" t="s">
        <v>1117</v>
      </c>
      <c r="P46" s="2" t="s">
        <v>1118</v>
      </c>
      <c r="Q46" s="2" t="s">
        <v>1119</v>
      </c>
      <c r="R46" s="2" t="s">
        <v>1120</v>
      </c>
      <c r="S46" s="2" t="s">
        <v>1121</v>
      </c>
      <c r="T46" s="2" t="s">
        <v>1118</v>
      </c>
      <c r="U46" s="2" t="s">
        <v>1122</v>
      </c>
      <c r="V46" s="2" t="s">
        <v>1120</v>
      </c>
      <c r="W46" s="2" t="s">
        <v>1123</v>
      </c>
    </row>
    <row r="47" spans="8:24" x14ac:dyDescent="0.25">
      <c r="H47" s="2" t="s">
        <v>1096</v>
      </c>
      <c r="I47" s="2" t="s">
        <v>1124</v>
      </c>
      <c r="J47" s="2" t="s">
        <v>1080</v>
      </c>
      <c r="K47" s="2">
        <v>8.9</v>
      </c>
      <c r="L47" s="2">
        <v>22.4</v>
      </c>
      <c r="M47" s="2">
        <v>32.4</v>
      </c>
      <c r="N47" s="2">
        <v>50.9</v>
      </c>
      <c r="O47" s="2">
        <v>79.400000000000006</v>
      </c>
      <c r="P47" s="2">
        <v>100.5</v>
      </c>
      <c r="Q47" s="2">
        <v>118.5</v>
      </c>
      <c r="R47" s="2">
        <v>134.5</v>
      </c>
      <c r="S47" s="2">
        <v>153</v>
      </c>
      <c r="T47" s="2">
        <v>158.80000000000001</v>
      </c>
      <c r="U47" s="2">
        <v>175.5</v>
      </c>
      <c r="V47" s="2">
        <v>171.5</v>
      </c>
      <c r="W47" s="2">
        <v>175.5</v>
      </c>
    </row>
    <row r="48" spans="8:24" x14ac:dyDescent="0.25">
      <c r="H48" s="2" t="s">
        <v>1096</v>
      </c>
      <c r="I48" s="2" t="s">
        <v>1125</v>
      </c>
      <c r="J48" s="2" t="s">
        <v>1080</v>
      </c>
      <c r="K48" s="2">
        <v>8.4</v>
      </c>
      <c r="L48" s="2">
        <v>18.8</v>
      </c>
      <c r="M48" s="2">
        <v>26.6</v>
      </c>
      <c r="N48" s="2">
        <v>37.700000000000003</v>
      </c>
      <c r="O48" s="2">
        <v>53.7</v>
      </c>
      <c r="P48" s="2">
        <v>76</v>
      </c>
      <c r="Q48" s="2">
        <v>101.3</v>
      </c>
      <c r="R48" s="2">
        <v>104.1</v>
      </c>
      <c r="S48" s="2">
        <v>108.1</v>
      </c>
      <c r="T48" s="2">
        <v>112</v>
      </c>
      <c r="U48" s="2">
        <v>139.6</v>
      </c>
      <c r="V48" s="2">
        <v>149.19999999999999</v>
      </c>
      <c r="W48" s="2">
        <v>139.6</v>
      </c>
    </row>
    <row r="49" spans="1:23" x14ac:dyDescent="0.25">
      <c r="H49" s="2"/>
      <c r="I49" s="2" t="s">
        <v>1055</v>
      </c>
      <c r="J49" s="2" t="s">
        <v>1090</v>
      </c>
      <c r="K49" s="2">
        <f>K33+K39</f>
        <v>540</v>
      </c>
      <c r="L49" s="2">
        <f t="shared" ref="L49:V49" si="0">L33+L39</f>
        <v>825</v>
      </c>
      <c r="M49" s="2">
        <f>M33+M39</f>
        <v>423</v>
      </c>
      <c r="N49" s="2">
        <f t="shared" si="0"/>
        <v>589</v>
      </c>
      <c r="O49" s="2">
        <f t="shared" si="0"/>
        <v>639</v>
      </c>
      <c r="P49" s="2">
        <f t="shared" si="0"/>
        <v>947</v>
      </c>
      <c r="Q49" s="2">
        <f t="shared" si="0"/>
        <v>844</v>
      </c>
      <c r="R49" s="2">
        <f t="shared" si="0"/>
        <v>427</v>
      </c>
      <c r="S49" s="2">
        <f t="shared" si="0"/>
        <v>98</v>
      </c>
      <c r="T49" s="2">
        <f t="shared" si="0"/>
        <v>89</v>
      </c>
      <c r="U49" s="2">
        <f t="shared" si="0"/>
        <v>9</v>
      </c>
      <c r="V49" s="2">
        <f t="shared" si="0"/>
        <v>4</v>
      </c>
      <c r="W49" s="2">
        <f>SUM(K49:V49)</f>
        <v>5434</v>
      </c>
    </row>
    <row r="51" spans="1:23" s="109" customFormat="1" ht="22.8" x14ac:dyDescent="0.4">
      <c r="A51" s="108" t="s">
        <v>184</v>
      </c>
    </row>
    <row r="52" spans="1:23" x14ac:dyDescent="0.25">
      <c r="A52" s="5"/>
    </row>
    <row r="53" spans="1:23" ht="14.4" x14ac:dyDescent="0.3">
      <c r="A53" s="5"/>
      <c r="B53" s="140" t="s">
        <v>1049</v>
      </c>
      <c r="C53" s="140" t="s">
        <v>1050</v>
      </c>
      <c r="D53" s="140" t="s">
        <v>1051</v>
      </c>
      <c r="E53" s="140" t="s">
        <v>1052</v>
      </c>
      <c r="H53" s="139" t="s">
        <v>1126</v>
      </c>
      <c r="N53" s="5"/>
      <c r="O53" s="5" t="s">
        <v>1127</v>
      </c>
      <c r="P53" s="5" t="s">
        <v>1128</v>
      </c>
      <c r="Q53" s="5" t="s">
        <v>1129</v>
      </c>
      <c r="R53" s="5" t="s">
        <v>1130</v>
      </c>
      <c r="S53" s="5" t="s">
        <v>1131</v>
      </c>
      <c r="T53" s="5" t="s">
        <v>1132</v>
      </c>
    </row>
    <row r="54" spans="1:23" x14ac:dyDescent="0.25">
      <c r="A54" s="5"/>
      <c r="B54" s="152" t="s">
        <v>1133</v>
      </c>
      <c r="C54" s="140" t="s">
        <v>1134</v>
      </c>
      <c r="D54" s="140">
        <f>1101440</f>
        <v>1101440</v>
      </c>
      <c r="E54" s="140" t="s">
        <v>1135</v>
      </c>
      <c r="H54" s="140" t="s">
        <v>1136</v>
      </c>
      <c r="I54" s="140" t="s">
        <v>1137</v>
      </c>
      <c r="J54" s="140">
        <v>16505</v>
      </c>
      <c r="N54" s="5" t="s">
        <v>1138</v>
      </c>
      <c r="O54" s="1">
        <v>1786</v>
      </c>
      <c r="P54" s="1">
        <v>365759659</v>
      </c>
      <c r="Q54" s="1">
        <v>52498392</v>
      </c>
      <c r="R54" s="138">
        <v>0.14399999999999999</v>
      </c>
      <c r="S54" s="1">
        <v>1102838</v>
      </c>
      <c r="T54" s="1">
        <v>143697</v>
      </c>
    </row>
    <row r="55" spans="1:23" x14ac:dyDescent="0.25">
      <c r="A55" s="5"/>
      <c r="B55" s="152" t="s">
        <v>1061</v>
      </c>
      <c r="C55" s="140" t="s">
        <v>1139</v>
      </c>
      <c r="D55" s="144">
        <f>AVERAGE(319240,316225,316959) + AVERAGE(104345, 101565,103209)</f>
        <v>420514.33333333337</v>
      </c>
      <c r="E55" s="140" t="s">
        <v>1063</v>
      </c>
      <c r="H55" s="140" t="s">
        <v>1140</v>
      </c>
      <c r="I55" s="140" t="s">
        <v>1141</v>
      </c>
      <c r="J55" s="140">
        <v>254.8</v>
      </c>
      <c r="N55" s="5" t="s">
        <v>1142</v>
      </c>
      <c r="O55" s="1">
        <v>19</v>
      </c>
      <c r="P55" s="1">
        <v>19</v>
      </c>
      <c r="Q55" s="1">
        <v>3507170</v>
      </c>
      <c r="R55" s="138">
        <v>0.104</v>
      </c>
      <c r="S55" s="1">
        <v>14788</v>
      </c>
      <c r="T55" s="1">
        <v>126341</v>
      </c>
    </row>
    <row r="56" spans="1:23" x14ac:dyDescent="0.25">
      <c r="A56" s="5"/>
      <c r="B56" s="140" t="s">
        <v>1075</v>
      </c>
      <c r="C56" s="140" t="s">
        <v>1143</v>
      </c>
      <c r="D56" s="142">
        <f>D55*277.8</f>
        <v>116818881.80000001</v>
      </c>
      <c r="E56" s="140" t="s">
        <v>1135</v>
      </c>
      <c r="H56" s="140" t="s">
        <v>1144</v>
      </c>
      <c r="I56" s="140" t="s">
        <v>1141</v>
      </c>
      <c r="J56" s="140">
        <v>1731.1</v>
      </c>
      <c r="N56" s="5" t="s">
        <v>1145</v>
      </c>
      <c r="O56" s="1">
        <v>5415</v>
      </c>
      <c r="P56" s="1">
        <v>669650975</v>
      </c>
      <c r="Q56" s="1">
        <v>76245436</v>
      </c>
      <c r="R56" s="138">
        <v>0.114</v>
      </c>
      <c r="S56" s="1">
        <v>55377</v>
      </c>
      <c r="T56" s="1">
        <v>1101440</v>
      </c>
    </row>
    <row r="57" spans="1:23" x14ac:dyDescent="0.25">
      <c r="A57" s="5"/>
      <c r="B57" s="140" t="s">
        <v>1075</v>
      </c>
      <c r="C57" s="140" t="s">
        <v>1146</v>
      </c>
      <c r="D57" s="140">
        <f>(D54*2)/4</f>
        <v>550720</v>
      </c>
      <c r="E57" s="140" t="s">
        <v>1147</v>
      </c>
      <c r="H57" s="140" t="s">
        <v>1148</v>
      </c>
      <c r="I57" s="140" t="s">
        <v>1141</v>
      </c>
      <c r="J57" s="140">
        <v>60</v>
      </c>
      <c r="N57" s="5" t="s">
        <v>1149</v>
      </c>
      <c r="O57" s="1">
        <v>9174</v>
      </c>
      <c r="P57" s="1">
        <v>397751940</v>
      </c>
      <c r="Q57" s="1">
        <v>22317632</v>
      </c>
      <c r="R57" s="138">
        <v>5.6000000000000001E-2</v>
      </c>
      <c r="S57" s="1">
        <v>67007</v>
      </c>
      <c r="T57" s="1">
        <v>213005</v>
      </c>
    </row>
    <row r="58" spans="1:23" x14ac:dyDescent="0.25">
      <c r="A58" s="5"/>
      <c r="B58" s="204" t="s">
        <v>1075</v>
      </c>
      <c r="C58" s="205" t="s">
        <v>1150</v>
      </c>
      <c r="D58" s="206">
        <f>D57/D56</f>
        <v>4.7143063819328557E-3</v>
      </c>
      <c r="E58" s="205" t="s">
        <v>1077</v>
      </c>
      <c r="H58" s="140" t="s">
        <v>1151</v>
      </c>
      <c r="I58" s="140" t="s">
        <v>1141</v>
      </c>
      <c r="J58" s="140">
        <v>194.8</v>
      </c>
      <c r="N58" s="5" t="s">
        <v>1152</v>
      </c>
    </row>
    <row r="59" spans="1:23" x14ac:dyDescent="0.25">
      <c r="A59" s="5"/>
      <c r="B59" s="2" t="s">
        <v>1153</v>
      </c>
      <c r="C59" s="2" t="s">
        <v>1154</v>
      </c>
      <c r="D59" s="2">
        <v>422.7</v>
      </c>
      <c r="E59" s="2" t="s">
        <v>1155</v>
      </c>
      <c r="H59" s="140" t="s">
        <v>1156</v>
      </c>
      <c r="I59" s="140" t="s">
        <v>1077</v>
      </c>
      <c r="J59" s="140">
        <v>13.4</v>
      </c>
      <c r="N59" s="5" t="s">
        <v>1055</v>
      </c>
      <c r="O59" s="1">
        <v>16505</v>
      </c>
      <c r="P59" s="1">
        <v>1731156832</v>
      </c>
      <c r="Q59" s="1">
        <v>194815648</v>
      </c>
      <c r="R59" s="1">
        <v>11.3</v>
      </c>
      <c r="S59" s="1">
        <v>1485326</v>
      </c>
      <c r="T59" s="1">
        <v>1602</v>
      </c>
    </row>
    <row r="60" spans="1:23" x14ac:dyDescent="0.25">
      <c r="A60" s="5"/>
      <c r="B60" s="112" t="s">
        <v>1075</v>
      </c>
      <c r="C60" s="2" t="s">
        <v>1157</v>
      </c>
      <c r="D60" s="2">
        <f>D59*0.8897</f>
        <v>376.07619</v>
      </c>
      <c r="E60" s="2" t="s">
        <v>1158</v>
      </c>
      <c r="H60" s="140" t="s">
        <v>1159</v>
      </c>
      <c r="I60" s="140" t="s">
        <v>1077</v>
      </c>
      <c r="J60" s="140">
        <v>14.7</v>
      </c>
      <c r="O60" s="1">
        <f>O56/O59</f>
        <v>0.32808239927294758</v>
      </c>
      <c r="P60" s="1">
        <f>P56/P59</f>
        <v>0.38682282426506348</v>
      </c>
      <c r="Q60" s="1">
        <f>Q56/Q59</f>
        <v>0.39137223720345093</v>
      </c>
    </row>
    <row r="61" spans="1:23" x14ac:dyDescent="0.25">
      <c r="A61" s="5"/>
      <c r="B61" s="2"/>
      <c r="C61" s="2" t="s">
        <v>1087</v>
      </c>
      <c r="D61" s="2"/>
      <c r="E61" s="2"/>
      <c r="H61" s="140" t="s">
        <v>1160</v>
      </c>
      <c r="I61" s="140" t="s">
        <v>1137</v>
      </c>
      <c r="J61" s="140">
        <v>10</v>
      </c>
    </row>
    <row r="62" spans="1:23" x14ac:dyDescent="0.25">
      <c r="A62" s="5"/>
      <c r="H62" s="140" t="s">
        <v>1161</v>
      </c>
      <c r="I62" s="140" t="s">
        <v>1137</v>
      </c>
      <c r="J62" s="140">
        <v>40</v>
      </c>
    </row>
    <row r="63" spans="1:23" x14ac:dyDescent="0.25">
      <c r="A63" s="5"/>
      <c r="H63" s="140" t="s">
        <v>1162</v>
      </c>
      <c r="I63" s="140" t="s">
        <v>1163</v>
      </c>
      <c r="J63" s="140">
        <v>885</v>
      </c>
    </row>
    <row r="64" spans="1:23" x14ac:dyDescent="0.25">
      <c r="A64" s="5"/>
      <c r="G64" s="146"/>
      <c r="H64" s="140" t="s">
        <v>1164</v>
      </c>
      <c r="I64" s="140" t="s">
        <v>1135</v>
      </c>
      <c r="J64" s="140">
        <v>1314445</v>
      </c>
    </row>
    <row r="65" spans="1:10" x14ac:dyDescent="0.25">
      <c r="A65" s="5"/>
      <c r="H65" s="140" t="s">
        <v>1165</v>
      </c>
      <c r="I65" s="140" t="s">
        <v>1135</v>
      </c>
      <c r="J65" s="140">
        <v>1485326</v>
      </c>
    </row>
    <row r="66" spans="1:10" x14ac:dyDescent="0.25">
      <c r="A66" s="5"/>
      <c r="H66" s="140" t="s">
        <v>1166</v>
      </c>
      <c r="I66" s="140" t="s">
        <v>1141</v>
      </c>
      <c r="J66" s="140">
        <v>3041.5</v>
      </c>
    </row>
    <row r="67" spans="1:10" x14ac:dyDescent="0.25">
      <c r="A67" s="5"/>
      <c r="H67" s="140" t="s">
        <v>1167</v>
      </c>
      <c r="I67" s="140" t="s">
        <v>1141</v>
      </c>
      <c r="J67" s="140">
        <v>1377.5</v>
      </c>
    </row>
    <row r="68" spans="1:10" x14ac:dyDescent="0.25">
      <c r="A68" s="5"/>
      <c r="H68" s="140" t="s">
        <v>1168</v>
      </c>
      <c r="I68" s="140" t="s">
        <v>1135</v>
      </c>
      <c r="J68" s="140">
        <v>1101440</v>
      </c>
    </row>
    <row r="69" spans="1:10" x14ac:dyDescent="0.25">
      <c r="A69" s="5"/>
    </row>
    <row r="70" spans="1:10" x14ac:dyDescent="0.25">
      <c r="A70" s="5"/>
    </row>
    <row r="74" spans="1:10" s="109" customFormat="1" ht="22.8" x14ac:dyDescent="0.4">
      <c r="A74" s="108" t="s">
        <v>1169</v>
      </c>
    </row>
    <row r="76" spans="1:10" x14ac:dyDescent="0.25">
      <c r="B76" s="148" t="s">
        <v>1049</v>
      </c>
      <c r="C76" s="148" t="s">
        <v>1050</v>
      </c>
      <c r="D76" s="148" t="s">
        <v>1051</v>
      </c>
      <c r="E76" s="148" t="s">
        <v>1052</v>
      </c>
    </row>
    <row r="77" spans="1:10" x14ac:dyDescent="0.25">
      <c r="B77" s="152" t="s">
        <v>1170</v>
      </c>
      <c r="C77" s="140" t="s">
        <v>1171</v>
      </c>
      <c r="D77" s="140">
        <v>5592</v>
      </c>
      <c r="E77" s="140" t="s">
        <v>1172</v>
      </c>
    </row>
    <row r="78" spans="1:10" x14ac:dyDescent="0.25">
      <c r="B78" s="152" t="s">
        <v>1170</v>
      </c>
      <c r="C78" s="140" t="s">
        <v>1173</v>
      </c>
      <c r="D78" s="140">
        <v>7005</v>
      </c>
      <c r="E78" s="140" t="s">
        <v>1172</v>
      </c>
    </row>
    <row r="79" spans="1:10" x14ac:dyDescent="0.25">
      <c r="A79" s="85"/>
      <c r="B79" s="152" t="s">
        <v>1061</v>
      </c>
      <c r="C79" s="140" t="s">
        <v>1174</v>
      </c>
      <c r="D79" s="143">
        <f>AVERAGE(2414093,2372742,2269002)</f>
        <v>2351945.6666666665</v>
      </c>
      <c r="E79" s="140" t="s">
        <v>1175</v>
      </c>
      <c r="F79" s="105"/>
    </row>
    <row r="80" spans="1:10" x14ac:dyDescent="0.25">
      <c r="B80" s="140" t="s">
        <v>1075</v>
      </c>
      <c r="C80" s="140" t="s">
        <v>1174</v>
      </c>
      <c r="D80" s="143">
        <f>D79*0.277777777777777</f>
        <v>653318.24074073893</v>
      </c>
      <c r="E80" s="140" t="s">
        <v>1172</v>
      </c>
    </row>
    <row r="81" spans="1:6" x14ac:dyDescent="0.25">
      <c r="B81" s="140" t="s">
        <v>1075</v>
      </c>
      <c r="C81" s="140" t="s">
        <v>1176</v>
      </c>
      <c r="D81" s="147">
        <f>(D77*2)/5</f>
        <v>2236.8000000000002</v>
      </c>
      <c r="E81" s="140" t="s">
        <v>1172</v>
      </c>
    </row>
    <row r="82" spans="1:6" x14ac:dyDescent="0.25">
      <c r="B82" s="141" t="s">
        <v>1075</v>
      </c>
      <c r="C82" s="141" t="s">
        <v>1177</v>
      </c>
      <c r="D82" s="149">
        <f>D81/D80</f>
        <v>3.4237525611773728E-3</v>
      </c>
      <c r="E82" s="141" t="s">
        <v>1077</v>
      </c>
    </row>
    <row r="84" spans="1:6" x14ac:dyDescent="0.25">
      <c r="C84" s="106"/>
      <c r="D84" s="107"/>
      <c r="E84" s="106"/>
    </row>
    <row r="85" spans="1:6" x14ac:dyDescent="0.25">
      <c r="C85" s="106"/>
      <c r="D85" s="107"/>
      <c r="E85" s="106"/>
    </row>
    <row r="86" spans="1:6" x14ac:dyDescent="0.25">
      <c r="C86" s="106"/>
      <c r="D86" s="107"/>
      <c r="E86" s="106"/>
    </row>
    <row r="87" spans="1:6" s="109" customFormat="1" ht="22.8" x14ac:dyDescent="0.4">
      <c r="A87" s="108" t="s">
        <v>1178</v>
      </c>
    </row>
    <row r="89" spans="1:6" x14ac:dyDescent="0.25">
      <c r="F89" s="104"/>
    </row>
    <row r="90" spans="1:6" x14ac:dyDescent="0.25">
      <c r="F90" s="104"/>
    </row>
    <row r="92" spans="1:6" x14ac:dyDescent="0.25">
      <c r="B92" s="148" t="s">
        <v>1049</v>
      </c>
      <c r="C92" s="148" t="s">
        <v>1050</v>
      </c>
      <c r="D92" s="148" t="s">
        <v>1051</v>
      </c>
      <c r="E92" s="148" t="s">
        <v>1052</v>
      </c>
    </row>
    <row r="93" spans="1:6" ht="14.4" x14ac:dyDescent="0.3">
      <c r="B93" s="152" t="s">
        <v>1179</v>
      </c>
      <c r="C93" s="140" t="s">
        <v>1180</v>
      </c>
      <c r="D93" s="140">
        <v>3197</v>
      </c>
      <c r="E93" s="140" t="s">
        <v>1137</v>
      </c>
      <c r="F93" s="160"/>
    </row>
    <row r="94" spans="1:6" ht="14.4" x14ac:dyDescent="0.3">
      <c r="B94" s="152" t="s">
        <v>1179</v>
      </c>
      <c r="C94" s="140" t="s">
        <v>1181</v>
      </c>
      <c r="D94" s="153">
        <v>24208</v>
      </c>
      <c r="E94" s="140" t="s">
        <v>1137</v>
      </c>
      <c r="F94" s="160" t="s">
        <v>1182</v>
      </c>
    </row>
    <row r="95" spans="1:6" ht="14.4" x14ac:dyDescent="0.3">
      <c r="B95" s="152" t="s">
        <v>1179</v>
      </c>
      <c r="C95" s="140" t="s">
        <v>1183</v>
      </c>
      <c r="D95" s="154">
        <v>0.45</v>
      </c>
      <c r="E95" s="140" t="s">
        <v>1077</v>
      </c>
      <c r="F95" s="160"/>
    </row>
    <row r="96" spans="1:6" ht="14.4" x14ac:dyDescent="0.3">
      <c r="B96" s="152" t="s">
        <v>1179</v>
      </c>
      <c r="C96" s="140" t="s">
        <v>1184</v>
      </c>
      <c r="D96" s="140">
        <v>59.7</v>
      </c>
      <c r="E96" s="140" t="s">
        <v>1185</v>
      </c>
      <c r="F96" s="162" t="s">
        <v>1186</v>
      </c>
    </row>
    <row r="97" spans="2:6" ht="14.4" x14ac:dyDescent="0.3">
      <c r="B97" s="152" t="s">
        <v>1179</v>
      </c>
      <c r="C97" s="140" t="s">
        <v>1187</v>
      </c>
      <c r="D97" s="140">
        <v>303.39999999999998</v>
      </c>
      <c r="E97" s="140" t="s">
        <v>1185</v>
      </c>
      <c r="F97" s="162" t="s">
        <v>1186</v>
      </c>
    </row>
    <row r="98" spans="2:6" ht="14.4" x14ac:dyDescent="0.3">
      <c r="B98" s="152" t="s">
        <v>1179</v>
      </c>
      <c r="C98" s="140" t="s">
        <v>1184</v>
      </c>
      <c r="D98" s="140">
        <f>D96*0.7798</f>
        <v>46.554060000000007</v>
      </c>
      <c r="E98" s="140" t="s">
        <v>1188</v>
      </c>
      <c r="F98" s="160" t="s">
        <v>1189</v>
      </c>
    </row>
    <row r="99" spans="2:6" ht="14.4" x14ac:dyDescent="0.3">
      <c r="B99" s="152" t="s">
        <v>1179</v>
      </c>
      <c r="C99" s="140" t="s">
        <v>1187</v>
      </c>
      <c r="D99" s="140">
        <f>D97*0.7798</f>
        <v>236.59132</v>
      </c>
      <c r="E99" s="140" t="s">
        <v>1188</v>
      </c>
      <c r="F99" s="163"/>
    </row>
    <row r="100" spans="2:6" ht="14.4" x14ac:dyDescent="0.3">
      <c r="B100" s="152" t="s">
        <v>1179</v>
      </c>
      <c r="C100" s="140" t="s">
        <v>1190</v>
      </c>
      <c r="D100" s="140">
        <v>94500000</v>
      </c>
      <c r="E100" s="140" t="s">
        <v>1191</v>
      </c>
      <c r="F100" s="160"/>
    </row>
    <row r="101" spans="2:6" ht="14.4" x14ac:dyDescent="0.3">
      <c r="B101" s="140" t="s">
        <v>1075</v>
      </c>
      <c r="C101" s="140" t="s">
        <v>1192</v>
      </c>
      <c r="D101" s="144">
        <f>D100*0.001055055853</f>
        <v>99702.778108499988</v>
      </c>
      <c r="E101" s="140" t="s">
        <v>1175</v>
      </c>
      <c r="F101" s="160"/>
    </row>
    <row r="102" spans="2:6" ht="14.4" x14ac:dyDescent="0.3">
      <c r="B102" s="140" t="s">
        <v>1075</v>
      </c>
      <c r="C102" s="140" t="s">
        <v>1192</v>
      </c>
      <c r="D102" s="143">
        <f>D101*0.00027777777777778</f>
        <v>27.695216141250217</v>
      </c>
      <c r="E102" s="140" t="s">
        <v>1193</v>
      </c>
      <c r="F102" s="160"/>
    </row>
    <row r="103" spans="2:6" x14ac:dyDescent="0.25">
      <c r="B103" s="140" t="s">
        <v>1075</v>
      </c>
      <c r="C103" s="140" t="s">
        <v>1194</v>
      </c>
      <c r="D103" s="143">
        <f>D102*6</f>
        <v>166.17129684750131</v>
      </c>
      <c r="E103" s="140" t="s">
        <v>1195</v>
      </c>
    </row>
    <row r="104" spans="2:6" x14ac:dyDescent="0.25">
      <c r="B104" s="152" t="s">
        <v>1061</v>
      </c>
      <c r="C104" s="140" t="s">
        <v>1196</v>
      </c>
      <c r="D104" s="140">
        <f>AVERAGE(11807009, 11026787, 11147451, 10945381, 11517794, 11220838,11089922)</f>
        <v>11250740.285714285</v>
      </c>
      <c r="E104" s="140" t="s">
        <v>1175</v>
      </c>
    </row>
    <row r="105" spans="2:6" x14ac:dyDescent="0.25">
      <c r="B105" s="140" t="s">
        <v>1075</v>
      </c>
      <c r="C105" s="140" t="s">
        <v>1087</v>
      </c>
      <c r="D105" s="140">
        <f>(SUM(D98:D99)/6)/D102</f>
        <v>1.7039367530473577</v>
      </c>
      <c r="E105" s="140" t="s">
        <v>1088</v>
      </c>
    </row>
    <row r="106" spans="2:6" x14ac:dyDescent="0.25">
      <c r="B106" s="140" t="s">
        <v>1075</v>
      </c>
      <c r="C106" s="140" t="s">
        <v>1197</v>
      </c>
      <c r="D106" s="140">
        <f>(D101*2)/8</f>
        <v>24925.694527124997</v>
      </c>
      <c r="E106" s="140" t="s">
        <v>1175</v>
      </c>
    </row>
    <row r="107" spans="2:6" x14ac:dyDescent="0.25">
      <c r="B107" s="140" t="s">
        <v>1075</v>
      </c>
      <c r="C107" s="141" t="s">
        <v>1198</v>
      </c>
      <c r="D107" s="149">
        <f>D106/D104</f>
        <v>2.2154715062416464E-3</v>
      </c>
      <c r="E107" s="141" t="s">
        <v>1077</v>
      </c>
    </row>
    <row r="114" spans="1:16" s="109" customFormat="1" ht="22.8" x14ac:dyDescent="0.4">
      <c r="A114" s="108" t="s">
        <v>1199</v>
      </c>
    </row>
    <row r="116" spans="1:16" x14ac:dyDescent="0.25">
      <c r="B116" s="148" t="s">
        <v>1049</v>
      </c>
      <c r="C116" s="148" t="s">
        <v>1050</v>
      </c>
      <c r="D116" s="148" t="s">
        <v>1051</v>
      </c>
      <c r="E116" s="148" t="s">
        <v>1052</v>
      </c>
      <c r="H116" s="5" t="s">
        <v>1200</v>
      </c>
    </row>
    <row r="117" spans="1:16" x14ac:dyDescent="0.25">
      <c r="B117" s="140" t="s">
        <v>1201</v>
      </c>
      <c r="C117" s="140" t="s">
        <v>1202</v>
      </c>
      <c r="D117" s="140">
        <f>9165+8165+11701</f>
        <v>29031</v>
      </c>
      <c r="E117" s="140" t="s">
        <v>1203</v>
      </c>
      <c r="H117" s="7"/>
      <c r="I117" s="7"/>
      <c r="J117" s="7"/>
      <c r="K117" s="66" t="s">
        <v>1204</v>
      </c>
      <c r="L117" s="66" t="s">
        <v>1204</v>
      </c>
      <c r="M117" s="7" t="s">
        <v>1205</v>
      </c>
      <c r="N117" s="7" t="s">
        <v>1205</v>
      </c>
      <c r="O117" s="7">
        <v>2013</v>
      </c>
      <c r="P117" s="7">
        <v>2013</v>
      </c>
    </row>
    <row r="118" spans="1:16" x14ac:dyDescent="0.25">
      <c r="B118" s="140" t="s">
        <v>1201</v>
      </c>
      <c r="C118" s="140" t="s">
        <v>1206</v>
      </c>
      <c r="D118" s="140">
        <v>2055</v>
      </c>
      <c r="E118" s="140" t="s">
        <v>1137</v>
      </c>
      <c r="H118" s="7"/>
      <c r="I118" s="7" t="s">
        <v>1207</v>
      </c>
      <c r="J118" s="7" t="s">
        <v>1052</v>
      </c>
      <c r="K118" s="67" t="s">
        <v>1208</v>
      </c>
      <c r="L118" s="67" t="s">
        <v>1209</v>
      </c>
      <c r="M118" s="7" t="s">
        <v>1208</v>
      </c>
      <c r="N118" s="7" t="s">
        <v>1209</v>
      </c>
      <c r="O118" s="7" t="s">
        <v>1208</v>
      </c>
      <c r="P118" s="7" t="s">
        <v>1209</v>
      </c>
    </row>
    <row r="119" spans="1:16" x14ac:dyDescent="0.25">
      <c r="B119" s="140" t="s">
        <v>1201</v>
      </c>
      <c r="C119" s="140" t="s">
        <v>1210</v>
      </c>
      <c r="D119" s="150">
        <f>3013871385/1000000000</f>
        <v>3.0138713849999998</v>
      </c>
      <c r="E119" s="140" t="s">
        <v>1195</v>
      </c>
      <c r="H119" s="2" t="s">
        <v>28</v>
      </c>
      <c r="I119" s="2" t="s">
        <v>1211</v>
      </c>
      <c r="J119" s="68">
        <v>1000</v>
      </c>
      <c r="K119" s="233">
        <v>24.3</v>
      </c>
      <c r="L119" s="234"/>
      <c r="M119" s="235">
        <v>7.3</v>
      </c>
      <c r="N119" s="236"/>
      <c r="O119" s="235">
        <v>4.7</v>
      </c>
      <c r="P119" s="236"/>
    </row>
    <row r="120" spans="1:16" x14ac:dyDescent="0.25">
      <c r="B120" s="151" t="s">
        <v>1212</v>
      </c>
      <c r="C120" s="140" t="s">
        <v>1213</v>
      </c>
      <c r="D120" s="140">
        <f>AVERAGE(2349439, 2372566,2396176,2414093,2330337,2269002)+ AVERAGE(1348475,1329240,1328501,1205768,1148537,1116092)</f>
        <v>3601371</v>
      </c>
      <c r="E120" s="140" t="s">
        <v>1214</v>
      </c>
      <c r="H120" s="2" t="s">
        <v>28</v>
      </c>
      <c r="I120" s="2" t="s">
        <v>1215</v>
      </c>
      <c r="J120" s="2" t="s">
        <v>1066</v>
      </c>
      <c r="K120" s="64">
        <v>1473</v>
      </c>
      <c r="L120" s="64">
        <v>2739</v>
      </c>
      <c r="M120" s="65">
        <v>515</v>
      </c>
      <c r="N120" s="65">
        <v>936</v>
      </c>
      <c r="O120" s="65">
        <v>348</v>
      </c>
      <c r="P120" s="65">
        <v>631</v>
      </c>
    </row>
    <row r="121" spans="1:16" x14ac:dyDescent="0.25">
      <c r="B121" s="140" t="s">
        <v>1075</v>
      </c>
      <c r="C121" s="140" t="s">
        <v>1216</v>
      </c>
      <c r="D121" s="140">
        <f>D120*0.00027777777777778</f>
        <v>1000.3808333333413</v>
      </c>
      <c r="E121" s="140" t="s">
        <v>1193</v>
      </c>
      <c r="H121" s="2" t="s">
        <v>28</v>
      </c>
      <c r="I121" s="2" t="s">
        <v>1217</v>
      </c>
      <c r="J121" s="2" t="s">
        <v>1218</v>
      </c>
      <c r="K121" s="64">
        <v>561</v>
      </c>
      <c r="L121" s="64">
        <v>1043</v>
      </c>
      <c r="M121" s="65">
        <v>195</v>
      </c>
      <c r="N121" s="65">
        <v>354</v>
      </c>
      <c r="O121" s="65">
        <v>131</v>
      </c>
      <c r="P121" s="65">
        <v>238</v>
      </c>
    </row>
    <row r="122" spans="1:16" x14ac:dyDescent="0.25">
      <c r="B122" s="140" t="s">
        <v>1201</v>
      </c>
      <c r="C122" s="140" t="s">
        <v>1219</v>
      </c>
      <c r="D122" s="143">
        <v>45676232</v>
      </c>
      <c r="E122" s="140" t="s">
        <v>1220</v>
      </c>
      <c r="H122" s="2" t="s">
        <v>28</v>
      </c>
      <c r="I122" s="2" t="s">
        <v>1221</v>
      </c>
      <c r="J122" s="2" t="s">
        <v>1222</v>
      </c>
      <c r="K122" s="64">
        <v>144</v>
      </c>
      <c r="L122" s="64">
        <v>268</v>
      </c>
      <c r="M122" s="65">
        <v>49</v>
      </c>
      <c r="N122" s="65">
        <v>89</v>
      </c>
      <c r="O122" s="65">
        <v>33</v>
      </c>
      <c r="P122" s="65">
        <v>60</v>
      </c>
    </row>
    <row r="123" spans="1:16" x14ac:dyDescent="0.25">
      <c r="B123" s="140" t="s">
        <v>1075</v>
      </c>
      <c r="C123" s="140" t="s">
        <v>1223</v>
      </c>
      <c r="D123" s="143">
        <v>39.258488999999997</v>
      </c>
      <c r="E123" s="140" t="s">
        <v>1083</v>
      </c>
      <c r="H123" s="2" t="s">
        <v>28</v>
      </c>
      <c r="I123" s="2" t="s">
        <v>1224</v>
      </c>
      <c r="J123" s="2" t="s">
        <v>1141</v>
      </c>
      <c r="K123" s="64">
        <v>726</v>
      </c>
      <c r="L123" s="64">
        <v>1362</v>
      </c>
      <c r="M123" s="65">
        <v>224</v>
      </c>
      <c r="N123" s="65">
        <v>415</v>
      </c>
      <c r="O123" s="65">
        <v>146</v>
      </c>
      <c r="P123" s="65">
        <v>270</v>
      </c>
    </row>
    <row r="124" spans="1:16" x14ac:dyDescent="0.25">
      <c r="B124" s="140" t="s">
        <v>1075</v>
      </c>
      <c r="C124" s="140" t="s">
        <v>1225</v>
      </c>
      <c r="D124" s="143">
        <f>D123/2</f>
        <v>19.629244499999999</v>
      </c>
      <c r="E124" s="140" t="s">
        <v>1226</v>
      </c>
      <c r="H124" s="2" t="s">
        <v>28</v>
      </c>
      <c r="I124" s="2" t="s">
        <v>1227</v>
      </c>
      <c r="J124" s="2" t="s">
        <v>1141</v>
      </c>
      <c r="K124" s="233">
        <v>42.3</v>
      </c>
      <c r="L124" s="234"/>
      <c r="M124" s="235">
        <v>13.3</v>
      </c>
      <c r="N124" s="236"/>
      <c r="O124" s="235">
        <v>8.6999999999999993</v>
      </c>
      <c r="P124" s="236"/>
    </row>
    <row r="125" spans="1:16" x14ac:dyDescent="0.25">
      <c r="B125" s="140" t="s">
        <v>1075</v>
      </c>
      <c r="C125" s="140" t="s">
        <v>1087</v>
      </c>
      <c r="D125" s="157">
        <f>D124/D121</f>
        <v>1.9621771875210699E-2</v>
      </c>
      <c r="E125" s="140" t="s">
        <v>1088</v>
      </c>
      <c r="H125" s="2" t="s">
        <v>28</v>
      </c>
      <c r="I125" s="2" t="s">
        <v>1228</v>
      </c>
      <c r="J125" s="2" t="s">
        <v>1141</v>
      </c>
      <c r="K125" s="233">
        <v>30.6</v>
      </c>
      <c r="L125" s="234"/>
      <c r="M125" s="235">
        <v>9.8000000000000007</v>
      </c>
      <c r="N125" s="236"/>
      <c r="O125" s="235">
        <v>6.5</v>
      </c>
      <c r="P125" s="236"/>
    </row>
    <row r="126" spans="1:16" x14ac:dyDescent="0.25">
      <c r="B126" s="140" t="s">
        <v>1075</v>
      </c>
      <c r="C126" s="140" t="s">
        <v>1229</v>
      </c>
      <c r="D126" s="140">
        <f>((D119*2)/7)/6</f>
        <v>0.14351768499999998</v>
      </c>
      <c r="E126" s="140" t="s">
        <v>1193</v>
      </c>
      <c r="H126" s="2" t="s">
        <v>28</v>
      </c>
      <c r="I126" s="2" t="s">
        <v>1230</v>
      </c>
      <c r="J126" s="2" t="s">
        <v>1141</v>
      </c>
      <c r="K126" s="233">
        <v>6.4</v>
      </c>
      <c r="L126" s="234"/>
      <c r="M126" s="235">
        <v>2</v>
      </c>
      <c r="N126" s="236"/>
      <c r="O126" s="235">
        <v>1.2</v>
      </c>
      <c r="P126" s="236"/>
    </row>
    <row r="127" spans="1:16" x14ac:dyDescent="0.25">
      <c r="B127" s="140" t="s">
        <v>1075</v>
      </c>
      <c r="C127" s="141" t="s">
        <v>1231</v>
      </c>
      <c r="D127" s="176">
        <f>D126/D121</f>
        <v>1.434630494886519E-4</v>
      </c>
      <c r="E127" s="141" t="s">
        <v>1077</v>
      </c>
      <c r="H127" s="2" t="s">
        <v>1232</v>
      </c>
      <c r="I127" s="2" t="s">
        <v>1233</v>
      </c>
      <c r="J127" s="2" t="s">
        <v>1234</v>
      </c>
      <c r="K127" s="65">
        <v>-10.8</v>
      </c>
      <c r="L127" s="65">
        <v>-11.2</v>
      </c>
      <c r="M127" s="65">
        <v>-13.1</v>
      </c>
      <c r="N127" s="65">
        <v>-13.2</v>
      </c>
      <c r="O127" s="65">
        <v>-13.6</v>
      </c>
      <c r="P127" s="65">
        <v>-13.9</v>
      </c>
    </row>
    <row r="128" spans="1:16" x14ac:dyDescent="0.25">
      <c r="H128" s="2" t="s">
        <v>1232</v>
      </c>
      <c r="I128" s="2" t="s">
        <v>1235</v>
      </c>
      <c r="J128" s="2" t="s">
        <v>1236</v>
      </c>
      <c r="K128" s="64">
        <v>-28.5</v>
      </c>
      <c r="L128" s="64">
        <v>-29.3</v>
      </c>
      <c r="M128" s="65">
        <v>-34.6</v>
      </c>
      <c r="N128" s="65">
        <v>-34.799999999999997</v>
      </c>
      <c r="O128" s="65">
        <v>-36.200000000000003</v>
      </c>
      <c r="P128" s="65">
        <v>-36.4</v>
      </c>
    </row>
    <row r="129" spans="1:16" x14ac:dyDescent="0.25">
      <c r="H129" s="2" t="s">
        <v>1237</v>
      </c>
      <c r="I129" s="2" t="s">
        <v>1238</v>
      </c>
      <c r="J129" s="2" t="s">
        <v>1239</v>
      </c>
      <c r="K129" s="64" t="s">
        <v>1240</v>
      </c>
      <c r="L129" s="64" t="s">
        <v>1241</v>
      </c>
      <c r="M129" s="65" t="s">
        <v>1242</v>
      </c>
      <c r="N129" s="65" t="s">
        <v>1243</v>
      </c>
      <c r="O129" s="65" t="s">
        <v>1242</v>
      </c>
      <c r="P129" s="65" t="s">
        <v>1243</v>
      </c>
    </row>
    <row r="130" spans="1:16" x14ac:dyDescent="0.25">
      <c r="H130" s="2" t="s">
        <v>1237</v>
      </c>
      <c r="I130" s="2" t="s">
        <v>1244</v>
      </c>
      <c r="J130" s="2" t="s">
        <v>1245</v>
      </c>
      <c r="K130" s="64" t="s">
        <v>1246</v>
      </c>
      <c r="L130" s="64" t="s">
        <v>1247</v>
      </c>
      <c r="M130" s="65" t="s">
        <v>1246</v>
      </c>
      <c r="N130" s="65" t="s">
        <v>1247</v>
      </c>
      <c r="O130" s="65" t="s">
        <v>1246</v>
      </c>
      <c r="P130" s="65" t="s">
        <v>1247</v>
      </c>
    </row>
    <row r="131" spans="1:16" x14ac:dyDescent="0.25">
      <c r="H131" s="2" t="s">
        <v>1237</v>
      </c>
      <c r="I131" s="2" t="s">
        <v>1248</v>
      </c>
      <c r="J131" s="2" t="s">
        <v>1249</v>
      </c>
      <c r="K131" s="64" t="s">
        <v>1250</v>
      </c>
      <c r="L131" s="64" t="s">
        <v>1251</v>
      </c>
      <c r="M131" s="65" t="s">
        <v>1252</v>
      </c>
      <c r="N131" s="65" t="s">
        <v>1253</v>
      </c>
      <c r="O131" s="65" t="s">
        <v>1254</v>
      </c>
      <c r="P131" s="65" t="s">
        <v>1255</v>
      </c>
    </row>
    <row r="132" spans="1:16" x14ac:dyDescent="0.25">
      <c r="H132" s="2" t="s">
        <v>1237</v>
      </c>
      <c r="I132" s="2" t="s">
        <v>1256</v>
      </c>
      <c r="J132" s="2" t="s">
        <v>1077</v>
      </c>
      <c r="K132" s="233">
        <v>13.1</v>
      </c>
      <c r="L132" s="234"/>
      <c r="M132" s="235">
        <v>13.3</v>
      </c>
      <c r="N132" s="236"/>
      <c r="O132" s="235">
        <v>13</v>
      </c>
      <c r="P132" s="236"/>
    </row>
    <row r="133" spans="1:16" x14ac:dyDescent="0.25">
      <c r="H133" s="2" t="s">
        <v>1237</v>
      </c>
      <c r="I133" s="2" t="s">
        <v>1257</v>
      </c>
      <c r="J133" s="2" t="s">
        <v>1258</v>
      </c>
      <c r="K133" s="233">
        <v>262</v>
      </c>
      <c r="L133" s="234"/>
      <c r="M133" s="235">
        <v>280</v>
      </c>
      <c r="N133" s="236"/>
      <c r="O133" s="235">
        <v>297</v>
      </c>
      <c r="P133" s="236"/>
    </row>
    <row r="134" spans="1:16" x14ac:dyDescent="0.25">
      <c r="H134" s="2" t="s">
        <v>1259</v>
      </c>
      <c r="I134" s="2" t="s">
        <v>1260</v>
      </c>
      <c r="J134" s="2" t="s">
        <v>1261</v>
      </c>
      <c r="K134" s="64">
        <v>-44</v>
      </c>
      <c r="L134" s="64">
        <v>-46</v>
      </c>
      <c r="M134" s="65">
        <v>-46</v>
      </c>
      <c r="N134" s="65">
        <v>-47</v>
      </c>
      <c r="O134" s="65">
        <v>-46</v>
      </c>
      <c r="P134" s="65">
        <v>-47</v>
      </c>
    </row>
    <row r="135" spans="1:16" x14ac:dyDescent="0.25">
      <c r="H135" s="2" t="s">
        <v>1259</v>
      </c>
      <c r="I135" s="2" t="s">
        <v>1262</v>
      </c>
      <c r="J135" s="2" t="s">
        <v>1236</v>
      </c>
      <c r="K135" s="65">
        <v>-166</v>
      </c>
      <c r="L135" s="65">
        <v>-119</v>
      </c>
      <c r="M135" s="65">
        <v>-121</v>
      </c>
      <c r="N135" s="65">
        <v>-124</v>
      </c>
      <c r="O135" s="65">
        <v>-122</v>
      </c>
      <c r="P135" s="65">
        <v>-125</v>
      </c>
    </row>
    <row r="138" spans="1:16" s="109" customFormat="1" ht="22.8" x14ac:dyDescent="0.4">
      <c r="A138" s="108" t="s">
        <v>279</v>
      </c>
    </row>
    <row r="139" spans="1:16" x14ac:dyDescent="0.25">
      <c r="C139" s="96"/>
      <c r="E139" s="119"/>
      <c r="F139" s="105"/>
    </row>
    <row r="140" spans="1:16" ht="41.4" x14ac:dyDescent="0.25">
      <c r="B140" s="82" t="s">
        <v>1049</v>
      </c>
      <c r="C140" s="82" t="s">
        <v>1263</v>
      </c>
      <c r="D140" s="82" t="s">
        <v>1052</v>
      </c>
      <c r="E140" s="83" t="s">
        <v>1264</v>
      </c>
      <c r="F140" s="83" t="s">
        <v>1265</v>
      </c>
      <c r="G140" s="83" t="s">
        <v>1266</v>
      </c>
      <c r="H140" s="83" t="s">
        <v>1267</v>
      </c>
    </row>
    <row r="141" spans="1:16" x14ac:dyDescent="0.25">
      <c r="B141" s="112" t="s">
        <v>1268</v>
      </c>
      <c r="C141" s="2" t="s">
        <v>1269</v>
      </c>
      <c r="D141" s="2" t="s">
        <v>1137</v>
      </c>
      <c r="E141" s="2">
        <v>1503</v>
      </c>
      <c r="F141" s="2"/>
      <c r="G141" s="2"/>
      <c r="H141" s="2"/>
      <c r="I141" s="1" t="s">
        <v>1270</v>
      </c>
    </row>
    <row r="142" spans="1:16" x14ac:dyDescent="0.25">
      <c r="B142" s="112" t="s">
        <v>1268</v>
      </c>
      <c r="C142" s="2" t="s">
        <v>1271</v>
      </c>
      <c r="D142" s="2" t="s">
        <v>1137</v>
      </c>
      <c r="E142" s="2">
        <v>1276</v>
      </c>
      <c r="F142" s="2">
        <v>741</v>
      </c>
      <c r="G142" s="2">
        <v>535</v>
      </c>
      <c r="H142" s="2"/>
    </row>
    <row r="143" spans="1:16" x14ac:dyDescent="0.25">
      <c r="B143" s="112" t="s">
        <v>1268</v>
      </c>
      <c r="C143" s="2" t="s">
        <v>1272</v>
      </c>
      <c r="D143" s="2" t="s">
        <v>1172</v>
      </c>
      <c r="E143" s="2">
        <v>793</v>
      </c>
      <c r="F143" s="2">
        <v>422</v>
      </c>
      <c r="G143" s="2">
        <v>371</v>
      </c>
      <c r="H143" s="2">
        <v>0.6</v>
      </c>
      <c r="I143" s="104" t="s">
        <v>1273</v>
      </c>
    </row>
    <row r="144" spans="1:16" x14ac:dyDescent="0.25">
      <c r="B144" s="112" t="s">
        <v>1268</v>
      </c>
      <c r="C144" s="2" t="s">
        <v>1274</v>
      </c>
      <c r="D144" s="2" t="s">
        <v>1275</v>
      </c>
      <c r="E144" s="2">
        <v>885</v>
      </c>
      <c r="F144" s="2"/>
      <c r="G144" s="2"/>
      <c r="H144" s="2">
        <v>0.7</v>
      </c>
    </row>
    <row r="145" spans="1:10" x14ac:dyDescent="0.25">
      <c r="B145" s="112" t="s">
        <v>1268</v>
      </c>
      <c r="C145" s="2" t="s">
        <v>1276</v>
      </c>
      <c r="D145" s="2" t="s">
        <v>1275</v>
      </c>
      <c r="E145" s="2"/>
      <c r="F145" s="2"/>
      <c r="G145" s="2"/>
      <c r="H145" s="2" t="s">
        <v>1277</v>
      </c>
    </row>
    <row r="146" spans="1:10" x14ac:dyDescent="0.25">
      <c r="B146" s="112" t="s">
        <v>1268</v>
      </c>
      <c r="C146" s="2" t="s">
        <v>1278</v>
      </c>
      <c r="D146" s="2" t="s">
        <v>1275</v>
      </c>
      <c r="E146" s="2">
        <v>387</v>
      </c>
      <c r="F146" s="2"/>
      <c r="G146" s="2"/>
      <c r="H146" s="2">
        <v>0.3</v>
      </c>
    </row>
    <row r="147" spans="1:10" x14ac:dyDescent="0.25">
      <c r="B147" s="112" t="s">
        <v>1268</v>
      </c>
      <c r="C147" s="2" t="s">
        <v>1279</v>
      </c>
      <c r="D147" s="2" t="s">
        <v>1280</v>
      </c>
      <c r="E147" s="2">
        <v>131600</v>
      </c>
      <c r="F147" s="2"/>
      <c r="G147" s="2"/>
      <c r="H147" s="2">
        <v>102</v>
      </c>
    </row>
    <row r="148" spans="1:10" ht="14.4" x14ac:dyDescent="0.3">
      <c r="B148" s="112" t="s">
        <v>1268</v>
      </c>
      <c r="C148" s="2" t="s">
        <v>1281</v>
      </c>
      <c r="D148" s="2" t="s">
        <v>1282</v>
      </c>
      <c r="E148" s="2"/>
      <c r="F148" s="2">
        <v>4.0999999999999996</v>
      </c>
      <c r="G148" s="2">
        <v>5.6</v>
      </c>
      <c r="H148" s="2">
        <v>4.7</v>
      </c>
      <c r="J148" s="120"/>
    </row>
    <row r="149" spans="1:10" x14ac:dyDescent="0.25">
      <c r="B149" s="112" t="s">
        <v>1268</v>
      </c>
      <c r="C149" s="2" t="s">
        <v>1283</v>
      </c>
      <c r="D149" s="2" t="s">
        <v>1275</v>
      </c>
      <c r="E149" s="2">
        <v>878</v>
      </c>
      <c r="F149" s="2"/>
      <c r="G149" s="2"/>
      <c r="H149" s="2"/>
    </row>
    <row r="150" spans="1:10" x14ac:dyDescent="0.25">
      <c r="B150" s="112" t="s">
        <v>1268</v>
      </c>
      <c r="C150" s="2" t="s">
        <v>1284</v>
      </c>
      <c r="D150" s="2" t="s">
        <v>1285</v>
      </c>
      <c r="E150" s="2">
        <v>41</v>
      </c>
      <c r="F150" s="2"/>
      <c r="G150" s="2"/>
      <c r="H150" s="2"/>
    </row>
    <row r="151" spans="1:10" x14ac:dyDescent="0.25">
      <c r="B151" s="112" t="s">
        <v>1268</v>
      </c>
      <c r="C151" s="2" t="s">
        <v>1286</v>
      </c>
      <c r="D151" s="2" t="s">
        <v>1137</v>
      </c>
      <c r="E151" s="2">
        <v>103</v>
      </c>
      <c r="F151" s="2"/>
      <c r="G151" s="2"/>
      <c r="H151" s="2"/>
    </row>
    <row r="152" spans="1:10" x14ac:dyDescent="0.25">
      <c r="B152" s="112" t="s">
        <v>1268</v>
      </c>
      <c r="C152" s="2" t="s">
        <v>1287</v>
      </c>
      <c r="D152" s="41" t="s">
        <v>1137</v>
      </c>
      <c r="E152" s="41">
        <v>102</v>
      </c>
      <c r="F152" s="2"/>
      <c r="G152" s="2"/>
      <c r="H152" s="2"/>
    </row>
    <row r="153" spans="1:10" x14ac:dyDescent="0.25">
      <c r="B153" s="112" t="s">
        <v>1268</v>
      </c>
      <c r="C153" s="2" t="s">
        <v>1288</v>
      </c>
      <c r="D153" s="2" t="s">
        <v>1175</v>
      </c>
      <c r="E153" s="79">
        <f>E143*0.0036</f>
        <v>2.8548</v>
      </c>
      <c r="F153" s="79">
        <f>F143*0.0036</f>
        <v>1.5191999999999999</v>
      </c>
      <c r="G153" s="79">
        <f>G143*0.0036</f>
        <v>1.3355999999999999</v>
      </c>
      <c r="H153" s="2"/>
    </row>
    <row r="154" spans="1:10" x14ac:dyDescent="0.25">
      <c r="B154" s="112"/>
      <c r="C154" s="2"/>
      <c r="D154" s="2" t="s">
        <v>1282</v>
      </c>
      <c r="E154" s="79"/>
      <c r="F154" s="182"/>
      <c r="G154" s="182"/>
    </row>
    <row r="155" spans="1:10" x14ac:dyDescent="0.25">
      <c r="B155" s="112" t="s">
        <v>1289</v>
      </c>
      <c r="C155" s="2" t="s">
        <v>1290</v>
      </c>
      <c r="D155" s="2" t="s">
        <v>1175</v>
      </c>
      <c r="E155" s="84">
        <f>AVERAGE(86564,88833,93776,95040,92317,94056)</f>
        <v>91764.333333333328</v>
      </c>
      <c r="F155" s="1" t="s">
        <v>1291</v>
      </c>
    </row>
    <row r="156" spans="1:10" x14ac:dyDescent="0.25">
      <c r="A156" s="96"/>
      <c r="B156" s="2" t="s">
        <v>1075</v>
      </c>
      <c r="C156" s="2" t="s">
        <v>1292</v>
      </c>
      <c r="D156" s="2" t="s">
        <v>1172</v>
      </c>
      <c r="E156" s="2">
        <f>E155*0.27777777777778</f>
        <v>25490.092592592795</v>
      </c>
    </row>
    <row r="157" spans="1:10" x14ac:dyDescent="0.25">
      <c r="A157" s="96"/>
      <c r="B157" s="2" t="s">
        <v>1075</v>
      </c>
      <c r="C157" s="2" t="s">
        <v>1293</v>
      </c>
      <c r="D157" s="2" t="s">
        <v>1172</v>
      </c>
      <c r="E157" s="2">
        <f>(E143*2)/7</f>
        <v>226.57142857142858</v>
      </c>
    </row>
    <row r="158" spans="1:10" x14ac:dyDescent="0.25">
      <c r="B158" s="2" t="s">
        <v>1075</v>
      </c>
      <c r="C158" s="100" t="s">
        <v>1294</v>
      </c>
      <c r="D158" s="100" t="s">
        <v>1077</v>
      </c>
      <c r="E158" s="207">
        <f>E157/E156</f>
        <v>8.8886075147984484E-3</v>
      </c>
    </row>
    <row r="159" spans="1:10" x14ac:dyDescent="0.25">
      <c r="B159" s="69" t="s">
        <v>1075</v>
      </c>
      <c r="C159" s="69" t="s">
        <v>1295</v>
      </c>
      <c r="D159" s="69"/>
      <c r="E159" s="115">
        <v>101.22901</v>
      </c>
      <c r="F159" s="114"/>
      <c r="G159" s="114"/>
      <c r="H159" s="114"/>
    </row>
    <row r="160" spans="1:10" x14ac:dyDescent="0.25">
      <c r="B160" s="69" t="s">
        <v>1075</v>
      </c>
      <c r="C160" s="69" t="s">
        <v>1296</v>
      </c>
      <c r="D160" s="69"/>
      <c r="E160" s="115">
        <f>E143/1000</f>
        <v>0.79300000000000004</v>
      </c>
      <c r="F160" s="114"/>
      <c r="G160" s="114"/>
      <c r="H160" s="114"/>
    </row>
    <row r="161" spans="1:26" x14ac:dyDescent="0.25">
      <c r="B161" s="69" t="s">
        <v>1075</v>
      </c>
      <c r="C161" s="69" t="s">
        <v>1087</v>
      </c>
      <c r="D161" s="69"/>
      <c r="E161" s="115">
        <f>E159/E160</f>
        <v>127.65322824716267</v>
      </c>
      <c r="F161" s="114"/>
      <c r="G161" s="114"/>
      <c r="H161" s="114"/>
    </row>
    <row r="163" spans="1:26" s="109" customFormat="1" ht="22.8" x14ac:dyDescent="0.4">
      <c r="A163" s="108" t="s">
        <v>1297</v>
      </c>
    </row>
    <row r="165" spans="1:26" s="105" customFormat="1" x14ac:dyDescent="0.25">
      <c r="B165" s="97" t="s">
        <v>1049</v>
      </c>
      <c r="C165" s="97" t="s">
        <v>1050</v>
      </c>
      <c r="D165" s="97" t="s">
        <v>1051</v>
      </c>
      <c r="E165" s="97" t="s">
        <v>1052</v>
      </c>
      <c r="F165" s="104"/>
      <c r="G165" s="1"/>
      <c r="H165" s="1"/>
      <c r="I165" s="1"/>
      <c r="J165" s="1"/>
      <c r="K165" s="1"/>
      <c r="L165" s="1"/>
      <c r="M165" s="1"/>
      <c r="N165" s="1"/>
      <c r="O165" s="1"/>
      <c r="P165" s="1"/>
      <c r="Q165" s="1"/>
      <c r="R165" s="1"/>
      <c r="S165" s="1"/>
      <c r="T165" s="1"/>
      <c r="U165" s="1"/>
      <c r="V165" s="1"/>
      <c r="W165" s="1"/>
      <c r="X165" s="1"/>
      <c r="Y165" s="1"/>
      <c r="Z165" s="1"/>
    </row>
    <row r="166" spans="1:26" x14ac:dyDescent="0.25">
      <c r="B166" s="112" t="s">
        <v>1298</v>
      </c>
      <c r="C166" s="2" t="s">
        <v>1299</v>
      </c>
      <c r="D166" s="77">
        <v>0.75</v>
      </c>
      <c r="E166" s="2" t="s">
        <v>1077</v>
      </c>
    </row>
    <row r="167" spans="1:26" x14ac:dyDescent="0.25">
      <c r="B167" s="112" t="s">
        <v>1298</v>
      </c>
      <c r="C167" s="2" t="s">
        <v>1300</v>
      </c>
      <c r="D167" s="2">
        <v>7.94</v>
      </c>
      <c r="E167" s="2" t="s">
        <v>1301</v>
      </c>
      <c r="F167" s="104"/>
    </row>
    <row r="168" spans="1:26" x14ac:dyDescent="0.25">
      <c r="B168" s="2" t="s">
        <v>351</v>
      </c>
      <c r="C168" s="2" t="s">
        <v>1302</v>
      </c>
      <c r="D168" s="2">
        <v>172</v>
      </c>
      <c r="E168" s="2" t="s">
        <v>1137</v>
      </c>
    </row>
    <row r="169" spans="1:26" x14ac:dyDescent="0.25">
      <c r="B169" s="2" t="s">
        <v>351</v>
      </c>
      <c r="C169" s="2" t="s">
        <v>1303</v>
      </c>
      <c r="D169" s="2">
        <v>232</v>
      </c>
      <c r="E169" s="2" t="s">
        <v>1137</v>
      </c>
    </row>
    <row r="170" spans="1:26" x14ac:dyDescent="0.25">
      <c r="B170" s="112" t="s">
        <v>1304</v>
      </c>
      <c r="C170" s="2" t="s">
        <v>1305</v>
      </c>
      <c r="D170" s="2">
        <v>45.5</v>
      </c>
      <c r="E170" s="2" t="s">
        <v>1195</v>
      </c>
    </row>
    <row r="171" spans="1:26" x14ac:dyDescent="0.25">
      <c r="B171" s="155" t="s">
        <v>1075</v>
      </c>
      <c r="C171" s="2" t="s">
        <v>1306</v>
      </c>
      <c r="D171" s="2">
        <f>(D167*2)/12</f>
        <v>1.3233333333333335</v>
      </c>
      <c r="E171" s="2" t="s">
        <v>1301</v>
      </c>
    </row>
    <row r="172" spans="1:26" x14ac:dyDescent="0.25">
      <c r="B172" s="155" t="s">
        <v>1075</v>
      </c>
      <c r="C172" s="2" t="s">
        <v>1307</v>
      </c>
      <c r="D172" s="2">
        <f>D170+D167</f>
        <v>53.44</v>
      </c>
      <c r="E172" s="2" t="s">
        <v>1195</v>
      </c>
    </row>
    <row r="173" spans="1:26" x14ac:dyDescent="0.25">
      <c r="B173" s="155" t="s">
        <v>1075</v>
      </c>
      <c r="C173" s="2" t="s">
        <v>1308</v>
      </c>
      <c r="D173" s="2">
        <f>D171*3600</f>
        <v>4764.0000000000009</v>
      </c>
      <c r="E173" s="2" t="s">
        <v>1063</v>
      </c>
    </row>
    <row r="174" spans="1:26" x14ac:dyDescent="0.25">
      <c r="B174" s="178" t="s">
        <v>1289</v>
      </c>
      <c r="C174" s="179" t="s">
        <v>1309</v>
      </c>
      <c r="D174" s="179">
        <f>AVERAGE(445418,463827,460199,457823,464756,455547,465613,449171,429393)</f>
        <v>454638.55555555556</v>
      </c>
      <c r="E174" s="179" t="s">
        <v>1063</v>
      </c>
    </row>
    <row r="175" spans="1:26" x14ac:dyDescent="0.25">
      <c r="B175" s="100" t="s">
        <v>1075</v>
      </c>
      <c r="C175" s="100" t="s">
        <v>1310</v>
      </c>
      <c r="D175" s="156">
        <f>D173/D174</f>
        <v>1.0478653738855313E-2</v>
      </c>
      <c r="E175" s="100" t="s">
        <v>1077</v>
      </c>
      <c r="F175" s="104"/>
    </row>
    <row r="178" spans="1:6" s="109" customFormat="1" ht="22.8" x14ac:dyDescent="0.4">
      <c r="A178" s="108" t="s">
        <v>1311</v>
      </c>
    </row>
    <row r="180" spans="1:6" x14ac:dyDescent="0.25">
      <c r="B180" s="7" t="s">
        <v>1049</v>
      </c>
      <c r="C180" s="7" t="s">
        <v>1050</v>
      </c>
      <c r="D180" s="7" t="s">
        <v>1051</v>
      </c>
      <c r="E180" s="7" t="s">
        <v>1052</v>
      </c>
    </row>
    <row r="181" spans="1:6" x14ac:dyDescent="0.25">
      <c r="B181" s="112" t="s">
        <v>351</v>
      </c>
      <c r="C181" s="2" t="s">
        <v>1312</v>
      </c>
      <c r="D181" s="2">
        <f>180.3+229.7+17.1+24.8+29+6.4+7.2+5.1</f>
        <v>499.6</v>
      </c>
      <c r="E181" s="2" t="s">
        <v>1313</v>
      </c>
    </row>
    <row r="182" spans="1:6" x14ac:dyDescent="0.25">
      <c r="B182" s="112" t="s">
        <v>351</v>
      </c>
      <c r="C182" s="2" t="s">
        <v>1314</v>
      </c>
      <c r="D182" s="2">
        <v>46.6</v>
      </c>
      <c r="E182" s="2" t="s">
        <v>1313</v>
      </c>
      <c r="F182" s="85"/>
    </row>
    <row r="183" spans="1:6" x14ac:dyDescent="0.25">
      <c r="B183" s="2" t="s">
        <v>1075</v>
      </c>
      <c r="C183" s="2" t="s">
        <v>1315</v>
      </c>
      <c r="D183" s="86">
        <f>D182/(2012-2002)</f>
        <v>4.66</v>
      </c>
      <c r="E183" s="2" t="s">
        <v>1285</v>
      </c>
    </row>
    <row r="184" spans="1:6" x14ac:dyDescent="0.25">
      <c r="B184" s="2" t="s">
        <v>1075</v>
      </c>
      <c r="C184" s="2" t="s">
        <v>1316</v>
      </c>
      <c r="D184" s="86">
        <f>((D182*2)/12)/13</f>
        <v>0.59743589743589742</v>
      </c>
      <c r="E184" s="2" t="s">
        <v>1285</v>
      </c>
    </row>
    <row r="185" spans="1:6" x14ac:dyDescent="0.25">
      <c r="B185" s="179" t="s">
        <v>1075</v>
      </c>
      <c r="C185" s="179" t="s">
        <v>1317</v>
      </c>
      <c r="D185" s="181">
        <f>D184*1000</f>
        <v>597.43589743589746</v>
      </c>
      <c r="E185" s="179" t="s">
        <v>1175</v>
      </c>
    </row>
    <row r="186" spans="1:6" x14ac:dyDescent="0.25">
      <c r="B186" s="2" t="s">
        <v>1075</v>
      </c>
      <c r="C186" s="100" t="s">
        <v>1318</v>
      </c>
      <c r="D186" s="156">
        <f>D184/D181</f>
        <v>1.1958284576379051E-3</v>
      </c>
      <c r="E186" s="2" t="s">
        <v>1077</v>
      </c>
    </row>
    <row r="187" spans="1:6" x14ac:dyDescent="0.25">
      <c r="B187" s="178" t="s">
        <v>1289</v>
      </c>
      <c r="C187" s="179" t="s">
        <v>1319</v>
      </c>
      <c r="D187" s="179">
        <v>445418</v>
      </c>
      <c r="E187" s="179" t="s">
        <v>1175</v>
      </c>
    </row>
    <row r="188" spans="1:6" x14ac:dyDescent="0.25">
      <c r="B188" s="178" t="s">
        <v>1289</v>
      </c>
      <c r="C188" s="179" t="s">
        <v>1309</v>
      </c>
      <c r="D188" s="179">
        <f>AVERAGE(445418,463827,460199,457823,464756,455547,465613,449171,429393)</f>
        <v>454638.55555555556</v>
      </c>
      <c r="E188" s="179" t="s">
        <v>1175</v>
      </c>
    </row>
    <row r="189" spans="1:6" x14ac:dyDescent="0.25">
      <c r="B189" s="180" t="s">
        <v>1075</v>
      </c>
      <c r="C189" s="209" t="s">
        <v>1320</v>
      </c>
      <c r="D189" s="185">
        <f>D185/D188</f>
        <v>1.314089819561932E-3</v>
      </c>
      <c r="E189" s="180" t="s">
        <v>1077</v>
      </c>
    </row>
    <row r="191" spans="1:6" s="109" customFormat="1" ht="22.8" x14ac:dyDescent="0.4">
      <c r="A191" s="108" t="s">
        <v>1321</v>
      </c>
    </row>
    <row r="194" spans="1:6" x14ac:dyDescent="0.25">
      <c r="B194" s="7" t="s">
        <v>1049</v>
      </c>
      <c r="C194" s="7" t="s">
        <v>1050</v>
      </c>
      <c r="D194" s="7" t="s">
        <v>1051</v>
      </c>
      <c r="E194" s="7" t="s">
        <v>1052</v>
      </c>
    </row>
    <row r="195" spans="1:6" x14ac:dyDescent="0.25">
      <c r="B195" s="2" t="s">
        <v>1322</v>
      </c>
      <c r="C195" s="2" t="s">
        <v>1323</v>
      </c>
      <c r="D195" s="2">
        <v>42</v>
      </c>
      <c r="E195" s="2" t="s">
        <v>1313</v>
      </c>
    </row>
    <row r="196" spans="1:6" ht="14.4" x14ac:dyDescent="0.3">
      <c r="B196" s="2" t="s">
        <v>1322</v>
      </c>
      <c r="C196" s="2" t="s">
        <v>1324</v>
      </c>
      <c r="D196" s="2">
        <v>4</v>
      </c>
      <c r="E196" s="2" t="s">
        <v>1313</v>
      </c>
      <c r="F196" s="161" t="s">
        <v>1325</v>
      </c>
    </row>
    <row r="197" spans="1:6" x14ac:dyDescent="0.25">
      <c r="B197" s="2" t="s">
        <v>1075</v>
      </c>
      <c r="C197" s="2" t="s">
        <v>1326</v>
      </c>
      <c r="D197" s="2">
        <f>D196*0.28</f>
        <v>1.1200000000000001</v>
      </c>
      <c r="E197" s="2" t="s">
        <v>1195</v>
      </c>
    </row>
    <row r="198" spans="1:6" x14ac:dyDescent="0.25">
      <c r="B198" s="2" t="s">
        <v>1075</v>
      </c>
      <c r="C198" s="2" t="s">
        <v>1327</v>
      </c>
      <c r="D198" s="2">
        <f>((D196*2)/10)/11</f>
        <v>7.2727272727272738E-2</v>
      </c>
      <c r="E198" s="2" t="s">
        <v>1313</v>
      </c>
    </row>
    <row r="199" spans="1:6" x14ac:dyDescent="0.25">
      <c r="B199" s="2" t="s">
        <v>1075</v>
      </c>
      <c r="C199" s="2" t="s">
        <v>1328</v>
      </c>
      <c r="D199" s="2">
        <f>D198*1000</f>
        <v>72.727272727272734</v>
      </c>
      <c r="E199" s="2" t="s">
        <v>1063</v>
      </c>
    </row>
    <row r="200" spans="1:6" x14ac:dyDescent="0.25">
      <c r="B200" s="2" t="s">
        <v>1075</v>
      </c>
      <c r="C200" s="100" t="s">
        <v>1329</v>
      </c>
      <c r="D200" s="156">
        <f>D198/D195</f>
        <v>1.7316017316017318E-3</v>
      </c>
      <c r="E200" s="2"/>
    </row>
    <row r="201" spans="1:6" x14ac:dyDescent="0.25">
      <c r="B201" s="178" t="s">
        <v>1289</v>
      </c>
      <c r="C201" s="179" t="s">
        <v>1330</v>
      </c>
      <c r="D201" s="183">
        <f>AVERAGE(614130,592740,589572,579178,569028,551545,579579,583941,576496,561251,560477)</f>
        <v>577994.27272727271</v>
      </c>
      <c r="E201" s="179" t="s">
        <v>1175</v>
      </c>
    </row>
    <row r="202" spans="1:6" ht="14.4" x14ac:dyDescent="0.3">
      <c r="B202" s="180" t="s">
        <v>1075</v>
      </c>
      <c r="C202" s="209" t="s">
        <v>1331</v>
      </c>
      <c r="D202" s="184">
        <f>D199/D201</f>
        <v>1.2582697815344821E-4</v>
      </c>
      <c r="E202" s="180" t="s">
        <v>1077</v>
      </c>
      <c r="F202" s="160" t="s">
        <v>1332</v>
      </c>
    </row>
    <row r="204" spans="1:6" s="109" customFormat="1" ht="22.8" x14ac:dyDescent="0.4">
      <c r="A204" s="108" t="s">
        <v>353</v>
      </c>
    </row>
    <row r="206" spans="1:6" x14ac:dyDescent="0.25">
      <c r="B206" s="7" t="s">
        <v>1049</v>
      </c>
      <c r="C206" s="7" t="s">
        <v>1050</v>
      </c>
      <c r="D206" s="7" t="s">
        <v>1051</v>
      </c>
      <c r="E206" s="7" t="s">
        <v>1052</v>
      </c>
    </row>
    <row r="207" spans="1:6" x14ac:dyDescent="0.25">
      <c r="B207" s="2" t="s">
        <v>1333</v>
      </c>
      <c r="C207" s="2" t="s">
        <v>1334</v>
      </c>
      <c r="D207" s="2">
        <v>29000000</v>
      </c>
      <c r="E207" s="2" t="s">
        <v>1335</v>
      </c>
    </row>
    <row r="208" spans="1:6" x14ac:dyDescent="0.25">
      <c r="B208" s="2" t="s">
        <v>1333</v>
      </c>
      <c r="C208" s="2" t="s">
        <v>1336</v>
      </c>
      <c r="D208" s="77">
        <v>0.62</v>
      </c>
      <c r="E208" s="2" t="s">
        <v>1077</v>
      </c>
    </row>
    <row r="209" spans="1:5" x14ac:dyDescent="0.25">
      <c r="B209" s="2" t="s">
        <v>1075</v>
      </c>
      <c r="C209" s="2" t="s">
        <v>1337</v>
      </c>
      <c r="D209" s="2">
        <f>D207*D208</f>
        <v>17980000</v>
      </c>
      <c r="E209" s="2" t="s">
        <v>1335</v>
      </c>
    </row>
    <row r="210" spans="1:5" ht="14.4" x14ac:dyDescent="0.3">
      <c r="B210" s="112" t="s">
        <v>1061</v>
      </c>
      <c r="C210" s="2" t="s">
        <v>1338</v>
      </c>
      <c r="D210" s="177">
        <f>AVERAGE(1606849, 1262204,1046056,1002493)</f>
        <v>1229400.5</v>
      </c>
      <c r="E210" s="2" t="s">
        <v>1063</v>
      </c>
    </row>
    <row r="211" spans="1:5" x14ac:dyDescent="0.25">
      <c r="B211" s="2" t="s">
        <v>1075</v>
      </c>
      <c r="C211" s="2" t="s">
        <v>1339</v>
      </c>
      <c r="D211" s="84">
        <f>D210*23.88458966275</f>
        <v>29363726.47367968</v>
      </c>
      <c r="E211" s="2" t="s">
        <v>1335</v>
      </c>
    </row>
    <row r="212" spans="1:5" x14ac:dyDescent="0.25">
      <c r="B212" s="2" t="s">
        <v>1075</v>
      </c>
      <c r="C212" s="2" t="s">
        <v>1340</v>
      </c>
      <c r="D212" s="84">
        <f>((D207*2)/17)/18</f>
        <v>189542.4836601307</v>
      </c>
      <c r="E212" s="2" t="s">
        <v>1335</v>
      </c>
    </row>
    <row r="213" spans="1:5" x14ac:dyDescent="0.25">
      <c r="B213" s="2" t="s">
        <v>1075</v>
      </c>
      <c r="C213" s="100" t="s">
        <v>1341</v>
      </c>
      <c r="D213" s="156">
        <f>D212/D211</f>
        <v>6.4549873746449736E-3</v>
      </c>
      <c r="E213" s="2" t="s">
        <v>1077</v>
      </c>
    </row>
    <row r="214" spans="1:5" x14ac:dyDescent="0.25">
      <c r="B214" s="2" t="s">
        <v>1075</v>
      </c>
      <c r="C214" s="2" t="s">
        <v>1337</v>
      </c>
      <c r="D214" s="2">
        <f>D209*0.00001163</f>
        <v>209.10740000000001</v>
      </c>
      <c r="E214" s="2" t="s">
        <v>1195</v>
      </c>
    </row>
    <row r="217" spans="1:5" s="109" customFormat="1" ht="22.8" x14ac:dyDescent="0.4">
      <c r="A217" s="108" t="s">
        <v>402</v>
      </c>
    </row>
    <row r="219" spans="1:5" x14ac:dyDescent="0.25">
      <c r="B219" s="5" t="s">
        <v>1342</v>
      </c>
    </row>
    <row r="220" spans="1:5" x14ac:dyDescent="0.25">
      <c r="B220" s="7" t="s">
        <v>1049</v>
      </c>
      <c r="C220" s="80" t="s">
        <v>1343</v>
      </c>
      <c r="D220" s="7" t="s">
        <v>1051</v>
      </c>
      <c r="E220" s="7" t="s">
        <v>1052</v>
      </c>
    </row>
    <row r="221" spans="1:5" x14ac:dyDescent="0.25">
      <c r="B221" s="2" t="s">
        <v>1344</v>
      </c>
      <c r="C221" s="81" t="s">
        <v>1345</v>
      </c>
      <c r="D221" s="76">
        <v>11172</v>
      </c>
      <c r="E221" s="2" t="s">
        <v>1137</v>
      </c>
    </row>
    <row r="222" spans="1:5" x14ac:dyDescent="0.25">
      <c r="B222" s="2" t="s">
        <v>1344</v>
      </c>
      <c r="C222" s="81" t="s">
        <v>1346</v>
      </c>
      <c r="D222" s="2">
        <v>6434</v>
      </c>
      <c r="E222" s="2" t="s">
        <v>1137</v>
      </c>
    </row>
    <row r="223" spans="1:5" x14ac:dyDescent="0.25">
      <c r="B223" s="2" t="s">
        <v>1344</v>
      </c>
      <c r="C223" s="81" t="s">
        <v>1347</v>
      </c>
      <c r="D223" s="2">
        <v>3109</v>
      </c>
      <c r="E223" s="2" t="s">
        <v>1137</v>
      </c>
    </row>
    <row r="224" spans="1:5" x14ac:dyDescent="0.25">
      <c r="B224" s="2" t="s">
        <v>1344</v>
      </c>
      <c r="C224" s="81" t="s">
        <v>1348</v>
      </c>
      <c r="D224" s="76">
        <v>2314</v>
      </c>
      <c r="E224" s="2" t="s">
        <v>1137</v>
      </c>
    </row>
    <row r="225" spans="2:9" x14ac:dyDescent="0.25">
      <c r="B225" s="2" t="s">
        <v>1344</v>
      </c>
      <c r="C225" s="81" t="s">
        <v>1349</v>
      </c>
      <c r="D225" s="76">
        <v>3695</v>
      </c>
      <c r="E225" s="2" t="s">
        <v>1137</v>
      </c>
    </row>
    <row r="226" spans="2:9" x14ac:dyDescent="0.25">
      <c r="B226" s="2" t="s">
        <v>1344</v>
      </c>
      <c r="C226" s="81" t="s">
        <v>1350</v>
      </c>
      <c r="D226" s="76">
        <v>1147</v>
      </c>
      <c r="E226" s="2" t="s">
        <v>1137</v>
      </c>
    </row>
    <row r="227" spans="2:9" x14ac:dyDescent="0.25">
      <c r="B227" s="2" t="s">
        <v>1344</v>
      </c>
      <c r="C227" s="81" t="s">
        <v>1351</v>
      </c>
      <c r="D227" s="76">
        <v>405</v>
      </c>
      <c r="E227" s="2" t="s">
        <v>1137</v>
      </c>
    </row>
    <row r="228" spans="2:9" x14ac:dyDescent="0.25">
      <c r="B228" s="2" t="s">
        <v>1344</v>
      </c>
      <c r="C228" s="81" t="s">
        <v>1352</v>
      </c>
      <c r="D228" s="76">
        <v>1584</v>
      </c>
      <c r="E228" s="2" t="s">
        <v>1137</v>
      </c>
    </row>
    <row r="229" spans="2:9" x14ac:dyDescent="0.25">
      <c r="B229" s="2" t="s">
        <v>1344</v>
      </c>
      <c r="C229" s="81" t="s">
        <v>1353</v>
      </c>
      <c r="D229" s="76">
        <v>117</v>
      </c>
      <c r="E229" s="2" t="s">
        <v>1137</v>
      </c>
    </row>
    <row r="230" spans="2:9" x14ac:dyDescent="0.25">
      <c r="B230" s="2" t="s">
        <v>1344</v>
      </c>
      <c r="C230" s="81" t="s">
        <v>1354</v>
      </c>
      <c r="D230" s="77">
        <v>0.52</v>
      </c>
      <c r="E230" s="2" t="s">
        <v>1077</v>
      </c>
    </row>
    <row r="231" spans="2:9" x14ac:dyDescent="0.25">
      <c r="B231" s="2" t="s">
        <v>1344</v>
      </c>
      <c r="C231" s="81" t="s">
        <v>1355</v>
      </c>
      <c r="D231" s="77">
        <v>0.48</v>
      </c>
      <c r="E231" s="2" t="s">
        <v>1077</v>
      </c>
    </row>
    <row r="232" spans="2:9" x14ac:dyDescent="0.25">
      <c r="B232" s="2" t="s">
        <v>1344</v>
      </c>
      <c r="C232" s="81" t="s">
        <v>1356</v>
      </c>
      <c r="D232" s="2">
        <v>7352</v>
      </c>
      <c r="E232" s="2" t="s">
        <v>1137</v>
      </c>
    </row>
    <row r="233" spans="2:9" x14ac:dyDescent="0.25">
      <c r="B233" s="2" t="s">
        <v>1344</v>
      </c>
      <c r="C233" s="81" t="s">
        <v>1357</v>
      </c>
      <c r="D233" s="2">
        <v>2353</v>
      </c>
      <c r="E233" s="2" t="s">
        <v>1137</v>
      </c>
    </row>
    <row r="234" spans="2:9" ht="14.4" x14ac:dyDescent="0.3">
      <c r="B234" s="2" t="s">
        <v>1344</v>
      </c>
      <c r="C234" s="81" t="s">
        <v>1358</v>
      </c>
      <c r="D234" s="2">
        <v>474</v>
      </c>
      <c r="E234" s="2" t="s">
        <v>1359</v>
      </c>
      <c r="F234" s="158" t="s">
        <v>1360</v>
      </c>
      <c r="G234" s="159"/>
      <c r="H234" s="159"/>
      <c r="I234" s="159"/>
    </row>
    <row r="235" spans="2:9" x14ac:dyDescent="0.25">
      <c r="B235" s="2" t="s">
        <v>1344</v>
      </c>
      <c r="C235" s="81" t="s">
        <v>1361</v>
      </c>
      <c r="D235" s="2">
        <v>191</v>
      </c>
      <c r="E235" s="2" t="s">
        <v>1359</v>
      </c>
    </row>
    <row r="236" spans="2:9" x14ac:dyDescent="0.25">
      <c r="B236" s="2" t="s">
        <v>1075</v>
      </c>
      <c r="C236" s="2" t="s">
        <v>1362</v>
      </c>
      <c r="D236" s="2">
        <f>D234*0.01163</f>
        <v>5.5126200000000001</v>
      </c>
      <c r="E236" s="2" t="s">
        <v>1195</v>
      </c>
    </row>
    <row r="238" spans="2:9" x14ac:dyDescent="0.25">
      <c r="B238" s="7" t="s">
        <v>1049</v>
      </c>
      <c r="C238" s="80" t="s">
        <v>1363</v>
      </c>
      <c r="D238" s="7" t="s">
        <v>1364</v>
      </c>
      <c r="E238" s="7" t="s">
        <v>1365</v>
      </c>
    </row>
    <row r="239" spans="2:9" x14ac:dyDescent="0.25">
      <c r="B239" s="2" t="s">
        <v>1344</v>
      </c>
      <c r="C239" s="81" t="s">
        <v>1366</v>
      </c>
      <c r="D239" s="2">
        <v>3049</v>
      </c>
      <c r="E239" s="77">
        <v>0.1</v>
      </c>
    </row>
    <row r="240" spans="2:9" x14ac:dyDescent="0.25">
      <c r="B240" s="2" t="s">
        <v>1344</v>
      </c>
      <c r="C240" s="81" t="s">
        <v>1367</v>
      </c>
      <c r="D240" s="2">
        <v>2139</v>
      </c>
      <c r="E240" s="77">
        <v>7.0000000000000007E-2</v>
      </c>
    </row>
    <row r="241" spans="1:12" x14ac:dyDescent="0.25">
      <c r="B241" s="2" t="s">
        <v>1344</v>
      </c>
      <c r="C241" s="81" t="s">
        <v>1368</v>
      </c>
      <c r="D241" s="2">
        <v>1844</v>
      </c>
      <c r="E241" s="77">
        <v>0.06</v>
      </c>
    </row>
    <row r="242" spans="1:12" x14ac:dyDescent="0.25">
      <c r="B242" s="2" t="s">
        <v>1344</v>
      </c>
      <c r="C242" s="81" t="s">
        <v>1369</v>
      </c>
      <c r="D242" s="2">
        <v>1688</v>
      </c>
      <c r="E242" s="70">
        <v>5.5E-2</v>
      </c>
    </row>
    <row r="243" spans="1:12" x14ac:dyDescent="0.25">
      <c r="B243" s="2" t="s">
        <v>1344</v>
      </c>
      <c r="C243" s="81" t="s">
        <v>1370</v>
      </c>
      <c r="D243" s="2">
        <v>1511</v>
      </c>
      <c r="E243" s="77">
        <v>0.05</v>
      </c>
    </row>
    <row r="244" spans="1:12" x14ac:dyDescent="0.25">
      <c r="B244" s="2" t="s">
        <v>1075</v>
      </c>
      <c r="C244" s="81" t="s">
        <v>1371</v>
      </c>
      <c r="D244" s="2"/>
      <c r="E244" s="77">
        <f>SUM(E239:E243)</f>
        <v>0.33500000000000002</v>
      </c>
    </row>
    <row r="246" spans="1:12" x14ac:dyDescent="0.25">
      <c r="B246" s="7" t="s">
        <v>1049</v>
      </c>
      <c r="C246" s="80" t="s">
        <v>1372</v>
      </c>
      <c r="D246" s="7" t="s">
        <v>1051</v>
      </c>
      <c r="E246" s="7" t="s">
        <v>1052</v>
      </c>
    </row>
    <row r="247" spans="1:12" x14ac:dyDescent="0.25">
      <c r="B247" s="2" t="s">
        <v>1075</v>
      </c>
      <c r="C247" s="81" t="s">
        <v>1373</v>
      </c>
      <c r="D247" s="2">
        <f>D234*E244</f>
        <v>158.79000000000002</v>
      </c>
      <c r="E247" s="2" t="s">
        <v>1359</v>
      </c>
    </row>
    <row r="248" spans="1:12" x14ac:dyDescent="0.25">
      <c r="B248" s="112" t="s">
        <v>1061</v>
      </c>
      <c r="C248" s="81" t="s">
        <v>1374</v>
      </c>
      <c r="D248" s="2">
        <v>1047805</v>
      </c>
      <c r="E248" s="2" t="s">
        <v>1063</v>
      </c>
      <c r="L248" s="105"/>
    </row>
    <row r="249" spans="1:12" x14ac:dyDescent="0.25">
      <c r="B249" s="2" t="s">
        <v>1075</v>
      </c>
      <c r="C249" s="81" t="s">
        <v>1375</v>
      </c>
      <c r="D249" s="2">
        <f>D248*23.88458966275 /1000</f>
        <v>25026.392471577765</v>
      </c>
      <c r="E249" s="2" t="s">
        <v>1359</v>
      </c>
    </row>
    <row r="250" spans="1:12" x14ac:dyDescent="0.25">
      <c r="B250" s="2" t="s">
        <v>1075</v>
      </c>
      <c r="C250" s="116" t="s">
        <v>1376</v>
      </c>
      <c r="D250" s="145">
        <f>D247/D249</f>
        <v>6.3449016944945747E-3</v>
      </c>
      <c r="E250" s="78" t="s">
        <v>1077</v>
      </c>
    </row>
    <row r="251" spans="1:12" x14ac:dyDescent="0.25">
      <c r="E251" s="96"/>
    </row>
    <row r="253" spans="1:12" ht="22.8" x14ac:dyDescent="0.4">
      <c r="A253" s="94" t="s">
        <v>421</v>
      </c>
      <c r="B253" s="95"/>
      <c r="C253" s="95"/>
      <c r="D253" s="95"/>
      <c r="E253" s="95"/>
      <c r="F253" s="95"/>
      <c r="G253" s="95"/>
      <c r="H253" s="95"/>
      <c r="I253" s="95"/>
      <c r="J253" s="95"/>
      <c r="K253" s="95"/>
    </row>
    <row r="255" spans="1:12" x14ac:dyDescent="0.25">
      <c r="B255" s="7" t="s">
        <v>1049</v>
      </c>
      <c r="C255" s="97" t="s">
        <v>1054</v>
      </c>
      <c r="D255" s="97" t="s">
        <v>1377</v>
      </c>
      <c r="E255" s="97" t="s">
        <v>1052</v>
      </c>
    </row>
    <row r="256" spans="1:12" x14ac:dyDescent="0.25">
      <c r="B256" s="2" t="s">
        <v>1378</v>
      </c>
      <c r="C256" s="2" t="s">
        <v>1379</v>
      </c>
      <c r="D256" s="2">
        <v>541</v>
      </c>
      <c r="E256" s="2" t="s">
        <v>476</v>
      </c>
    </row>
    <row r="257" spans="2:5" x14ac:dyDescent="0.25">
      <c r="B257" s="2" t="s">
        <v>1378</v>
      </c>
      <c r="C257" s="98" t="s">
        <v>1380</v>
      </c>
      <c r="D257" s="98">
        <v>169</v>
      </c>
      <c r="E257" s="98" t="s">
        <v>1381</v>
      </c>
    </row>
    <row r="258" spans="2:5" x14ac:dyDescent="0.25">
      <c r="B258" s="2" t="s">
        <v>1378</v>
      </c>
      <c r="C258" s="98" t="s">
        <v>1382</v>
      </c>
      <c r="D258" s="98">
        <v>710</v>
      </c>
      <c r="E258" s="98" t="s">
        <v>1381</v>
      </c>
    </row>
    <row r="259" spans="2:5" x14ac:dyDescent="0.25">
      <c r="B259" s="2" t="s">
        <v>1378</v>
      </c>
      <c r="C259" s="98" t="s">
        <v>1383</v>
      </c>
      <c r="D259" s="98">
        <v>12305000</v>
      </c>
      <c r="E259" s="98" t="s">
        <v>1335</v>
      </c>
    </row>
    <row r="260" spans="2:5" x14ac:dyDescent="0.25">
      <c r="B260" s="2" t="s">
        <v>1378</v>
      </c>
      <c r="C260" s="98" t="s">
        <v>1384</v>
      </c>
      <c r="D260" s="98">
        <v>5.3</v>
      </c>
      <c r="E260" s="98" t="s">
        <v>1077</v>
      </c>
    </row>
    <row r="261" spans="2:5" x14ac:dyDescent="0.25">
      <c r="B261" s="2" t="s">
        <v>1378</v>
      </c>
      <c r="C261" s="98" t="s">
        <v>1385</v>
      </c>
      <c r="D261" s="99">
        <v>535000</v>
      </c>
      <c r="E261" s="98" t="s">
        <v>1386</v>
      </c>
    </row>
    <row r="262" spans="2:5" x14ac:dyDescent="0.25">
      <c r="B262" s="2" t="s">
        <v>1378</v>
      </c>
      <c r="C262" s="98" t="s">
        <v>1387</v>
      </c>
      <c r="D262" s="98">
        <v>1034000</v>
      </c>
      <c r="E262" s="98" t="s">
        <v>1280</v>
      </c>
    </row>
    <row r="263" spans="2:5" x14ac:dyDescent="0.25">
      <c r="B263" s="2" t="s">
        <v>1378</v>
      </c>
      <c r="C263" s="98" t="s">
        <v>1388</v>
      </c>
      <c r="D263" s="98">
        <v>671.1</v>
      </c>
      <c r="E263" s="98" t="s">
        <v>1389</v>
      </c>
    </row>
    <row r="264" spans="2:5" x14ac:dyDescent="0.25">
      <c r="B264" s="2" t="s">
        <v>1378</v>
      </c>
      <c r="C264" s="98" t="s">
        <v>1390</v>
      </c>
      <c r="D264" s="98">
        <v>267.7</v>
      </c>
      <c r="E264" s="98" t="s">
        <v>1389</v>
      </c>
    </row>
    <row r="265" spans="2:5" x14ac:dyDescent="0.25">
      <c r="B265" s="2" t="s">
        <v>1378</v>
      </c>
      <c r="C265" s="98" t="s">
        <v>1391</v>
      </c>
      <c r="D265" s="98">
        <v>2.5</v>
      </c>
      <c r="E265" s="98" t="s">
        <v>1282</v>
      </c>
    </row>
    <row r="266" spans="2:5" x14ac:dyDescent="0.25">
      <c r="B266" s="2" t="s">
        <v>1392</v>
      </c>
      <c r="C266" s="98" t="s">
        <v>1393</v>
      </c>
      <c r="D266" s="98">
        <v>545</v>
      </c>
      <c r="E266" s="98" t="s">
        <v>476</v>
      </c>
    </row>
    <row r="267" spans="2:5" x14ac:dyDescent="0.25">
      <c r="B267" s="2" t="s">
        <v>1392</v>
      </c>
      <c r="C267" s="98" t="s">
        <v>1394</v>
      </c>
      <c r="D267" s="98">
        <v>163</v>
      </c>
      <c r="E267" s="98" t="s">
        <v>1381</v>
      </c>
    </row>
    <row r="268" spans="2:5" x14ac:dyDescent="0.25">
      <c r="B268" s="2" t="s">
        <v>1392</v>
      </c>
      <c r="C268" s="98" t="s">
        <v>1395</v>
      </c>
      <c r="D268" s="98">
        <v>708</v>
      </c>
      <c r="E268" s="98" t="s">
        <v>1381</v>
      </c>
    </row>
    <row r="269" spans="2:5" x14ac:dyDescent="0.25">
      <c r="B269" s="2" t="s">
        <v>1392</v>
      </c>
      <c r="C269" s="98" t="s">
        <v>1396</v>
      </c>
      <c r="D269" s="98">
        <v>12241000</v>
      </c>
      <c r="E269" s="98" t="s">
        <v>1335</v>
      </c>
    </row>
    <row r="270" spans="2:5" x14ac:dyDescent="0.25">
      <c r="B270" s="2" t="s">
        <v>1392</v>
      </c>
      <c r="C270" s="98" t="s">
        <v>1397</v>
      </c>
      <c r="D270" s="98">
        <v>5.3</v>
      </c>
      <c r="E270" s="98" t="s">
        <v>1077</v>
      </c>
    </row>
    <row r="271" spans="2:5" x14ac:dyDescent="0.25">
      <c r="B271" s="2" t="s">
        <v>1392</v>
      </c>
      <c r="C271" s="98" t="s">
        <v>1398</v>
      </c>
      <c r="D271" s="98">
        <v>620000</v>
      </c>
      <c r="E271" s="98" t="s">
        <v>1386</v>
      </c>
    </row>
    <row r="272" spans="2:5" x14ac:dyDescent="0.25">
      <c r="B272" s="2" t="s">
        <v>1392</v>
      </c>
      <c r="C272" s="98" t="s">
        <v>1399</v>
      </c>
      <c r="D272" s="98">
        <v>1515000</v>
      </c>
      <c r="E272" s="98" t="s">
        <v>1280</v>
      </c>
    </row>
    <row r="273" spans="1:7" x14ac:dyDescent="0.25">
      <c r="B273" s="2" t="s">
        <v>1392</v>
      </c>
      <c r="C273" s="98" t="s">
        <v>1400</v>
      </c>
      <c r="D273" s="98">
        <v>765.8</v>
      </c>
      <c r="E273" s="98" t="s">
        <v>1389</v>
      </c>
    </row>
    <row r="274" spans="1:7" x14ac:dyDescent="0.25">
      <c r="B274" s="2" t="s">
        <v>1392</v>
      </c>
      <c r="C274" s="98" t="s">
        <v>1401</v>
      </c>
      <c r="D274" s="98">
        <v>335.2</v>
      </c>
      <c r="E274" s="98" t="s">
        <v>1389</v>
      </c>
    </row>
    <row r="275" spans="1:7" x14ac:dyDescent="0.25">
      <c r="B275" s="2" t="s">
        <v>1392</v>
      </c>
      <c r="C275" s="98" t="s">
        <v>1402</v>
      </c>
      <c r="D275" s="98">
        <v>2.2999999999999998</v>
      </c>
      <c r="E275" s="98" t="s">
        <v>1282</v>
      </c>
      <c r="G275" s="88"/>
    </row>
    <row r="276" spans="1:7" x14ac:dyDescent="0.25">
      <c r="B276" s="2" t="s">
        <v>1075</v>
      </c>
      <c r="C276" s="2" t="s">
        <v>1403</v>
      </c>
      <c r="D276" s="76">
        <f>AVERAGE(D261,D271)</f>
        <v>577500</v>
      </c>
      <c r="E276" s="2" t="s">
        <v>1386</v>
      </c>
      <c r="F276" s="105"/>
    </row>
    <row r="277" spans="1:7" ht="14.4" x14ac:dyDescent="0.3">
      <c r="B277" s="2" t="s">
        <v>1075</v>
      </c>
      <c r="C277" s="2" t="s">
        <v>1404</v>
      </c>
      <c r="D277" s="117">
        <f>(SUM(D261,D271))*0.00001163</f>
        <v>13.432650000000001</v>
      </c>
      <c r="E277" s="2" t="s">
        <v>1195</v>
      </c>
      <c r="F277" s="160" t="s">
        <v>1405</v>
      </c>
    </row>
    <row r="278" spans="1:7" ht="14.4" x14ac:dyDescent="0.3">
      <c r="B278" s="112" t="s">
        <v>1061</v>
      </c>
      <c r="C278" s="2" t="s">
        <v>1406</v>
      </c>
      <c r="D278" s="2">
        <f>AVERAGE(1967749,1909625)</f>
        <v>1938687</v>
      </c>
      <c r="E278" s="2" t="s">
        <v>1063</v>
      </c>
      <c r="F278" s="160"/>
    </row>
    <row r="279" spans="1:7" ht="14.4" x14ac:dyDescent="0.3">
      <c r="B279" s="2" t="s">
        <v>1075</v>
      </c>
      <c r="C279" s="2" t="s">
        <v>1407</v>
      </c>
      <c r="D279" s="2">
        <f>D278*23.88458966275</f>
        <v>46304743.479507804</v>
      </c>
      <c r="E279" s="2" t="s">
        <v>1386</v>
      </c>
      <c r="F279" s="160"/>
    </row>
    <row r="280" spans="1:7" ht="14.4" x14ac:dyDescent="0.3">
      <c r="B280" s="2" t="s">
        <v>1075</v>
      </c>
      <c r="C280" s="100" t="s">
        <v>1408</v>
      </c>
      <c r="D280" s="156">
        <f>D276/D279</f>
        <v>1.2471724419671454E-2</v>
      </c>
      <c r="E280" s="2"/>
      <c r="F280" s="160" t="s">
        <v>1409</v>
      </c>
    </row>
    <row r="281" spans="1:7" ht="14.4" x14ac:dyDescent="0.3">
      <c r="F281" s="160"/>
    </row>
    <row r="283" spans="1:7" s="109" customFormat="1" ht="22.8" x14ac:dyDescent="0.4">
      <c r="A283" s="108" t="s">
        <v>437</v>
      </c>
    </row>
    <row r="285" spans="1:7" x14ac:dyDescent="0.25">
      <c r="B285" s="1" t="s">
        <v>1410</v>
      </c>
    </row>
    <row r="287" spans="1:7" s="109" customFormat="1" ht="22.8" x14ac:dyDescent="0.4">
      <c r="A287" s="108" t="s">
        <v>1411</v>
      </c>
    </row>
    <row r="289" spans="2:2" x14ac:dyDescent="0.25">
      <c r="B289" s="1" t="s">
        <v>1410</v>
      </c>
    </row>
  </sheetData>
  <mergeCells count="18">
    <mergeCell ref="K119:L119"/>
    <mergeCell ref="M119:N119"/>
    <mergeCell ref="O119:P119"/>
    <mergeCell ref="K124:L124"/>
    <mergeCell ref="M124:N124"/>
    <mergeCell ref="O124:P124"/>
    <mergeCell ref="K125:L125"/>
    <mergeCell ref="M125:N125"/>
    <mergeCell ref="O125:P125"/>
    <mergeCell ref="K126:L126"/>
    <mergeCell ref="M126:N126"/>
    <mergeCell ref="O126:P126"/>
    <mergeCell ref="K132:L132"/>
    <mergeCell ref="M132:N132"/>
    <mergeCell ref="O132:P132"/>
    <mergeCell ref="K133:L133"/>
    <mergeCell ref="M133:N133"/>
    <mergeCell ref="O133:P133"/>
  </mergeCells>
  <phoneticPr fontId="28" type="noConversion"/>
  <hyperlinks>
    <hyperlink ref="F96" r:id="rId1" location=":~:text=Average%20exchange%20rate%20in%202020,GBP%20on%2031%20Dec%202020." display="https://www.exchangerates.org.uk/USD-GBP-spot-exchange-rates-history-2020.html - :~:text=Average%20exchange%20rate%20in%202020,GBP%20on%2031%20Dec%202020." xr:uid="{1EBB4AF6-8EE2-431F-8AC6-BE0BDE082E54}"/>
    <hyperlink ref="F97" r:id="rId2" location=":~:text=Average%20exchange%20rate%20in%202020,GBP%20on%2031%20Dec%202020." display="https://www.exchangerates.org.uk/USD-GBP-spot-exchange-rates-history-2020.html - :~:text=Average%20exchange%20rate%20in%202020,GBP%20on%2031%20Dec%202020." xr:uid="{C09C6113-3D32-4996-926C-80A4328BE760}"/>
    <hyperlink ref="B120" r:id="rId3" display="https://www.iea.org/countries/germany" xr:uid="{DE57EF55-9F7D-4BAC-8311-6C113AFD0886}"/>
    <hyperlink ref="B22" r:id="rId4" xr:uid="{FD21B209-E4DE-4A25-BAA9-24BD6BC00E90}"/>
    <hyperlink ref="B23" r:id="rId5" xr:uid="{D0774B4B-8814-4E19-941C-67E5C595D444}"/>
    <hyperlink ref="H19" r:id="rId6" xr:uid="{A541B927-9C8E-4EF2-87A7-A89026747A0B}"/>
    <hyperlink ref="B79" r:id="rId7" xr:uid="{92165BC3-0194-45A6-9308-295661B2E8A2}"/>
    <hyperlink ref="B104" r:id="rId8" xr:uid="{12550984-D560-4180-988F-DFD0D5DBA63F}"/>
    <hyperlink ref="B77:B78" r:id="rId9" display="Fraunhofer &amp; adelphi (2022)" xr:uid="{719E3944-3B78-4BE9-BE11-590A173A181A}"/>
    <hyperlink ref="B93:B100" r:id="rId10" display="SRI (2022)" xr:uid="{6D254744-7407-4B63-82C5-697B7FE15A7C}"/>
    <hyperlink ref="B141:B152" r:id="rId11" display="TNO (2021)" xr:uid="{0BA3A198-5E12-4252-9BBF-697BF16EAB63}"/>
    <hyperlink ref="B144:B153" r:id="rId12" display="TNO (2021)" xr:uid="{BECE06FF-5455-43EC-BE07-9A6B9A3380F1}"/>
    <hyperlink ref="B155" r:id="rId13" xr:uid="{72DB2999-28DA-4A0B-825F-1FC4F937A9FC}"/>
    <hyperlink ref="B167" r:id="rId14" xr:uid="{49CF3963-C18B-4D39-99A6-D6C2B731F6F1}"/>
    <hyperlink ref="B166" r:id="rId15" xr:uid="{971D3695-738C-4D16-94E0-73B51FBF05B1}"/>
    <hyperlink ref="B170" r:id="rId16" xr:uid="{2B488E27-8905-4198-AB9B-AC072583F73B}"/>
    <hyperlink ref="B181:B182" r:id="rId17" display="Reported" xr:uid="{F3AE1719-F84B-4542-8837-60526FB24E15}"/>
    <hyperlink ref="B248" r:id="rId18" xr:uid="{EB3050DE-89F3-415C-AEA5-FB592CAF254D}"/>
    <hyperlink ref="B278" r:id="rId19" xr:uid="{02137041-3D5E-48E3-9985-39F783679341}"/>
    <hyperlink ref="B210" r:id="rId20" xr:uid="{402BF7D4-CF7C-4BE6-93FD-93A02AEB322D}"/>
    <hyperlink ref="B54" r:id="rId21" xr:uid="{82F45A07-5E88-4BE0-A1DC-A06A61DAE9CC}"/>
    <hyperlink ref="B55" r:id="rId22" xr:uid="{30911E9B-BE94-4B9E-A72F-437C1A260470}"/>
    <hyperlink ref="H53" r:id="rId23" xr:uid="{E2D12018-A881-4792-82C6-F48D77F81EA7}"/>
    <hyperlink ref="B60" r:id="rId24" xr:uid="{E2688699-B082-425B-A67F-CF4C9EEA749A}"/>
  </hyperlinks>
  <pageMargins left="0.7" right="0.7" top="0.75" bottom="0.75" header="0.3" footer="0.3"/>
  <pageSetup orientation="portrait" r:id="rId2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6B22-DA9F-42A8-896C-6AB87E8E1DA4}">
  <sheetPr>
    <tabColor theme="0" tint="-0.249977111117893"/>
  </sheetPr>
  <dimension ref="A1:N51"/>
  <sheetViews>
    <sheetView zoomScale="85" zoomScaleNormal="85" workbookViewId="0">
      <selection activeCell="F13" sqref="F13"/>
    </sheetView>
  </sheetViews>
  <sheetFormatPr defaultColWidth="9.109375" defaultRowHeight="13.8" x14ac:dyDescent="0.3"/>
  <cols>
    <col min="1" max="1" width="9.109375" style="3"/>
    <col min="2" max="2" width="42" style="3" customWidth="1"/>
    <col min="3" max="3" width="8.44140625" style="3" customWidth="1"/>
    <col min="4" max="4" width="42" style="3" customWidth="1"/>
    <col min="5" max="5" width="8.44140625" style="3" customWidth="1"/>
    <col min="6" max="6" width="42" style="3" customWidth="1"/>
    <col min="7" max="7" width="8.44140625" style="3" customWidth="1"/>
    <col min="8" max="8" width="38.6640625" style="3" customWidth="1"/>
    <col min="9" max="9" width="8.44140625" style="3" customWidth="1"/>
    <col min="10" max="10" width="42" style="4" customWidth="1"/>
    <col min="11" max="11" width="8.44140625" style="3" customWidth="1"/>
    <col min="12" max="12" width="42" style="3" customWidth="1"/>
    <col min="13" max="13" width="8.44140625" style="3" customWidth="1"/>
    <col min="14" max="14" width="32.5546875" style="3" customWidth="1"/>
    <col min="15" max="15" width="9.109375" style="3"/>
    <col min="16" max="16" width="34.109375" style="3" customWidth="1"/>
    <col min="17" max="16384" width="9.109375" style="3"/>
  </cols>
  <sheetData>
    <row r="1" spans="1:14" s="166" customFormat="1" x14ac:dyDescent="0.3">
      <c r="J1" s="167"/>
    </row>
    <row r="2" spans="1:14" s="166" customFormat="1" ht="33" x14ac:dyDescent="0.3">
      <c r="B2" s="171" t="s">
        <v>1412</v>
      </c>
      <c r="J2" s="167"/>
    </row>
    <row r="3" spans="1:14" s="166" customFormat="1" x14ac:dyDescent="0.3">
      <c r="J3" s="167"/>
    </row>
    <row r="6" spans="1:14" s="124" customFormat="1" ht="22.8" x14ac:dyDescent="0.3">
      <c r="B6" s="121" t="s">
        <v>1413</v>
      </c>
      <c r="J6" s="125"/>
    </row>
    <row r="7" spans="1:14" ht="21" x14ac:dyDescent="0.3">
      <c r="A7" s="11"/>
    </row>
    <row r="8" spans="1:14" x14ac:dyDescent="0.3">
      <c r="J8" s="3"/>
      <c r="L8" s="33"/>
      <c r="N8" s="33"/>
    </row>
    <row r="9" spans="1:14" ht="36" customHeight="1" x14ac:dyDescent="0.3">
      <c r="B9" s="21" t="s">
        <v>1414</v>
      </c>
      <c r="C9" s="34" t="s">
        <v>1415</v>
      </c>
      <c r="D9" s="31" t="s">
        <v>144</v>
      </c>
      <c r="E9" s="12" t="s">
        <v>1415</v>
      </c>
      <c r="F9" s="31" t="s">
        <v>1416</v>
      </c>
      <c r="G9" s="12" t="s">
        <v>1415</v>
      </c>
      <c r="H9" s="31" t="s">
        <v>1417</v>
      </c>
      <c r="I9" s="12" t="s">
        <v>1415</v>
      </c>
      <c r="J9" s="30" t="s">
        <v>1418</v>
      </c>
      <c r="K9" s="12" t="s">
        <v>1415</v>
      </c>
    </row>
    <row r="10" spans="1:14" x14ac:dyDescent="0.3">
      <c r="B10" s="12" t="s">
        <v>1419</v>
      </c>
      <c r="C10" s="35"/>
      <c r="D10" s="12" t="s">
        <v>1419</v>
      </c>
      <c r="E10" s="17"/>
      <c r="F10" s="12" t="s">
        <v>1419</v>
      </c>
      <c r="G10" s="17"/>
      <c r="H10" s="12" t="s">
        <v>1419</v>
      </c>
      <c r="I10" s="17"/>
      <c r="J10" s="12" t="s">
        <v>1419</v>
      </c>
      <c r="K10" s="17"/>
    </row>
    <row r="11" spans="1:14" ht="41.4" x14ac:dyDescent="0.3">
      <c r="B11" s="8" t="s">
        <v>1420</v>
      </c>
      <c r="C11" s="35">
        <v>1</v>
      </c>
      <c r="D11" s="15" t="s">
        <v>1421</v>
      </c>
      <c r="E11" s="17">
        <v>1</v>
      </c>
      <c r="F11" s="15" t="s">
        <v>1422</v>
      </c>
      <c r="G11" s="17">
        <v>1</v>
      </c>
      <c r="H11" s="15" t="s">
        <v>1422</v>
      </c>
      <c r="I11" s="17">
        <v>1</v>
      </c>
      <c r="J11" s="16" t="s">
        <v>1423</v>
      </c>
      <c r="K11" s="17">
        <v>1</v>
      </c>
    </row>
    <row r="12" spans="1:14" ht="69" x14ac:dyDescent="0.3">
      <c r="B12" s="8" t="s">
        <v>1424</v>
      </c>
      <c r="C12" s="35">
        <v>2</v>
      </c>
      <c r="D12" s="16" t="s">
        <v>1425</v>
      </c>
      <c r="E12" s="17">
        <v>2</v>
      </c>
      <c r="F12" s="16" t="s">
        <v>1426</v>
      </c>
      <c r="G12" s="17">
        <v>2</v>
      </c>
      <c r="H12" s="16" t="s">
        <v>1427</v>
      </c>
      <c r="I12" s="17">
        <v>2</v>
      </c>
      <c r="J12" s="16" t="s">
        <v>1428</v>
      </c>
      <c r="K12" s="17">
        <v>2</v>
      </c>
    </row>
    <row r="13" spans="1:14" ht="82.8" x14ac:dyDescent="0.3">
      <c r="B13" s="8" t="s">
        <v>1429</v>
      </c>
      <c r="C13" s="35">
        <v>3</v>
      </c>
      <c r="D13" s="16" t="s">
        <v>1430</v>
      </c>
      <c r="E13" s="17">
        <v>3</v>
      </c>
      <c r="F13" s="16" t="s">
        <v>1431</v>
      </c>
      <c r="G13" s="17">
        <v>3</v>
      </c>
      <c r="H13" s="16" t="s">
        <v>1432</v>
      </c>
      <c r="I13" s="17">
        <v>3</v>
      </c>
      <c r="J13" s="16" t="s">
        <v>1433</v>
      </c>
      <c r="K13" s="17">
        <v>3</v>
      </c>
    </row>
    <row r="14" spans="1:14" ht="96.6" x14ac:dyDescent="0.3">
      <c r="B14" s="8" t="s">
        <v>1434</v>
      </c>
      <c r="C14" s="35">
        <v>4</v>
      </c>
      <c r="D14" s="16" t="s">
        <v>1435</v>
      </c>
      <c r="E14" s="17">
        <v>4</v>
      </c>
      <c r="F14" s="16" t="s">
        <v>1436</v>
      </c>
      <c r="G14" s="17">
        <v>4</v>
      </c>
      <c r="H14" s="16" t="s">
        <v>1437</v>
      </c>
      <c r="I14" s="17">
        <v>4</v>
      </c>
      <c r="J14" s="16" t="s">
        <v>1438</v>
      </c>
      <c r="K14" s="17">
        <v>4</v>
      </c>
    </row>
    <row r="15" spans="1:14" x14ac:dyDescent="0.3">
      <c r="J15" s="3"/>
    </row>
    <row r="18" spans="2:13" s="122" customFormat="1" ht="22.8" x14ac:dyDescent="0.3">
      <c r="B18" s="121" t="s">
        <v>1439</v>
      </c>
      <c r="J18" s="123"/>
    </row>
    <row r="21" spans="2:13" x14ac:dyDescent="0.3">
      <c r="B21" s="237" t="s">
        <v>1440</v>
      </c>
      <c r="C21" s="238"/>
      <c r="D21" s="238"/>
      <c r="E21" s="239"/>
      <c r="F21" s="237" t="s">
        <v>32</v>
      </c>
      <c r="G21" s="238"/>
      <c r="H21" s="32"/>
      <c r="I21" s="32"/>
      <c r="J21" s="238" t="s">
        <v>1441</v>
      </c>
      <c r="K21" s="239"/>
      <c r="L21" s="237" t="s">
        <v>30</v>
      </c>
      <c r="M21" s="239"/>
    </row>
    <row r="22" spans="2:13" x14ac:dyDescent="0.3">
      <c r="B22" s="12" t="s">
        <v>1442</v>
      </c>
      <c r="C22" s="12" t="s">
        <v>1415</v>
      </c>
      <c r="D22" s="12" t="s">
        <v>1443</v>
      </c>
      <c r="E22" s="12" t="s">
        <v>1415</v>
      </c>
      <c r="F22" s="12" t="s">
        <v>1419</v>
      </c>
      <c r="G22" s="12" t="s">
        <v>1415</v>
      </c>
      <c r="H22" s="12"/>
      <c r="I22" s="12"/>
      <c r="J22" s="28" t="s">
        <v>1444</v>
      </c>
      <c r="K22" s="12" t="s">
        <v>1415</v>
      </c>
      <c r="L22" s="12" t="s">
        <v>1419</v>
      </c>
      <c r="M22" s="12" t="s">
        <v>1415</v>
      </c>
    </row>
    <row r="23" spans="2:13" ht="55.2" x14ac:dyDescent="0.3">
      <c r="B23" s="8" t="s">
        <v>1445</v>
      </c>
      <c r="C23" s="9">
        <v>0</v>
      </c>
      <c r="D23" s="8" t="s">
        <v>1446</v>
      </c>
      <c r="E23" s="9">
        <v>0</v>
      </c>
      <c r="F23" s="15" t="s">
        <v>1422</v>
      </c>
      <c r="G23" s="17">
        <v>0</v>
      </c>
      <c r="H23" s="17"/>
      <c r="I23" s="17"/>
      <c r="J23" s="8" t="s">
        <v>1447</v>
      </c>
      <c r="K23" s="9">
        <v>0</v>
      </c>
      <c r="L23" s="16" t="s">
        <v>1423</v>
      </c>
      <c r="M23" s="17">
        <v>0</v>
      </c>
    </row>
    <row r="24" spans="2:13" ht="69" x14ac:dyDescent="0.3">
      <c r="B24" s="8" t="s">
        <v>1448</v>
      </c>
      <c r="C24" s="9">
        <v>1</v>
      </c>
      <c r="D24" s="8" t="s">
        <v>1449</v>
      </c>
      <c r="E24" s="9">
        <v>1</v>
      </c>
      <c r="F24" s="16" t="s">
        <v>1426</v>
      </c>
      <c r="G24" s="17">
        <v>1</v>
      </c>
      <c r="H24" s="17"/>
      <c r="I24" s="17"/>
      <c r="J24" s="8" t="s">
        <v>1450</v>
      </c>
      <c r="K24" s="9">
        <v>1</v>
      </c>
      <c r="L24" s="16" t="s">
        <v>1451</v>
      </c>
      <c r="M24" s="17">
        <v>1</v>
      </c>
    </row>
    <row r="25" spans="2:13" ht="78.75" customHeight="1" x14ac:dyDescent="0.3">
      <c r="B25" s="8" t="s">
        <v>1452</v>
      </c>
      <c r="C25" s="9">
        <v>2</v>
      </c>
      <c r="D25" s="8" t="s">
        <v>1453</v>
      </c>
      <c r="E25" s="9">
        <v>2</v>
      </c>
      <c r="F25" s="16" t="s">
        <v>1454</v>
      </c>
      <c r="G25" s="17">
        <v>2</v>
      </c>
      <c r="H25" s="17"/>
      <c r="I25" s="17"/>
      <c r="J25" s="8" t="s">
        <v>1455</v>
      </c>
      <c r="K25" s="9">
        <v>2</v>
      </c>
      <c r="L25" s="16" t="s">
        <v>1456</v>
      </c>
      <c r="M25" s="17">
        <v>2</v>
      </c>
    </row>
    <row r="26" spans="2:13" ht="82.8" x14ac:dyDescent="0.3">
      <c r="F26" s="16" t="s">
        <v>1457</v>
      </c>
      <c r="G26" s="17">
        <v>3</v>
      </c>
      <c r="H26" s="18"/>
      <c r="I26" s="18"/>
      <c r="J26" s="19"/>
      <c r="K26" s="18"/>
      <c r="L26" s="19"/>
      <c r="M26" s="18"/>
    </row>
    <row r="28" spans="2:13" x14ac:dyDescent="0.3">
      <c r="J28" s="22"/>
      <c r="K28" s="6"/>
    </row>
    <row r="40" spans="4:4" x14ac:dyDescent="0.3">
      <c r="D40" s="4"/>
    </row>
    <row r="41" spans="4:4" x14ac:dyDescent="0.3">
      <c r="D41" s="22" t="s">
        <v>1458</v>
      </c>
    </row>
    <row r="42" spans="4:4" ht="27.6" x14ac:dyDescent="0.3">
      <c r="D42" s="29" t="s">
        <v>1459</v>
      </c>
    </row>
    <row r="43" spans="4:4" x14ac:dyDescent="0.3">
      <c r="D43" s="4" t="s">
        <v>1460</v>
      </c>
    </row>
    <row r="44" spans="4:4" ht="27.6" x14ac:dyDescent="0.3">
      <c r="D44" s="29" t="s">
        <v>1461</v>
      </c>
    </row>
    <row r="45" spans="4:4" x14ac:dyDescent="0.3">
      <c r="D45" s="29" t="s">
        <v>1462</v>
      </c>
    </row>
    <row r="46" spans="4:4" x14ac:dyDescent="0.3">
      <c r="D46" s="4" t="s">
        <v>1463</v>
      </c>
    </row>
    <row r="47" spans="4:4" x14ac:dyDescent="0.3">
      <c r="D47" s="4" t="s">
        <v>1464</v>
      </c>
    </row>
    <row r="48" spans="4:4" x14ac:dyDescent="0.3">
      <c r="D48" s="4" t="s">
        <v>1465</v>
      </c>
    </row>
    <row r="49" spans="4:4" x14ac:dyDescent="0.3">
      <c r="D49" s="4" t="s">
        <v>1466</v>
      </c>
    </row>
    <row r="50" spans="4:4" x14ac:dyDescent="0.3">
      <c r="D50" s="4" t="s">
        <v>1467</v>
      </c>
    </row>
    <row r="51" spans="4:4" x14ac:dyDescent="0.3">
      <c r="D51" s="4" t="s">
        <v>1468</v>
      </c>
    </row>
  </sheetData>
  <mergeCells count="4">
    <mergeCell ref="B21:E21"/>
    <mergeCell ref="F21:G21"/>
    <mergeCell ref="L21:M21"/>
    <mergeCell ref="J21:K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BA22D-8E88-4259-8F17-4CA22B9818CB}">
  <sheetPr>
    <tabColor theme="7" tint="-0.499984740745262"/>
  </sheetPr>
  <dimension ref="A1:AZ5"/>
  <sheetViews>
    <sheetView zoomScale="85" zoomScaleNormal="85" workbookViewId="0">
      <pane xSplit="5" ySplit="4" topLeftCell="R5" activePane="bottomRight" state="frozen"/>
      <selection pane="topRight" activeCell="G5" sqref="G5"/>
      <selection pane="bottomLeft" activeCell="G5" sqref="G5"/>
      <selection pane="bottomRight" activeCell="R5" sqref="R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93</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8.75"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ht="409.6" x14ac:dyDescent="0.3">
      <c r="B5" s="24" t="s">
        <v>148</v>
      </c>
      <c r="C5" s="53" t="s">
        <v>149</v>
      </c>
      <c r="D5" s="53" t="s">
        <v>150</v>
      </c>
      <c r="E5" s="53" t="s">
        <v>43</v>
      </c>
      <c r="F5" s="53">
        <v>2010</v>
      </c>
      <c r="G5" s="53" t="s">
        <v>151</v>
      </c>
      <c r="H5" s="53" t="s">
        <v>152</v>
      </c>
      <c r="I5" s="53" t="s">
        <v>153</v>
      </c>
      <c r="J5" s="53" t="s">
        <v>154</v>
      </c>
      <c r="K5" s="53">
        <v>800</v>
      </c>
      <c r="L5" s="53" t="s">
        <v>155</v>
      </c>
      <c r="M5" s="53" t="s">
        <v>156</v>
      </c>
      <c r="N5" s="53" t="s">
        <v>157</v>
      </c>
      <c r="O5" s="189" t="s">
        <v>158</v>
      </c>
      <c r="P5" s="53" t="s">
        <v>159</v>
      </c>
      <c r="Q5" s="53" t="s">
        <v>160</v>
      </c>
      <c r="R5" s="210" t="s">
        <v>161</v>
      </c>
      <c r="S5" s="210" t="s">
        <v>162</v>
      </c>
      <c r="T5" s="53" t="s">
        <v>163</v>
      </c>
      <c r="U5" s="53" t="s">
        <v>164</v>
      </c>
      <c r="V5" s="53" t="s">
        <v>165</v>
      </c>
      <c r="W5" s="53" t="s">
        <v>166</v>
      </c>
      <c r="X5" s="53" t="s">
        <v>167</v>
      </c>
      <c r="Y5" s="53" t="s">
        <v>168</v>
      </c>
      <c r="Z5" s="53" t="s">
        <v>169</v>
      </c>
      <c r="AA5" s="53" t="s">
        <v>170</v>
      </c>
      <c r="AB5" s="53" t="s">
        <v>171</v>
      </c>
      <c r="AC5" s="190">
        <v>3</v>
      </c>
      <c r="AD5" s="53" t="s">
        <v>172</v>
      </c>
      <c r="AE5" s="53"/>
      <c r="AF5" s="53" t="s">
        <v>173</v>
      </c>
      <c r="AG5" s="53">
        <f>'Quantitative Outcomes'!T47/1000</f>
        <v>0.15880000000000002</v>
      </c>
      <c r="AH5" s="191">
        <f>'Quantitative Outcomes'!A24</f>
        <v>0</v>
      </c>
      <c r="AI5" s="191" t="s">
        <v>169</v>
      </c>
      <c r="AJ5" s="191" t="s">
        <v>169</v>
      </c>
      <c r="AK5" s="187">
        <f>'Quantitative Outcomes'!A28</f>
        <v>0</v>
      </c>
      <c r="AL5" s="53" t="s">
        <v>174</v>
      </c>
      <c r="AM5" s="53" t="s">
        <v>175</v>
      </c>
      <c r="AN5" s="53" t="s">
        <v>176</v>
      </c>
      <c r="AO5" s="53" t="s">
        <v>177</v>
      </c>
      <c r="AP5" s="53">
        <v>3</v>
      </c>
      <c r="AQ5" s="53" t="s">
        <v>178</v>
      </c>
      <c r="AR5" s="53">
        <v>3</v>
      </c>
      <c r="AS5" s="53" t="s">
        <v>179</v>
      </c>
      <c r="AT5" s="53" t="s">
        <v>180</v>
      </c>
      <c r="AU5" s="53">
        <v>3</v>
      </c>
      <c r="AV5" s="53" t="s">
        <v>181</v>
      </c>
      <c r="AW5" s="53">
        <v>3</v>
      </c>
      <c r="AX5" s="192" t="s">
        <v>182</v>
      </c>
      <c r="AY5" s="53">
        <v>2</v>
      </c>
      <c r="AZ5" s="189" t="s">
        <v>183</v>
      </c>
    </row>
  </sheetData>
  <autoFilter ref="B4:AZ5" xr:uid="{A54DCF12-4A91-4CE0-9D89-2D318C483592}"/>
  <mergeCells count="4">
    <mergeCell ref="F3:AC3"/>
    <mergeCell ref="AD3:AR3"/>
    <mergeCell ref="AS3:AW3"/>
    <mergeCell ref="AX3:AY3"/>
  </mergeCells>
  <hyperlinks>
    <hyperlink ref="AZ5" r:id="rId1" display="https://www.prokw.ch/de/" xr:uid="{860972CA-993C-498F-9CB2-6D3FDB7702E7}"/>
    <hyperlink ref="O5" r:id="rId2" display="https://www.prokw.ch/wp-content/uploads/2022/11/ProKilowatt_Bedingungen_2023_Projekte-1.pdf" xr:uid="{F9ECA5DA-3C70-400C-9486-2D8DA7145D9F}"/>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5AD9A1D4-71BA-4EF1-8EB6-30E5100008D8}">
          <x14:formula1>
            <xm:f>'Scoring criteria'!$K$11:$K$14</xm:f>
          </x14:formula1>
          <xm:sqref>AY5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B1369-DA7B-4FAD-A9DB-1574FD5567AE}">
  <sheetPr>
    <tabColor theme="7" tint="-0.499984740745262"/>
  </sheetPr>
  <dimension ref="A1:AZ5"/>
  <sheetViews>
    <sheetView zoomScale="85" zoomScaleNormal="85" workbookViewId="0">
      <pane xSplit="5" ySplit="4" topLeftCell="Q5" activePane="bottomRight" state="frozen"/>
      <selection pane="topRight" activeCell="C5" sqref="C5:AZ5"/>
      <selection pane="bottomLeft" activeCell="C5" sqref="C5:AZ5"/>
      <selection pane="bottomRight" activeCell="R5" sqref="R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184</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9.5"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24" t="s">
        <v>148</v>
      </c>
      <c r="C5" s="53" t="s">
        <v>185</v>
      </c>
      <c r="D5" s="53" t="s">
        <v>150</v>
      </c>
      <c r="E5" s="53" t="s">
        <v>46</v>
      </c>
      <c r="F5" s="53">
        <v>1993</v>
      </c>
      <c r="G5" s="53" t="s">
        <v>151</v>
      </c>
      <c r="H5" s="53" t="s">
        <v>152</v>
      </c>
      <c r="I5" s="53" t="s">
        <v>153</v>
      </c>
      <c r="J5" s="53" t="s">
        <v>154</v>
      </c>
      <c r="K5" s="53">
        <v>6722</v>
      </c>
      <c r="L5" s="53" t="s">
        <v>155</v>
      </c>
      <c r="M5" s="53" t="s">
        <v>186</v>
      </c>
      <c r="N5" s="53" t="s">
        <v>187</v>
      </c>
      <c r="O5" s="53" t="s">
        <v>157</v>
      </c>
      <c r="P5" s="53" t="s">
        <v>157</v>
      </c>
      <c r="Q5" s="53" t="s">
        <v>188</v>
      </c>
      <c r="R5" s="210" t="s">
        <v>189</v>
      </c>
      <c r="S5" s="53" t="s">
        <v>190</v>
      </c>
      <c r="T5" s="210" t="s">
        <v>191</v>
      </c>
      <c r="U5" s="53" t="s">
        <v>192</v>
      </c>
      <c r="V5" s="53" t="s">
        <v>193</v>
      </c>
      <c r="W5" s="53" t="s">
        <v>194</v>
      </c>
      <c r="X5" s="53" t="s">
        <v>195</v>
      </c>
      <c r="Y5" s="53" t="s">
        <v>169</v>
      </c>
      <c r="Z5" s="53" t="s">
        <v>169</v>
      </c>
      <c r="AA5" s="53" t="s">
        <v>169</v>
      </c>
      <c r="AB5" s="53" t="s">
        <v>187</v>
      </c>
      <c r="AC5" s="190">
        <v>3</v>
      </c>
      <c r="AD5" s="53" t="s">
        <v>196</v>
      </c>
      <c r="AE5" s="53" t="s">
        <v>196</v>
      </c>
      <c r="AF5" s="53" t="s">
        <v>197</v>
      </c>
      <c r="AG5" s="53">
        <v>50.7</v>
      </c>
      <c r="AH5" s="191">
        <f>'Quantitative Outcomes'!A35</f>
        <v>0</v>
      </c>
      <c r="AI5" s="53" t="s">
        <v>169</v>
      </c>
      <c r="AJ5" s="53" t="s">
        <v>169</v>
      </c>
      <c r="AK5" s="53" t="s">
        <v>169</v>
      </c>
      <c r="AL5" s="53" t="s">
        <v>198</v>
      </c>
      <c r="AM5" s="53" t="s">
        <v>199</v>
      </c>
      <c r="AN5" s="53" t="s">
        <v>200</v>
      </c>
      <c r="AO5" s="53" t="s">
        <v>201</v>
      </c>
      <c r="AP5" s="53">
        <v>3</v>
      </c>
      <c r="AQ5" s="53" t="s">
        <v>202</v>
      </c>
      <c r="AR5" s="53">
        <v>3</v>
      </c>
      <c r="AS5" s="53" t="s">
        <v>179</v>
      </c>
      <c r="AT5" s="53" t="s">
        <v>203</v>
      </c>
      <c r="AU5" s="53">
        <v>2</v>
      </c>
      <c r="AV5" s="16" t="s">
        <v>204</v>
      </c>
      <c r="AW5" s="53">
        <v>2</v>
      </c>
      <c r="AX5" s="54" t="s">
        <v>205</v>
      </c>
      <c r="AY5" s="53">
        <v>2</v>
      </c>
      <c r="AZ5" s="189" t="s">
        <v>206</v>
      </c>
    </row>
  </sheetData>
  <autoFilter ref="B4:AZ5" xr:uid="{A54DCF12-4A91-4CE0-9D89-2D318C483592}"/>
  <mergeCells count="4">
    <mergeCell ref="F3:AC3"/>
    <mergeCell ref="AD3:AR3"/>
    <mergeCell ref="AS3:AW3"/>
    <mergeCell ref="AX3:AY3"/>
  </mergeCells>
  <hyperlinks>
    <hyperlink ref="AZ5" r:id="rId1" display="https://epatee.eu/system/tdf/epatee_case_study_austria_ufi_aid_for_environmental_protection_measures_in_companies_ok_0.pdf?file=1&amp;type=node&amp;id=62" xr:uid="{92F579F5-10D9-48D3-A2D8-21E27BB54559}"/>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5AF36-5D8D-4FB1-B0A2-A237711909D4}">
  <sheetPr>
    <tabColor theme="7" tint="0.39997558519241921"/>
  </sheetPr>
  <dimension ref="A1:AZ5"/>
  <sheetViews>
    <sheetView zoomScale="85" zoomScaleNormal="85" workbookViewId="0">
      <pane xSplit="5" ySplit="4" topLeftCell="Q5" activePane="bottomRight" state="frozen"/>
      <selection pane="topRight" activeCell="E5" sqref="E5"/>
      <selection pane="bottomLeft" activeCell="E5" sqref="E5"/>
      <selection pane="bottomRight" activeCell="S5" sqref="S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207</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208</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13" t="s">
        <v>209</v>
      </c>
      <c r="C5" s="16" t="s">
        <v>210</v>
      </c>
      <c r="D5" s="16" t="s">
        <v>150</v>
      </c>
      <c r="E5" s="16" t="s">
        <v>211</v>
      </c>
      <c r="F5" s="16">
        <v>1976</v>
      </c>
      <c r="G5" s="16" t="s">
        <v>151</v>
      </c>
      <c r="H5" s="16" t="s">
        <v>152</v>
      </c>
      <c r="I5" s="16" t="s">
        <v>212</v>
      </c>
      <c r="J5" s="16" t="s">
        <v>154</v>
      </c>
      <c r="K5" s="16"/>
      <c r="L5" s="16" t="s">
        <v>213</v>
      </c>
      <c r="M5" s="16" t="s">
        <v>186</v>
      </c>
      <c r="N5" s="16" t="s">
        <v>214</v>
      </c>
      <c r="O5" s="16" t="s">
        <v>157</v>
      </c>
      <c r="P5" s="16" t="s">
        <v>157</v>
      </c>
      <c r="Q5" s="16" t="s">
        <v>215</v>
      </c>
      <c r="R5" s="194" t="s">
        <v>216</v>
      </c>
      <c r="S5" s="211" t="s">
        <v>217</v>
      </c>
      <c r="T5" s="16" t="s">
        <v>187</v>
      </c>
      <c r="U5" s="16" t="s">
        <v>169</v>
      </c>
      <c r="V5" s="16" t="s">
        <v>218</v>
      </c>
      <c r="W5" s="16" t="s">
        <v>219</v>
      </c>
      <c r="X5" s="16" t="s">
        <v>220</v>
      </c>
      <c r="Y5" s="16" t="s">
        <v>169</v>
      </c>
      <c r="Z5" s="16" t="s">
        <v>169</v>
      </c>
      <c r="AA5" s="16" t="s">
        <v>169</v>
      </c>
      <c r="AB5" s="16" t="s">
        <v>221</v>
      </c>
      <c r="AC5" s="17">
        <v>3</v>
      </c>
      <c r="AD5" s="53" t="s">
        <v>222</v>
      </c>
      <c r="AE5" s="53" t="s">
        <v>223</v>
      </c>
      <c r="AF5" s="53" t="s">
        <v>224</v>
      </c>
      <c r="AG5" s="195">
        <f>'Quantitative Outcomes'!A92</f>
        <v>0</v>
      </c>
      <c r="AH5" s="191">
        <f>'Quantitative Outcomes'!A96</f>
        <v>0</v>
      </c>
      <c r="AI5" s="53" t="s">
        <v>169</v>
      </c>
      <c r="AJ5" s="53" t="s">
        <v>169</v>
      </c>
      <c r="AK5" s="187">
        <f>'Quantitative Outcomes'!A94</f>
        <v>0</v>
      </c>
      <c r="AL5" s="53" t="s">
        <v>225</v>
      </c>
      <c r="AM5" s="53" t="s">
        <v>226</v>
      </c>
      <c r="AN5" s="54" t="s">
        <v>227</v>
      </c>
      <c r="AO5" s="53" t="s">
        <v>228</v>
      </c>
      <c r="AP5" s="53">
        <v>4</v>
      </c>
      <c r="AQ5" s="53" t="s">
        <v>229</v>
      </c>
      <c r="AR5" s="53">
        <v>4</v>
      </c>
      <c r="AS5" s="53" t="s">
        <v>157</v>
      </c>
      <c r="AT5" s="53" t="s">
        <v>230</v>
      </c>
      <c r="AU5" s="53">
        <v>2</v>
      </c>
      <c r="AV5" s="53" t="s">
        <v>231</v>
      </c>
      <c r="AW5" s="53">
        <v>3</v>
      </c>
      <c r="AX5" s="192" t="s">
        <v>232</v>
      </c>
      <c r="AY5" s="53">
        <v>3</v>
      </c>
      <c r="AZ5" s="189" t="s">
        <v>233</v>
      </c>
    </row>
  </sheetData>
  <autoFilter ref="B4:AZ5" xr:uid="{A54DCF12-4A91-4CE0-9D89-2D318C483592}"/>
  <mergeCells count="4">
    <mergeCell ref="F3:AC3"/>
    <mergeCell ref="AD3:AR3"/>
    <mergeCell ref="AS3:AW3"/>
    <mergeCell ref="AX3:AY3"/>
  </mergeCells>
  <hyperlinks>
    <hyperlink ref="AZ5" r:id="rId1" display="https://www.energy.gov/eere/amo/industrial-assessment-centers-iacs" xr:uid="{B1E2CBD1-3E70-44B0-A6A0-9A5146BBC0F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7A9E6768-83C5-45F5-9724-17AB5D4C7CF2}">
          <x14:formula1>
            <xm:f>'Scoring criteria'!$K$11:$K$14</xm:f>
          </x14:formula1>
          <xm:sqref>AY5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DACC-694F-4071-B523-BC07297ECA39}">
  <sheetPr>
    <tabColor theme="7" tint="0.39997558519241921"/>
  </sheetPr>
  <dimension ref="A1:AZ5"/>
  <sheetViews>
    <sheetView zoomScale="84" zoomScaleNormal="85" workbookViewId="0">
      <pane xSplit="5" ySplit="4" topLeftCell="P5" activePane="bottomRight" state="frozen"/>
      <selection pane="topRight" activeCell="E5" sqref="E5"/>
      <selection pane="bottomLeft" activeCell="E5" sqref="E5"/>
      <selection pane="bottomRight" activeCell="AQ5" sqref="AQ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234</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13" t="s">
        <v>209</v>
      </c>
      <c r="C5" s="53" t="s">
        <v>235</v>
      </c>
      <c r="D5" s="53" t="s">
        <v>236</v>
      </c>
      <c r="E5" s="53" t="s">
        <v>51</v>
      </c>
      <c r="F5" s="53">
        <v>2014</v>
      </c>
      <c r="G5" s="53" t="s">
        <v>151</v>
      </c>
      <c r="H5" s="53" t="s">
        <v>237</v>
      </c>
      <c r="I5" s="53" t="s">
        <v>153</v>
      </c>
      <c r="J5" s="53" t="s">
        <v>154</v>
      </c>
      <c r="K5" s="53">
        <v>2300</v>
      </c>
      <c r="L5" s="53" t="s">
        <v>155</v>
      </c>
      <c r="M5" s="53" t="s">
        <v>238</v>
      </c>
      <c r="N5" s="53" t="s">
        <v>157</v>
      </c>
      <c r="O5" s="53" t="s">
        <v>157</v>
      </c>
      <c r="P5" s="53" t="s">
        <v>157</v>
      </c>
      <c r="Q5" s="53" t="s">
        <v>239</v>
      </c>
      <c r="R5" s="53" t="s">
        <v>240</v>
      </c>
      <c r="S5" s="53" t="s">
        <v>241</v>
      </c>
      <c r="T5" s="53" t="s">
        <v>187</v>
      </c>
      <c r="U5" s="53" t="s">
        <v>169</v>
      </c>
      <c r="V5" s="53" t="s">
        <v>242</v>
      </c>
      <c r="W5" s="54" t="s">
        <v>243</v>
      </c>
      <c r="X5" s="53" t="s">
        <v>244</v>
      </c>
      <c r="Y5" s="53" t="s">
        <v>245</v>
      </c>
      <c r="Z5" s="53" t="s">
        <v>246</v>
      </c>
      <c r="AA5" s="53" t="s">
        <v>247</v>
      </c>
      <c r="AB5" s="53" t="s">
        <v>169</v>
      </c>
      <c r="AC5" s="190">
        <v>3</v>
      </c>
      <c r="AD5" s="53" t="s">
        <v>248</v>
      </c>
      <c r="AE5" s="53" t="s">
        <v>169</v>
      </c>
      <c r="AF5" s="53" t="s">
        <v>249</v>
      </c>
      <c r="AG5" s="53">
        <f>'Quantitative Outcomes'!A68/1000</f>
        <v>0</v>
      </c>
      <c r="AH5" s="193">
        <f>'Quantitative Outcomes'!A73</f>
        <v>0</v>
      </c>
      <c r="AI5" s="53" t="s">
        <v>169</v>
      </c>
      <c r="AJ5" s="53" t="s">
        <v>169</v>
      </c>
      <c r="AK5" s="53" t="s">
        <v>169</v>
      </c>
      <c r="AL5" s="53" t="s">
        <v>169</v>
      </c>
      <c r="AM5" s="53" t="s">
        <v>250</v>
      </c>
      <c r="AN5" s="53" t="s">
        <v>251</v>
      </c>
      <c r="AO5" s="53" t="s">
        <v>252</v>
      </c>
      <c r="AP5" s="53">
        <v>3</v>
      </c>
      <c r="AQ5" s="53" t="s">
        <v>253</v>
      </c>
      <c r="AR5" s="53">
        <v>1</v>
      </c>
      <c r="AS5" s="53" t="s">
        <v>157</v>
      </c>
      <c r="AT5" s="53" t="s">
        <v>254</v>
      </c>
      <c r="AU5" s="53">
        <v>3</v>
      </c>
      <c r="AV5" s="53" t="s">
        <v>181</v>
      </c>
      <c r="AW5" s="53">
        <v>3</v>
      </c>
      <c r="AX5" s="192" t="s">
        <v>255</v>
      </c>
      <c r="AY5" s="53">
        <v>3</v>
      </c>
      <c r="AZ5" s="189" t="s">
        <v>256</v>
      </c>
    </row>
  </sheetData>
  <autoFilter ref="B4:AZ5" xr:uid="{A54DCF12-4A91-4CE0-9D89-2D318C483592}"/>
  <mergeCells count="4">
    <mergeCell ref="F3:AC3"/>
    <mergeCell ref="AD3:AR3"/>
    <mergeCell ref="AS3:AW3"/>
    <mergeCell ref="AX3:AY3"/>
  </mergeCells>
  <hyperlinks>
    <hyperlink ref="AZ5" r:id="rId1" display="https://www.isi.fraunhofer.de/content/dam/isi/dokumente/cce/eed8/EED-ARTICLE-8-EU-SEW-LEEN.pdf" xr:uid="{5265C787-54DB-47F5-94F6-D8FDA649C1E3}"/>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A113F566-BD44-4ADC-A1EA-508F4FBD3792}">
          <x14:formula1>
            <xm:f>'Scoring criteria'!$K$11:$K$14</xm:f>
          </x14:formula1>
          <xm:sqref>AY5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6E0B-4C53-46F4-B5CE-3F2F3165E805}">
  <sheetPr>
    <tabColor theme="7" tint="0.39997558519241921"/>
  </sheetPr>
  <dimension ref="A1:AZ5"/>
  <sheetViews>
    <sheetView zoomScale="85" zoomScaleNormal="85" workbookViewId="0">
      <pane xSplit="5" ySplit="4" topLeftCell="R5" activePane="bottomRight" state="frozen"/>
      <selection pane="topRight" activeCell="E5" sqref="E5"/>
      <selection pane="bottomLeft" activeCell="E5" sqref="E5"/>
      <selection pane="bottomRight" activeCell="R5" sqref="R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257</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13" t="s">
        <v>209</v>
      </c>
      <c r="C5" s="53" t="s">
        <v>258</v>
      </c>
      <c r="D5" s="53" t="s">
        <v>150</v>
      </c>
      <c r="E5" s="53" t="s">
        <v>51</v>
      </c>
      <c r="F5" s="53">
        <v>2008</v>
      </c>
      <c r="G5" s="53" t="s">
        <v>151</v>
      </c>
      <c r="H5" s="53" t="s">
        <v>152</v>
      </c>
      <c r="I5" s="53" t="s">
        <v>153</v>
      </c>
      <c r="J5" s="53" t="s">
        <v>154</v>
      </c>
      <c r="K5" s="53" t="s">
        <v>169</v>
      </c>
      <c r="L5" s="53" t="s">
        <v>213</v>
      </c>
      <c r="M5" s="53" t="s">
        <v>238</v>
      </c>
      <c r="N5" s="53" t="s">
        <v>214</v>
      </c>
      <c r="O5" s="53" t="s">
        <v>259</v>
      </c>
      <c r="P5" s="53" t="s">
        <v>157</v>
      </c>
      <c r="Q5" s="53" t="s">
        <v>260</v>
      </c>
      <c r="R5" s="53" t="s">
        <v>261</v>
      </c>
      <c r="S5" s="210" t="s">
        <v>262</v>
      </c>
      <c r="T5" s="53" t="s">
        <v>263</v>
      </c>
      <c r="U5" s="53" t="s">
        <v>264</v>
      </c>
      <c r="V5" s="53" t="s">
        <v>265</v>
      </c>
      <c r="W5" s="53" t="s">
        <v>266</v>
      </c>
      <c r="X5" s="53" t="s">
        <v>267</v>
      </c>
      <c r="Y5" s="53" t="s">
        <v>169</v>
      </c>
      <c r="Z5" s="53" t="s">
        <v>169</v>
      </c>
      <c r="AA5" s="53" t="s">
        <v>169</v>
      </c>
      <c r="AB5" s="53" t="s">
        <v>268</v>
      </c>
      <c r="AC5" s="190">
        <v>3</v>
      </c>
      <c r="AD5" s="53" t="s">
        <v>269</v>
      </c>
      <c r="AE5" s="53" t="s">
        <v>270</v>
      </c>
      <c r="AF5" s="53" t="s">
        <v>271</v>
      </c>
      <c r="AG5" s="53">
        <f>'Quantitative Outcomes'!A90</f>
        <v>0</v>
      </c>
      <c r="AH5" s="193">
        <f>'Quantitative Outcomes'!A98</f>
        <v>0</v>
      </c>
      <c r="AI5" s="53" t="s">
        <v>169</v>
      </c>
      <c r="AJ5" s="53" t="s">
        <v>169</v>
      </c>
      <c r="AK5" s="53">
        <f>'Quantitative Outcomes'!A96</f>
        <v>0</v>
      </c>
      <c r="AL5" s="53" t="s">
        <v>169</v>
      </c>
      <c r="AM5" s="53" t="s">
        <v>272</v>
      </c>
      <c r="AN5" s="53" t="s">
        <v>273</v>
      </c>
      <c r="AO5" s="53" t="s">
        <v>274</v>
      </c>
      <c r="AP5" s="53">
        <v>4</v>
      </c>
      <c r="AQ5" s="53" t="s">
        <v>275</v>
      </c>
      <c r="AR5" s="53">
        <v>4</v>
      </c>
      <c r="AS5" s="53" t="s">
        <v>157</v>
      </c>
      <c r="AT5" s="53" t="s">
        <v>276</v>
      </c>
      <c r="AU5" s="53">
        <v>3</v>
      </c>
      <c r="AV5" s="53" t="s">
        <v>181</v>
      </c>
      <c r="AW5" s="53">
        <v>3</v>
      </c>
      <c r="AX5" s="54" t="s">
        <v>277</v>
      </c>
      <c r="AY5" s="53">
        <v>4</v>
      </c>
      <c r="AZ5" s="189" t="s">
        <v>278</v>
      </c>
    </row>
  </sheetData>
  <autoFilter ref="B4:AZ5" xr:uid="{A54DCF12-4A91-4CE0-9D89-2D318C483592}"/>
  <mergeCells count="4">
    <mergeCell ref="F3:AC3"/>
    <mergeCell ref="AD3:AR3"/>
    <mergeCell ref="AS3:AW3"/>
    <mergeCell ref="AX3:AY3"/>
  </mergeCells>
  <hyperlinks>
    <hyperlink ref="AZ5" r:id="rId1" display="https://www.eceee.org/library/conference_proceedings/eceee_Summer_Studies/2011/3-energy-use-in-industry-the-road-from-policy-to-action/efficiency-of-an-energy-audit-programme-for-smes-in-germany-results-of-an-evaluation-study/" xr:uid="{88BAFAB6-D90E-4C72-A908-22121CAA34C8}"/>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93CC05CB-DE2C-4341-A458-6652960C4E97}">
          <x14:formula1>
            <xm:f>'Scoring criteria'!$K$11:$K$14</xm:f>
          </x14:formula1>
          <xm:sqref>AY5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8B8A-BE7F-494F-83AF-6A68F75E4F75}">
  <sheetPr>
    <tabColor theme="2" tint="-0.249977111117893"/>
  </sheetPr>
  <dimension ref="A1:AZ5"/>
  <sheetViews>
    <sheetView zoomScale="85" zoomScaleNormal="85" workbookViewId="0">
      <pane xSplit="5" ySplit="4" topLeftCell="AN5" activePane="bottomRight" state="frozen"/>
      <selection pane="topRight" activeCell="G5" sqref="G5"/>
      <selection pane="bottomLeft" activeCell="G5" sqref="G5"/>
      <selection pane="bottomRight" activeCell="AO5" sqref="AO5:AR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109.5546875" style="4" customWidth="1"/>
    <col min="51" max="51" width="23.33203125" style="4" customWidth="1"/>
    <col min="52" max="52" width="57.88671875" style="4" customWidth="1"/>
    <col min="53" max="16384" width="8.6640625" style="4"/>
  </cols>
  <sheetData>
    <row r="1" spans="1:52" s="3" customFormat="1" ht="24.6" x14ac:dyDescent="0.3">
      <c r="A1" s="20" t="s">
        <v>279</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13" t="s">
        <v>280</v>
      </c>
      <c r="C5" s="53" t="s">
        <v>281</v>
      </c>
      <c r="D5" s="53" t="s">
        <v>150</v>
      </c>
      <c r="E5" s="53" t="s">
        <v>54</v>
      </c>
      <c r="F5" s="53">
        <v>1992</v>
      </c>
      <c r="G5" s="53">
        <v>2020</v>
      </c>
      <c r="H5" s="53" t="s">
        <v>237</v>
      </c>
      <c r="I5" s="53" t="s">
        <v>212</v>
      </c>
      <c r="J5" s="53" t="s">
        <v>154</v>
      </c>
      <c r="K5" s="53" t="s">
        <v>282</v>
      </c>
      <c r="L5" s="53" t="s">
        <v>283</v>
      </c>
      <c r="M5" s="53" t="s">
        <v>238</v>
      </c>
      <c r="N5" s="53" t="s">
        <v>157</v>
      </c>
      <c r="O5" s="53" t="s">
        <v>157</v>
      </c>
      <c r="P5" s="53" t="s">
        <v>284</v>
      </c>
      <c r="Q5" s="53" t="s">
        <v>285</v>
      </c>
      <c r="R5" s="53" t="s">
        <v>286</v>
      </c>
      <c r="S5" s="53" t="s">
        <v>287</v>
      </c>
      <c r="T5" s="53" t="s">
        <v>288</v>
      </c>
      <c r="U5" s="53" t="s">
        <v>289</v>
      </c>
      <c r="V5" s="53" t="s">
        <v>290</v>
      </c>
      <c r="W5" s="53" t="s">
        <v>291</v>
      </c>
      <c r="X5" s="53" t="s">
        <v>292</v>
      </c>
      <c r="Y5" s="53" t="s">
        <v>293</v>
      </c>
      <c r="Z5" s="53" t="s">
        <v>294</v>
      </c>
      <c r="AA5" s="53" t="s">
        <v>295</v>
      </c>
      <c r="AB5" s="53" t="s">
        <v>296</v>
      </c>
      <c r="AC5" s="190">
        <v>3</v>
      </c>
      <c r="AD5" s="53" t="s">
        <v>297</v>
      </c>
      <c r="AE5" s="53" t="s">
        <v>169</v>
      </c>
      <c r="AF5" s="53" t="s">
        <v>298</v>
      </c>
      <c r="AG5" s="53">
        <f>('Quantitative Outcomes'!B136*5)/1000</f>
        <v>0</v>
      </c>
      <c r="AH5" s="191" t="str">
        <f>'Quantitative Outcomes'!B151</f>
        <v>TNO (2021)</v>
      </c>
      <c r="AI5" s="53" t="s">
        <v>169</v>
      </c>
      <c r="AJ5" s="53" t="s">
        <v>169</v>
      </c>
      <c r="AK5" s="53" t="s">
        <v>169</v>
      </c>
      <c r="AL5" s="53" t="s">
        <v>299</v>
      </c>
      <c r="AM5" s="53" t="s">
        <v>300</v>
      </c>
      <c r="AN5" s="53" t="s">
        <v>301</v>
      </c>
      <c r="AO5" s="53" t="s">
        <v>302</v>
      </c>
      <c r="AP5" s="53">
        <v>3</v>
      </c>
      <c r="AQ5" s="53" t="s">
        <v>303</v>
      </c>
      <c r="AR5" s="53">
        <v>1</v>
      </c>
      <c r="AS5" s="53" t="s">
        <v>304</v>
      </c>
      <c r="AT5" s="53" t="s">
        <v>305</v>
      </c>
      <c r="AU5" s="53">
        <v>2</v>
      </c>
      <c r="AV5" s="53" t="s">
        <v>181</v>
      </c>
      <c r="AW5" s="53">
        <v>3</v>
      </c>
      <c r="AX5" s="19" t="s">
        <v>306</v>
      </c>
      <c r="AY5" s="53">
        <v>4</v>
      </c>
      <c r="AZ5" s="189" t="s">
        <v>307</v>
      </c>
    </row>
  </sheetData>
  <autoFilter ref="B4:AZ5" xr:uid="{A54DCF12-4A91-4CE0-9D89-2D318C483592}"/>
  <mergeCells count="4">
    <mergeCell ref="F3:AC3"/>
    <mergeCell ref="AD3:AR3"/>
    <mergeCell ref="AS3:AW3"/>
    <mergeCell ref="AX3:AY3"/>
  </mergeCells>
  <hyperlinks>
    <hyperlink ref="AZ5" r:id="rId1" display="https://www.eceee.org/library/conference_proceedings/eceee_Summer_Studies/2017/2-policy-governance-design-implementation-and-evaluation-challenges/25-years-of-experiences-with-voluntary-agreement-scheme-for-large-industries-in-denmark/" xr:uid="{04114BC5-7F63-404C-B8A0-62039616F74B}"/>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A78C50A3-D108-454F-8827-553A17CDA2AB}">
          <x14:formula1>
            <xm:f>'Scoring criteria'!$K$11:$K$14</xm:f>
          </x14:formula1>
          <xm:sqref>AY5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241CD-C264-4667-93C9-2483F080370D}">
  <sheetPr>
    <tabColor theme="2" tint="-0.249977111117893"/>
  </sheetPr>
  <dimension ref="A1:AZ5"/>
  <sheetViews>
    <sheetView zoomScale="85" zoomScaleNormal="85" workbookViewId="0">
      <pane xSplit="5" ySplit="4" topLeftCell="AP5" activePane="bottomRight" state="frozen"/>
      <selection pane="topRight" activeCell="G5" sqref="G5"/>
      <selection pane="bottomLeft" activeCell="G5" sqref="G5"/>
      <selection pane="bottomRight" activeCell="AQ5" sqref="AQ5"/>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308</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s="3" customFormat="1" ht="409.6" x14ac:dyDescent="0.3">
      <c r="B5" s="13" t="s">
        <v>280</v>
      </c>
      <c r="C5" s="53" t="s">
        <v>309</v>
      </c>
      <c r="D5" s="53" t="s">
        <v>150</v>
      </c>
      <c r="E5" s="53" t="s">
        <v>57</v>
      </c>
      <c r="F5" s="53">
        <v>2003</v>
      </c>
      <c r="G5" s="53" t="s">
        <v>151</v>
      </c>
      <c r="H5" s="53" t="s">
        <v>152</v>
      </c>
      <c r="I5" s="53" t="s">
        <v>212</v>
      </c>
      <c r="J5" s="53" t="s">
        <v>310</v>
      </c>
      <c r="K5" s="53">
        <v>172</v>
      </c>
      <c r="L5" s="53" t="s">
        <v>283</v>
      </c>
      <c r="M5" s="53" t="s">
        <v>186</v>
      </c>
      <c r="N5" s="53" t="s">
        <v>214</v>
      </c>
      <c r="O5" s="53" t="s">
        <v>157</v>
      </c>
      <c r="P5" s="53" t="s">
        <v>157</v>
      </c>
      <c r="Q5" s="53" t="s">
        <v>311</v>
      </c>
      <c r="R5" s="53" t="s">
        <v>312</v>
      </c>
      <c r="S5" s="53" t="s">
        <v>313</v>
      </c>
      <c r="T5" s="53" t="s">
        <v>187</v>
      </c>
      <c r="U5" s="53" t="s">
        <v>314</v>
      </c>
      <c r="V5" s="53" t="s">
        <v>315</v>
      </c>
      <c r="W5" s="53" t="s">
        <v>316</v>
      </c>
      <c r="X5" s="53" t="s">
        <v>317</v>
      </c>
      <c r="Y5" s="53" t="s">
        <v>318</v>
      </c>
      <c r="Z5" s="53" t="s">
        <v>169</v>
      </c>
      <c r="AA5" s="53" t="s">
        <v>319</v>
      </c>
      <c r="AB5" s="53" t="s">
        <v>320</v>
      </c>
      <c r="AC5" s="190">
        <v>3</v>
      </c>
      <c r="AD5" s="53" t="s">
        <v>321</v>
      </c>
      <c r="AE5" s="53" t="s">
        <v>169</v>
      </c>
      <c r="AF5" s="53" t="s">
        <v>322</v>
      </c>
      <c r="AG5" s="196">
        <f>'Quantitative Outcomes'!A154*9</f>
        <v>0</v>
      </c>
      <c r="AH5" s="191">
        <f>'Quantitative Outcomes'!A162</f>
        <v>0</v>
      </c>
      <c r="AI5" s="53" t="s">
        <v>169</v>
      </c>
      <c r="AJ5" s="53" t="s">
        <v>169</v>
      </c>
      <c r="AK5" s="53" t="s">
        <v>169</v>
      </c>
      <c r="AL5" s="53" t="s">
        <v>323</v>
      </c>
      <c r="AM5" s="53" t="s">
        <v>169</v>
      </c>
      <c r="AN5" s="53" t="s">
        <v>324</v>
      </c>
      <c r="AO5" s="188" t="s">
        <v>325</v>
      </c>
      <c r="AP5" s="53">
        <v>2</v>
      </c>
      <c r="AQ5" s="53" t="s">
        <v>326</v>
      </c>
      <c r="AR5" s="53">
        <v>1</v>
      </c>
      <c r="AS5" s="53" t="s">
        <v>304</v>
      </c>
      <c r="AT5" s="54" t="s">
        <v>327</v>
      </c>
      <c r="AU5" s="53">
        <v>3</v>
      </c>
      <c r="AV5" s="53" t="s">
        <v>181</v>
      </c>
      <c r="AW5" s="53">
        <v>3</v>
      </c>
      <c r="AX5" s="53" t="s">
        <v>328</v>
      </c>
      <c r="AY5" s="53">
        <v>3</v>
      </c>
      <c r="AZ5" s="189" t="s">
        <v>329</v>
      </c>
    </row>
  </sheetData>
  <autoFilter ref="B4:AZ5" xr:uid="{A54DCF12-4A91-4CE0-9D89-2D318C483592}"/>
  <mergeCells count="4">
    <mergeCell ref="F3:AC3"/>
    <mergeCell ref="AD3:AR3"/>
    <mergeCell ref="AS3:AW3"/>
    <mergeCell ref="AX3:AY3"/>
  </mergeCells>
  <hyperlinks>
    <hyperlink ref="AZ5" r:id="rId1" display="http://www.vgi-fiv.be/wp-content/uploads/2014/03/spw-les-accords-de-branche-en-wallonie-au-carrefour-entre-re-alite-e-conomique-et-politique-energie-climat-vEN_2013.pdf" xr:uid="{873B47A7-6146-420F-AD8B-9EB5C9FF9D81}"/>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D3A0070C-A2B0-4E43-9C92-5B21CD6C0FC0}">
          <x14:formula1>
            <xm:f>'Scoring criteria'!$K$11:$K$14</xm:f>
          </x14:formula1>
          <xm:sqref>AY5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CD6BE-3041-4FB1-AB93-4AD53CCB8862}">
  <sheetPr>
    <tabColor theme="2" tint="-0.249977111117893"/>
  </sheetPr>
  <dimension ref="A1:AZ5"/>
  <sheetViews>
    <sheetView zoomScale="85" zoomScaleNormal="85" workbookViewId="0">
      <pane xSplit="5" ySplit="4" topLeftCell="F5" activePane="bottomRight" state="frozen"/>
      <selection pane="topRight" activeCell="G5" sqref="G5"/>
      <selection pane="bottomLeft" activeCell="G5" sqref="G5"/>
      <selection pane="bottomRight" activeCell="U4" sqref="U4"/>
    </sheetView>
  </sheetViews>
  <sheetFormatPr defaultColWidth="8.6640625" defaultRowHeight="13.8" x14ac:dyDescent="0.3"/>
  <cols>
    <col min="1" max="1" width="8.6640625" style="4"/>
    <col min="2" max="2" width="18.33203125" style="23" customWidth="1"/>
    <col min="3" max="3" width="27.109375" style="4" customWidth="1"/>
    <col min="4" max="4" width="14.109375" style="4" customWidth="1"/>
    <col min="5" max="5" width="14.109375" style="4" customWidth="1" collapsed="1"/>
    <col min="6" max="6" width="7.109375" style="4" customWidth="1"/>
    <col min="7" max="7" width="6.5546875" style="4" customWidth="1"/>
    <col min="8" max="8" width="7.6640625" style="4" customWidth="1"/>
    <col min="9" max="16" width="14.109375" style="4" customWidth="1"/>
    <col min="17" max="17" width="51.5546875" style="4" customWidth="1"/>
    <col min="18" max="18" width="127.109375" style="4" customWidth="1"/>
    <col min="19" max="20" width="49.5546875" style="4" customWidth="1"/>
    <col min="21" max="22" width="51.44140625" style="4" customWidth="1"/>
    <col min="23" max="28" width="50.109375" style="4" customWidth="1"/>
    <col min="29" max="29" width="21.6640625" style="4" customWidth="1"/>
    <col min="30" max="31" width="52.5546875" style="4" customWidth="1"/>
    <col min="32" max="37" width="17.109375" style="4" customWidth="1"/>
    <col min="38" max="39" width="52.5546875" style="4" customWidth="1"/>
    <col min="40" max="40" width="105.44140625" style="4" customWidth="1"/>
    <col min="41" max="41" width="43.5546875" style="4" customWidth="1"/>
    <col min="42" max="42" width="22" style="4" customWidth="1"/>
    <col min="43" max="43" width="43.5546875" style="4" customWidth="1"/>
    <col min="44" max="44" width="21.6640625" style="4" customWidth="1"/>
    <col min="45" max="45" width="18.33203125" style="4" customWidth="1"/>
    <col min="46" max="46" width="73.44140625" style="4" customWidth="1"/>
    <col min="47" max="47" width="22" style="4" customWidth="1"/>
    <col min="48" max="48" width="44" style="4" customWidth="1"/>
    <col min="49" max="49" width="22" style="4" customWidth="1"/>
    <col min="50" max="50" width="73.44140625" style="4" customWidth="1"/>
    <col min="51" max="51" width="21.44140625" style="4" customWidth="1"/>
    <col min="52" max="52" width="57.88671875" style="4" customWidth="1"/>
    <col min="53" max="16384" width="8.6640625" style="4"/>
  </cols>
  <sheetData>
    <row r="1" spans="1:52" s="3" customFormat="1" ht="24.6" x14ac:dyDescent="0.3">
      <c r="A1" s="20" t="s">
        <v>330</v>
      </c>
      <c r="B1" s="23"/>
      <c r="C1" s="4"/>
      <c r="E1" s="4"/>
      <c r="F1" s="4"/>
      <c r="G1" s="4"/>
      <c r="H1" s="4"/>
      <c r="I1" s="4"/>
      <c r="J1" s="4"/>
      <c r="K1" s="4"/>
      <c r="L1" s="4"/>
      <c r="M1" s="4"/>
      <c r="N1" s="4"/>
      <c r="O1" s="4"/>
      <c r="P1" s="4"/>
      <c r="Q1" s="4"/>
      <c r="R1" s="4"/>
      <c r="S1" s="4"/>
      <c r="T1" s="4"/>
      <c r="U1" s="4"/>
      <c r="V1" s="4"/>
      <c r="W1" s="4"/>
      <c r="X1" s="4"/>
      <c r="Y1" s="4"/>
      <c r="Z1" s="4"/>
      <c r="AA1" s="4"/>
      <c r="AB1" s="4"/>
      <c r="AD1" s="4"/>
      <c r="AE1" s="4"/>
      <c r="AF1" s="4"/>
      <c r="AG1" s="4"/>
      <c r="AH1" s="4"/>
      <c r="AI1" s="4"/>
      <c r="AJ1" s="4"/>
      <c r="AK1" s="4"/>
      <c r="AL1" s="4"/>
      <c r="AM1" s="4"/>
      <c r="AN1" s="4"/>
      <c r="AO1" s="4"/>
      <c r="AP1" s="4"/>
      <c r="AQ1" s="4"/>
      <c r="AR1" s="4"/>
      <c r="AS1" s="4"/>
      <c r="AT1" s="4"/>
      <c r="AU1" s="4"/>
      <c r="AV1" s="4"/>
      <c r="AW1" s="4"/>
      <c r="AX1" s="4"/>
      <c r="AY1" s="4"/>
      <c r="AZ1" s="4"/>
    </row>
    <row r="2" spans="1:52" s="3" customFormat="1" ht="14.4" customHeight="1" x14ac:dyDescent="0.3">
      <c r="B2" s="23"/>
      <c r="C2" s="4"/>
      <c r="E2" s="4"/>
      <c r="F2" s="4"/>
      <c r="G2" s="4"/>
      <c r="H2" s="4"/>
      <c r="I2" s="4"/>
      <c r="J2" s="4"/>
      <c r="K2" s="4"/>
      <c r="L2" s="4"/>
      <c r="M2" s="4"/>
      <c r="N2" s="4"/>
      <c r="O2" s="4"/>
      <c r="P2" s="4"/>
      <c r="Q2" s="4"/>
      <c r="R2" s="62"/>
      <c r="S2" s="4"/>
      <c r="T2" s="4"/>
      <c r="U2" s="4"/>
      <c r="V2" s="4"/>
      <c r="W2" s="4"/>
      <c r="X2" s="89"/>
      <c r="Y2" s="89"/>
      <c r="Z2" s="89"/>
      <c r="AA2" s="4"/>
      <c r="AB2" s="4"/>
      <c r="AD2" s="4"/>
      <c r="AE2" s="4"/>
      <c r="AF2" s="4"/>
      <c r="AG2" s="4"/>
      <c r="AH2" s="4"/>
      <c r="AI2" s="4"/>
      <c r="AJ2" s="4"/>
      <c r="AK2" s="4"/>
      <c r="AL2" s="4"/>
      <c r="AM2" s="4"/>
      <c r="AN2" s="4"/>
      <c r="AO2" s="4"/>
      <c r="AP2" s="4"/>
      <c r="AQ2" s="4"/>
      <c r="AR2" s="4"/>
      <c r="AS2" s="4"/>
      <c r="AT2" s="4"/>
      <c r="AU2" s="4"/>
      <c r="AV2" s="4"/>
      <c r="AW2" s="4"/>
      <c r="AX2" s="4"/>
      <c r="AY2" s="4"/>
      <c r="AZ2" s="4"/>
    </row>
    <row r="3" spans="1:52" s="3" customFormat="1" ht="14.4" customHeight="1" x14ac:dyDescent="0.3">
      <c r="B3" s="23"/>
      <c r="C3" s="4"/>
      <c r="E3" s="4"/>
      <c r="F3" s="228" t="s">
        <v>94</v>
      </c>
      <c r="G3" s="228"/>
      <c r="H3" s="228"/>
      <c r="I3" s="228"/>
      <c r="J3" s="228"/>
      <c r="K3" s="228"/>
      <c r="L3" s="228"/>
      <c r="M3" s="228"/>
      <c r="N3" s="228"/>
      <c r="O3" s="228"/>
      <c r="P3" s="228"/>
      <c r="Q3" s="228"/>
      <c r="R3" s="228"/>
      <c r="S3" s="228"/>
      <c r="T3" s="228"/>
      <c r="U3" s="228"/>
      <c r="V3" s="228"/>
      <c r="W3" s="228"/>
      <c r="X3" s="228"/>
      <c r="Y3" s="228"/>
      <c r="Z3" s="228"/>
      <c r="AA3" s="228"/>
      <c r="AB3" s="228"/>
      <c r="AC3" s="228"/>
      <c r="AD3" s="229" t="s">
        <v>95</v>
      </c>
      <c r="AE3" s="229"/>
      <c r="AF3" s="229"/>
      <c r="AG3" s="229"/>
      <c r="AH3" s="229"/>
      <c r="AI3" s="229"/>
      <c r="AJ3" s="229"/>
      <c r="AK3" s="229"/>
      <c r="AL3" s="229"/>
      <c r="AM3" s="229"/>
      <c r="AN3" s="229"/>
      <c r="AO3" s="229"/>
      <c r="AP3" s="229"/>
      <c r="AQ3" s="229"/>
      <c r="AR3" s="229"/>
      <c r="AS3" s="230" t="s">
        <v>96</v>
      </c>
      <c r="AT3" s="230"/>
      <c r="AU3" s="230"/>
      <c r="AV3" s="230"/>
      <c r="AW3" s="230"/>
      <c r="AX3" s="231" t="s">
        <v>97</v>
      </c>
      <c r="AY3" s="231"/>
      <c r="AZ3" s="4"/>
    </row>
    <row r="4" spans="1:52" s="14" customFormat="1" ht="82.8" x14ac:dyDescent="0.3">
      <c r="A4" s="10"/>
      <c r="B4" s="91" t="s">
        <v>98</v>
      </c>
      <c r="C4" s="42" t="s">
        <v>99</v>
      </c>
      <c r="D4" s="42" t="s">
        <v>100</v>
      </c>
      <c r="E4" s="42" t="s">
        <v>39</v>
      </c>
      <c r="F4" s="93" t="s">
        <v>101</v>
      </c>
      <c r="G4" s="93" t="s">
        <v>102</v>
      </c>
      <c r="H4" s="93" t="s">
        <v>103</v>
      </c>
      <c r="I4" s="42" t="s">
        <v>104</v>
      </c>
      <c r="J4" s="42" t="s">
        <v>105</v>
      </c>
      <c r="K4" s="42" t="s">
        <v>106</v>
      </c>
      <c r="L4" s="42" t="s">
        <v>107</v>
      </c>
      <c r="M4" s="42" t="s">
        <v>108</v>
      </c>
      <c r="N4" s="42" t="s">
        <v>109</v>
      </c>
      <c r="O4" s="42" t="s">
        <v>110</v>
      </c>
      <c r="P4" s="42" t="s">
        <v>111</v>
      </c>
      <c r="Q4" s="42" t="s">
        <v>112</v>
      </c>
      <c r="R4" s="42" t="s">
        <v>113</v>
      </c>
      <c r="S4" s="42" t="s">
        <v>114</v>
      </c>
      <c r="T4" s="42" t="s">
        <v>115</v>
      </c>
      <c r="U4" s="42" t="s">
        <v>116</v>
      </c>
      <c r="V4" s="42" t="s">
        <v>117</v>
      </c>
      <c r="W4" s="42" t="s">
        <v>118</v>
      </c>
      <c r="X4" s="42" t="s">
        <v>119</v>
      </c>
      <c r="Y4" s="42" t="s">
        <v>120</v>
      </c>
      <c r="Z4" s="42" t="s">
        <v>121</v>
      </c>
      <c r="AA4" s="42" t="s">
        <v>122</v>
      </c>
      <c r="AB4" s="42" t="s">
        <v>123</v>
      </c>
      <c r="AC4" s="42" t="s">
        <v>124</v>
      </c>
      <c r="AD4" s="43" t="s">
        <v>125</v>
      </c>
      <c r="AE4" s="43" t="s">
        <v>126</v>
      </c>
      <c r="AF4" s="43" t="s">
        <v>127</v>
      </c>
      <c r="AG4" s="43" t="s">
        <v>128</v>
      </c>
      <c r="AH4" s="43" t="s">
        <v>129</v>
      </c>
      <c r="AI4" s="43" t="s">
        <v>130</v>
      </c>
      <c r="AJ4" s="43" t="s">
        <v>131</v>
      </c>
      <c r="AK4" s="43" t="s">
        <v>132</v>
      </c>
      <c r="AL4" s="43" t="s">
        <v>133</v>
      </c>
      <c r="AM4" s="43" t="s">
        <v>134</v>
      </c>
      <c r="AN4" s="43" t="s">
        <v>135</v>
      </c>
      <c r="AO4" s="43" t="s">
        <v>136</v>
      </c>
      <c r="AP4" s="43" t="s">
        <v>137</v>
      </c>
      <c r="AQ4" s="43" t="s">
        <v>138</v>
      </c>
      <c r="AR4" s="43" t="s">
        <v>139</v>
      </c>
      <c r="AS4" s="44" t="s">
        <v>140</v>
      </c>
      <c r="AT4" s="44" t="s">
        <v>141</v>
      </c>
      <c r="AU4" s="44" t="s">
        <v>142</v>
      </c>
      <c r="AV4" s="44" t="s">
        <v>143</v>
      </c>
      <c r="AW4" s="44" t="s">
        <v>144</v>
      </c>
      <c r="AX4" s="42" t="s">
        <v>145</v>
      </c>
      <c r="AY4" s="42" t="s">
        <v>146</v>
      </c>
      <c r="AZ4" s="42" t="s">
        <v>147</v>
      </c>
    </row>
    <row r="5" spans="1:52" ht="409.6" x14ac:dyDescent="0.3">
      <c r="B5" s="13" t="s">
        <v>280</v>
      </c>
      <c r="C5" s="53" t="s">
        <v>331</v>
      </c>
      <c r="D5" s="53" t="s">
        <v>150</v>
      </c>
      <c r="E5" s="53" t="s">
        <v>57</v>
      </c>
      <c r="F5" s="53">
        <v>2002</v>
      </c>
      <c r="G5" s="53">
        <v>2012</v>
      </c>
      <c r="H5" s="53" t="s">
        <v>237</v>
      </c>
      <c r="I5" s="53" t="s">
        <v>212</v>
      </c>
      <c r="J5" s="53" t="s">
        <v>310</v>
      </c>
      <c r="K5" s="53">
        <f>6+54+4+33+20+20+17+5+13</f>
        <v>172</v>
      </c>
      <c r="L5" s="53" t="s">
        <v>283</v>
      </c>
      <c r="M5" s="53" t="s">
        <v>238</v>
      </c>
      <c r="N5" s="53" t="s">
        <v>214</v>
      </c>
      <c r="O5" s="53" t="s">
        <v>157</v>
      </c>
      <c r="P5" s="53" t="s">
        <v>157</v>
      </c>
      <c r="Q5" s="53" t="s">
        <v>332</v>
      </c>
      <c r="R5" s="53" t="s">
        <v>333</v>
      </c>
      <c r="S5" s="53" t="s">
        <v>334</v>
      </c>
      <c r="T5" s="53" t="s">
        <v>187</v>
      </c>
      <c r="U5" s="53" t="s">
        <v>335</v>
      </c>
      <c r="V5" s="53" t="s">
        <v>336</v>
      </c>
      <c r="W5" s="53" t="s">
        <v>337</v>
      </c>
      <c r="X5" s="53" t="s">
        <v>338</v>
      </c>
      <c r="Y5" s="53" t="s">
        <v>339</v>
      </c>
      <c r="Z5" s="53" t="s">
        <v>169</v>
      </c>
      <c r="AA5" s="53" t="s">
        <v>340</v>
      </c>
      <c r="AB5" s="53" t="s">
        <v>169</v>
      </c>
      <c r="AC5" s="190">
        <v>3</v>
      </c>
      <c r="AD5" s="53" t="s">
        <v>341</v>
      </c>
      <c r="AE5" s="53" t="s">
        <v>169</v>
      </c>
      <c r="AF5" s="53" t="s">
        <v>342</v>
      </c>
      <c r="AG5" s="53" t="s">
        <v>169</v>
      </c>
      <c r="AH5" s="200">
        <f>'Quantitative Outcomes'!A154</f>
        <v>0</v>
      </c>
      <c r="AI5" s="53" t="s">
        <v>169</v>
      </c>
      <c r="AJ5" s="202">
        <f>'Quantitative Outcomes'!A151</f>
        <v>0</v>
      </c>
      <c r="AK5" s="53" t="s">
        <v>169</v>
      </c>
      <c r="AL5" s="53" t="s">
        <v>169</v>
      </c>
      <c r="AM5" s="53" t="s">
        <v>343</v>
      </c>
      <c r="AN5" s="53" t="s">
        <v>344</v>
      </c>
      <c r="AO5" s="53" t="s">
        <v>345</v>
      </c>
      <c r="AP5" s="53">
        <v>2</v>
      </c>
      <c r="AQ5" s="53" t="s">
        <v>346</v>
      </c>
      <c r="AR5" s="53">
        <v>1</v>
      </c>
      <c r="AS5" s="53" t="s">
        <v>157</v>
      </c>
      <c r="AT5" s="53" t="s">
        <v>347</v>
      </c>
      <c r="AU5" s="53">
        <v>2</v>
      </c>
      <c r="AV5" s="53" t="s">
        <v>181</v>
      </c>
      <c r="AW5" s="53">
        <v>3</v>
      </c>
      <c r="AX5" s="53" t="s">
        <v>348</v>
      </c>
      <c r="AY5" s="53">
        <v>2</v>
      </c>
      <c r="AZ5" s="189" t="s">
        <v>349</v>
      </c>
    </row>
  </sheetData>
  <autoFilter ref="B4:AZ5" xr:uid="{A54DCF12-4A91-4CE0-9D89-2D318C483592}"/>
  <mergeCells count="4">
    <mergeCell ref="F3:AC3"/>
    <mergeCell ref="AD3:AR3"/>
    <mergeCell ref="AS3:AW3"/>
    <mergeCell ref="AX3:AY3"/>
  </mergeCells>
  <hyperlinks>
    <hyperlink ref="AZ5" r:id="rId1" display="https://www.researchgate.net/publication/282641289_Lessons_learnt_from_two_long-term_agreements_on_energy-efficiency_in_industry_in_Flanders_Belgium_Erwin_Cornelis" xr:uid="{FC6E4859-8F1D-4F46-A73D-F7871295960C}"/>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94D3DBC6-77EB-4B0D-AAEF-28E571E197BD}">
          <x14:formula1>
            <xm:f>'Scoring criteria'!$K$11:$K$14</xm:f>
          </x14:formula1>
          <xm:sqref>AY5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bd17da8-7562-4e78-8480-559f5ede032f">
      <UserInfo>
        <DisplayName>Chawner, John (Energy Security)</DisplayName>
        <AccountId>23</AccountId>
        <AccountType/>
      </UserInfo>
      <UserInfo>
        <DisplayName>Dimbleby3, Sarah (Energy Security)</DisplayName>
        <AccountId>4750</AccountId>
        <AccountType/>
      </UserInfo>
      <UserInfo>
        <DisplayName>Abocar, Mohamed Abdurahman (Energy Security)</DisplayName>
        <AccountId>1294</AccountId>
        <AccountType/>
      </UserInfo>
      <UserInfo>
        <DisplayName>Scott, Nick (Energy Security)</DisplayName>
        <AccountId>261</AccountId>
        <AccountType/>
      </UserInfo>
      <UserInfo>
        <DisplayName>Fisher, Jo (Energy Security)</DisplayName>
        <AccountId>4768</AccountId>
        <AccountType/>
      </UserInfo>
      <UserInfo>
        <DisplayName>Gibson, Rachel (Corporate Services - Communications)</DisplayName>
        <AccountId>1860</AccountId>
        <AccountType/>
      </UserInfo>
      <UserInfo>
        <DisplayName>Palmer, David (Energy Security)</DisplayName>
        <AccountId>6952</AccountId>
        <AccountType/>
      </UserInfo>
      <UserInfo>
        <DisplayName>Chadwick, Tom (Energy Security)</DisplayName>
        <AccountId>2069</AccountId>
        <AccountType/>
      </UserInfo>
      <UserInfo>
        <DisplayName>Hulme, Bess (Energy Security)</DisplayName>
        <AccountId>519</AccountId>
        <AccountType/>
      </UserInfo>
      <UserInfo>
        <DisplayName>Shougee, Abdurrahman (Energy Security)</DisplayName>
        <AccountId>7854</AccountId>
        <AccountType/>
      </UserInfo>
      <UserInfo>
        <DisplayName>Bowden, Jack (Energy Security)</DisplayName>
        <AccountId>7827</AccountId>
        <AccountType/>
      </UserInfo>
      <UserInfo>
        <DisplayName>Montgomery, Luke (Energy Security)</DisplayName>
        <AccountId>5319</AccountId>
        <AccountType/>
      </UserInfo>
      <UserInfo>
        <DisplayName>Ivey, Darren (NZBI  - Hydrogen &amp; Industrial Carbon Capture)</DisplayName>
        <AccountId>1613</AccountId>
        <AccountType/>
      </UserInfo>
      <UserInfo>
        <DisplayName>Williams, Charlotte (Energy Security)</DisplayName>
        <AccountId>662</AccountId>
        <AccountType/>
      </UserInfo>
      <UserInfo>
        <DisplayName>Cavanagh, Marie (NZBI  - Hydrogen &amp; Industrial Carbon Capture)</DisplayName>
        <AccountId>395</AccountId>
        <AccountType/>
      </UserInfo>
      <UserInfo>
        <DisplayName>Zand, Michael (Energy Security)</DisplayName>
        <AccountId>7374</AccountId>
        <AccountType/>
      </UserInfo>
      <UserInfo>
        <DisplayName>Wyatt2, Nathan (Energy Security)</DisplayName>
        <AccountId>8132</AccountId>
        <AccountType/>
      </UserInfo>
      <UserInfo>
        <DisplayName>Taylor, Alexandra (Energy Security)</DisplayName>
        <AccountId>8087</AccountId>
        <AccountType/>
      </UserInfo>
      <UserInfo>
        <DisplayName>Reardon, Sarah (Energy Security)</DisplayName>
        <AccountId>8194</AccountId>
        <AccountType/>
      </UserInfo>
      <UserInfo>
        <DisplayName>DESNZ Grids</DisplayName>
        <AccountId>8334</AccountId>
        <AccountType/>
      </UserInfo>
    </SharedWithUsers>
    <Government_x0020_Body xmlns="b413c3fd-5a3b-4239-b985-69032e371c04">BEIS</Government_x0020_Body>
    <Date_x0020_Opened xmlns="b413c3fd-5a3b-4239-b985-69032e371c04">2023-10-18T12:06:48+00:00</Date_x0020_Opened>
    <lcf76f155ced4ddcb4097134ff3c332f xmlns="249c3fad-5317-44e6-84cb-58514f942bf6">
      <Terms xmlns="http://schemas.microsoft.com/office/infopath/2007/PartnerControls"/>
    </lcf76f155ced4ddcb4097134ff3c332f>
    <LegacyData xmlns="aaacb922-5235-4a66-b188-303b9b46fbd7" xsi:nil="true"/>
    <Descriptor xmlns="0063f72e-ace3-48fb-9c1f-5b513408b31f" xsi:nil="true"/>
    <TaxCatchAll xmlns="abd17da8-7562-4e78-8480-559f5ede032f">
      <Value>1</Value>
    </TaxCatchAll>
    <m975189f4ba442ecbf67d4147307b177 xmlns="abd17da8-7562-4e78-8480-559f5ede032f">
      <Terms xmlns="http://schemas.microsoft.com/office/infopath/2007/PartnerControls">
        <TermInfo xmlns="http://schemas.microsoft.com/office/infopath/2007/PartnerControls">
          <TermName xmlns="http://schemas.microsoft.com/office/infopath/2007/PartnerControls">BEIS:Energy, Transformation and Clean Growth:Industrial Energy</TermName>
          <TermId xmlns="http://schemas.microsoft.com/office/infopath/2007/PartnerControls">196d2126-cc91-40b4-bd0b-d2f757bf15bb</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abd17da8-7562-4e78-8480-559f5ede032f">UKD3MR57PZNM-407103085-384063</_dlc_DocId>
    <_dlc_DocIdUrl xmlns="abd17da8-7562-4e78-8480-559f5ede032f">
      <Url>https://beisgov.sharepoint.com/sites/CarbonHydrogenandIndustryAnalysis/_layouts/15/DocIdRedir.aspx?ID=UKD3MR57PZNM-407103085-384063</Url>
      <Description>UKD3MR57PZNM-407103085-384063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7E877172EF83E42822E428AAA0F149E" ma:contentTypeVersion="25" ma:contentTypeDescription="Create a new document." ma:contentTypeScope="" ma:versionID="3d99239fcc40f6d9ab48b8c32d35be8e">
  <xsd:schema xmlns:xsd="http://www.w3.org/2001/XMLSchema" xmlns:xs="http://www.w3.org/2001/XMLSchema" xmlns:p="http://schemas.microsoft.com/office/2006/metadata/properties" xmlns:ns2="abd17da8-7562-4e78-8480-559f5ede032f" xmlns:ns3="0063f72e-ace3-48fb-9c1f-5b513408b31f" xmlns:ns4="b413c3fd-5a3b-4239-b985-69032e371c04" xmlns:ns5="a8f60570-4bd3-4f2b-950b-a996de8ab151" xmlns:ns6="aaacb922-5235-4a66-b188-303b9b46fbd7" xmlns:ns7="249c3fad-5317-44e6-84cb-58514f942bf6" targetNamespace="http://schemas.microsoft.com/office/2006/metadata/properties" ma:root="true" ma:fieldsID="ebe466d0453cb98cef1cb198f88a4f39" ns2:_="" ns3:_="" ns4:_="" ns5:_="" ns6:_="" ns7:_="">
    <xsd:import namespace="abd17da8-7562-4e78-8480-559f5ede032f"/>
    <xsd:import namespace="0063f72e-ace3-48fb-9c1f-5b513408b31f"/>
    <xsd:import namespace="b413c3fd-5a3b-4239-b985-69032e371c04"/>
    <xsd:import namespace="a8f60570-4bd3-4f2b-950b-a996de8ab151"/>
    <xsd:import namespace="aaacb922-5235-4a66-b188-303b9b46fbd7"/>
    <xsd:import namespace="249c3fad-5317-44e6-84cb-58514f942bf6"/>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2:SharedWithUsers" minOccurs="0"/>
                <xsd:element ref="ns2:SharedWithDetails" minOccurs="0"/>
                <xsd:element ref="ns7:MediaServiceLocation" minOccurs="0"/>
                <xsd:element ref="ns7:lcf76f155ced4ddcb4097134ff3c332f" minOccurs="0"/>
                <xsd:element ref="ns7: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d17da8-7562-4e78-8480-559f5ede032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Industrial Energy|196d2126-cc91-40b4-bd0b-d2f757bf15bb"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09cf61fb-55ef-4810-92fa-54e46c3721f0}" ma:internalName="TaxCatchAll" ma:showField="CatchAllData" ma:web="abd17da8-7562-4e78-8480-559f5ede032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09cf61fb-55ef-4810-92fa-54e46c3721f0}" ma:internalName="TaxCatchAllLabel" ma:readOnly="true" ma:showField="CatchAllDataLabel" ma:web="abd17da8-7562-4e78-8480-559f5ede032f">
      <xsd:complexType>
        <xsd:complexContent>
          <xsd:extension base="dms:MultiChoiceLookup">
            <xsd:sequence>
              <xsd:element name="Value" type="dms:Lookup" maxOccurs="unbounded" minOccurs="0" nillable="true"/>
            </xsd:sequence>
          </xsd:extension>
        </xsd:complexContent>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9c3fad-5317-44e6-84cb-58514f942bf6"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58172-0019-441A-A80C-5CB61918B4F4}">
  <ds:schemaRefs>
    <ds:schemaRef ds:uri="http://schemas.microsoft.com/sharepoint/events"/>
  </ds:schemaRefs>
</ds:datastoreItem>
</file>

<file path=customXml/itemProps2.xml><?xml version="1.0" encoding="utf-8"?>
<ds:datastoreItem xmlns:ds="http://schemas.openxmlformats.org/officeDocument/2006/customXml" ds:itemID="{28901524-C294-4FD9-A370-E2CAF4C613C4}">
  <ds:schemaRefs>
    <ds:schemaRef ds:uri="http://schemas.microsoft.com/sharepoint/v3/contenttype/forms"/>
  </ds:schemaRefs>
</ds:datastoreItem>
</file>

<file path=customXml/itemProps3.xml><?xml version="1.0" encoding="utf-8"?>
<ds:datastoreItem xmlns:ds="http://schemas.openxmlformats.org/officeDocument/2006/customXml" ds:itemID="{0695A0A9-5A0A-4952-90DB-B6FD9D6E4054}">
  <ds:schemaRefs>
    <ds:schemaRef ds:uri="http://purl.org/dc/elements/1.1/"/>
    <ds:schemaRef ds:uri="http://schemas.microsoft.com/office/2006/metadata/properties"/>
    <ds:schemaRef ds:uri="abd17da8-7562-4e78-8480-559f5ede032f"/>
    <ds:schemaRef ds:uri="http://schemas.openxmlformats.org/package/2006/metadata/core-properties"/>
    <ds:schemaRef ds:uri="http://purl.org/dc/terms/"/>
    <ds:schemaRef ds:uri="aaacb922-5235-4a66-b188-303b9b46fbd7"/>
    <ds:schemaRef ds:uri="0063f72e-ace3-48fb-9c1f-5b513408b31f"/>
    <ds:schemaRef ds:uri="http://schemas.microsoft.com/office/2006/documentManagement/types"/>
    <ds:schemaRef ds:uri="http://schemas.microsoft.com/office/infopath/2007/PartnerControls"/>
    <ds:schemaRef ds:uri="249c3fad-5317-44e6-84cb-58514f942bf6"/>
    <ds:schemaRef ds:uri="a8f60570-4bd3-4f2b-950b-a996de8ab151"/>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7EED5154-C27A-4E00-B1F2-312C7EEAB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d17da8-7562-4e78-8480-559f5ede032f"/>
    <ds:schemaRef ds:uri="0063f72e-ace3-48fb-9c1f-5b513408b31f"/>
    <ds:schemaRef ds:uri="b413c3fd-5a3b-4239-b985-69032e371c04"/>
    <ds:schemaRef ds:uri="a8f60570-4bd3-4f2b-950b-a996de8ab151"/>
    <ds:schemaRef ds:uri="aaacb922-5235-4a66-b188-303b9b46fbd7"/>
    <ds:schemaRef ds:uri="249c3fad-5317-44e6-84cb-58514f942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OVERVIEW</vt:lpstr>
      <vt:lpstr>1. ProKilowatt_Switzerland</vt:lpstr>
      <vt:lpstr>2. UFI_Austria</vt:lpstr>
      <vt:lpstr>3. IACs_US</vt:lpstr>
      <vt:lpstr>4. IEEN_Germany</vt:lpstr>
      <vt:lpstr>5. SME_Audits_Germany</vt:lpstr>
      <vt:lpstr>6. VA_Denmark</vt:lpstr>
      <vt:lpstr>7. VA_Belgium(Wallonia)</vt:lpstr>
      <vt:lpstr>8. VA_Belgium(Flanders)</vt:lpstr>
      <vt:lpstr>9. WhC_Italy</vt:lpstr>
      <vt:lpstr>11. Audit_Italy</vt:lpstr>
      <vt:lpstr>10. EEObligation_Netherlands</vt:lpstr>
      <vt:lpstr>12. Audit_Korea</vt:lpstr>
      <vt:lpstr>13. TMS_Korea</vt:lpstr>
      <vt:lpstr>14. ECL_Japan</vt:lpstr>
      <vt:lpstr>ALL_POLICIES</vt:lpstr>
      <vt:lpstr>Quantitative Outcomes</vt:lpstr>
      <vt:lpstr>Scoring criteria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Noelle.Greenwood</dc:creator>
  <cp:keywords/>
  <dc:description/>
  <cp:lastModifiedBy>Gibson, Rachel (Energy Security)</cp:lastModifiedBy>
  <cp:revision/>
  <dcterms:created xsi:type="dcterms:W3CDTF">2023-01-23T08:57:21Z</dcterms:created>
  <dcterms:modified xsi:type="dcterms:W3CDTF">2023-12-17T10:19:31Z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0x010100C7E877172EF83E42822E428AAA0F149E</vt:lpwstr>
  </property>
  <property fmtid="{D5CDD505-2E9C-101B-9397-08002B2CF9AE}" pid="3" name="Business Unit">
    <vt:lpwstr>1;#BEIS:Energy, Transformation and Clean Growth:Industrial Energy|196d2126-cc91-40b4-bd0b-d2f757bf15bb</vt:lpwstr>
  </property>
  <property fmtid="{D5CDD505-2E9C-101B-9397-08002B2CF9AE}" pid="4" name="_dlc_DocIdItemGuid">
    <vt:lpwstr>1c63b228-1c6d-4c2e-95db-98635bbe7eda</vt:lpwstr>
  </property>
  <property fmtid="{D5CDD505-2E9C-101B-9397-08002B2CF9AE}" pid="5" name="MediaServiceImageTags">
    <vt:lpwstr/>
  </property>
  <property fmtid="{D5CDD505-2E9C-101B-9397-08002B2CF9AE}" pid="6" name="MSIP_Label_ba62f585-b40f-4ab9-bafe-39150f03d124_Enabled">
    <vt:lpwstr>true</vt:lpwstr>
  </property>
  <property fmtid="{D5CDD505-2E9C-101B-9397-08002B2CF9AE}" pid="7" name="MSIP_Label_ba62f585-b40f-4ab9-bafe-39150f03d124_SetDate">
    <vt:lpwstr>2023-10-18T12:08:20Z</vt:lpwstr>
  </property>
  <property fmtid="{D5CDD505-2E9C-101B-9397-08002B2CF9AE}" pid="8" name="MSIP_Label_ba62f585-b40f-4ab9-bafe-39150f03d124_Method">
    <vt:lpwstr>Standard</vt:lpwstr>
  </property>
  <property fmtid="{D5CDD505-2E9C-101B-9397-08002B2CF9AE}" pid="9" name="MSIP_Label_ba62f585-b40f-4ab9-bafe-39150f03d124_Name">
    <vt:lpwstr>OFFICIAL</vt:lpwstr>
  </property>
  <property fmtid="{D5CDD505-2E9C-101B-9397-08002B2CF9AE}" pid="10" name="MSIP_Label_ba62f585-b40f-4ab9-bafe-39150f03d124_SiteId">
    <vt:lpwstr>cbac7005-02c1-43eb-b497-e6492d1b2dd8</vt:lpwstr>
  </property>
  <property fmtid="{D5CDD505-2E9C-101B-9397-08002B2CF9AE}" pid="11" name="MSIP_Label_ba62f585-b40f-4ab9-bafe-39150f03d124_ActionId">
    <vt:lpwstr>ebdde46b-85fa-4ddf-9a1a-0918ab04f568</vt:lpwstr>
  </property>
  <property fmtid="{D5CDD505-2E9C-101B-9397-08002B2CF9AE}" pid="12" name="MSIP_Label_ba62f585-b40f-4ab9-bafe-39150f03d124_ContentBits">
    <vt:lpwstr>0</vt:lpwstr>
  </property>
</Properties>
</file>