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educationgovuk-my.sharepoint.com/personal/nicola_raine_education_gov_uk/Documents/Documents/"/>
    </mc:Choice>
  </mc:AlternateContent>
  <xr:revisionPtr revIDLastSave="0" documentId="14_{1F13C154-9A62-42D4-99A7-07ECC9576663}" xr6:coauthVersionLast="47" xr6:coauthVersionMax="47" xr10:uidLastSave="{00000000-0000-0000-0000-000000000000}"/>
  <bookViews>
    <workbookView xWindow="44880" yWindow="-120" windowWidth="29040" windowHeight="15840" tabRatio="792" xr2:uid="{00000000-000D-0000-FFFF-FFFF00000000}"/>
  </bookViews>
  <sheets>
    <sheet name="Information" sheetId="9" r:id="rId1"/>
    <sheet name="National Details" sheetId="16" r:id="rId2"/>
    <sheet name="3-4YO 2024-25 rates" sheetId="21" r:id="rId3"/>
    <sheet name="2YO 2024-25 rates" sheetId="22" r:id="rId4"/>
    <sheet name="Under 2s 2024-25 rates" sheetId="31" r:id="rId5"/>
    <sheet name="3-4YO 2024-25 step-by-step" sheetId="13" r:id="rId6"/>
    <sheet name="2YO 2024-25 step-by-step" sheetId="28" r:id="rId7"/>
    <sheet name="Under 2s 2024-25 step-by-step" sheetId="33" r:id="rId8"/>
    <sheet name="MNS 2024-25" sheetId="30" r:id="rId9"/>
    <sheet name="TP&amp;P Notional Rates" sheetId="26" r:id="rId10"/>
    <sheet name="ACA" sheetId="23" r:id="rId11"/>
    <sheet name="Formula Factor Data" sheetId="14" r:id="rId12"/>
  </sheets>
  <definedNames>
    <definedName name="___v2" localSheetId="8" hidden="1">#REF!</definedName>
    <definedName name="___v2" hidden="1">#REF!</definedName>
    <definedName name="__123Graph_ADUMMY" localSheetId="8" hidden="1">#REF!</definedName>
    <definedName name="__123Graph_ADUMMY" hidden="1">#REF!</definedName>
    <definedName name="__123Graph_AMAIN" localSheetId="8" hidden="1">#REF!</definedName>
    <definedName name="__123Graph_AMAIN" hidden="1">#REF!</definedName>
    <definedName name="__123Graph_AMONTHLY" localSheetId="8" hidden="1">#REF!</definedName>
    <definedName name="__123Graph_AMONTHLY" hidden="1">#REF!</definedName>
    <definedName name="__123Graph_AMONTHLY2" localSheetId="8" hidden="1">#REF!</definedName>
    <definedName name="__123Graph_AMONTHLY2" hidden="1">#REF!</definedName>
    <definedName name="__123Graph_BDUMMY" hidden="1">#REF!</definedName>
    <definedName name="__123Graph_BMAIN" hidden="1">#REF!</definedName>
    <definedName name="__123Graph_BMONTHLY" hidden="1">#REF!</definedName>
    <definedName name="__123Graph_BMONTHLY2" hidden="1">#REF!</definedName>
    <definedName name="__123Graph_CDUMMY" hidden="1">#REF!</definedName>
    <definedName name="__123Graph_CMONTHLY" hidden="1">#REF!</definedName>
    <definedName name="__123Graph_CMONTHLY2" hidden="1">#REF!</definedName>
    <definedName name="__123Graph_DMONTHLY2" hidden="1">#REF!</definedName>
    <definedName name="__123Graph_EMONTHLY2" hidden="1">#REF!</definedName>
    <definedName name="__123Graph_FMONTHLY2" hidden="1">#REF!</definedName>
    <definedName name="__123Graph_XMAIN" hidden="1">#REF!</definedName>
    <definedName name="__123Graph_XMONTHLY" hidden="1">#REF!</definedName>
    <definedName name="__123Graph_XMONTHLY2" hidden="1">#REF!</definedName>
    <definedName name="__v2"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'2YO 2024-25 rates'!$A$2:$D$152</definedName>
    <definedName name="_xlnm._FilterDatabase" localSheetId="6" hidden="1">'2YO 2024-25 step-by-step'!$A$5:$Q$155</definedName>
    <definedName name="_xlnm._FilterDatabase" localSheetId="2" hidden="1">'3-4YO 2024-25 rates'!$A$4:$G$154</definedName>
    <definedName name="_xlnm._FilterDatabase" localSheetId="5" hidden="1">'3-4YO 2024-25 step-by-step'!$A$7:$AK$157</definedName>
    <definedName name="_xlnm._FilterDatabase" localSheetId="10" hidden="1">ACA!$A$13:$P$13</definedName>
    <definedName name="_xlnm._FilterDatabase" localSheetId="11" hidden="1">'Formula Factor Data'!$A$11:$L$11</definedName>
    <definedName name="_xlnm._FilterDatabase" localSheetId="4" hidden="1">'Under 2s 2024-25 rates'!$A$2:$G$152</definedName>
    <definedName name="_Key1" hidden="1">#REF!</definedName>
    <definedName name="_Order1" hidden="1">0</definedName>
    <definedName name="_Sort" hidden="1">#REF!</definedName>
    <definedName name="_v2" hidden="1">#REF!</definedName>
    <definedName name="Pal_Workbook_GUID" hidden="1">"KQLMPBLEGBTJMFGZIUGRU27J"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localSheetId="6" hidden="1">_xll.RiskCellHasTokens(262144+512+524288)</definedName>
    <definedName name="RiskIsInput" localSheetId="10" hidden="1">_xll.RiskCellHasTokens(262144+512+524288)</definedName>
    <definedName name="RiskIsInput" localSheetId="8" hidden="1">_xll.RiskCellHasTokens(262144+512+524288)</definedName>
    <definedName name="RiskIsInput" localSheetId="9" hidden="1">_xll.RiskCellHasTokens(262144+512+524288)</definedName>
    <definedName name="RiskIsInput" localSheetId="4" hidden="1">_xll.RiskCellHasTokens(262144+512+524288)</definedName>
    <definedName name="RiskIsInput" hidden="1">_xll.RiskCellHasTokens(262144+512+524288)</definedName>
    <definedName name="RiskIsOutput" localSheetId="6" hidden="1">_xll.RiskCellHasTokens(1024)</definedName>
    <definedName name="RiskIsOutput" localSheetId="10" hidden="1">_xll.RiskCellHasTokens(1024)</definedName>
    <definedName name="RiskIsOutput" localSheetId="8" hidden="1">_xll.RiskCellHasTokens(1024)</definedName>
    <definedName name="RiskIsOutput" localSheetId="9" hidden="1">_xll.RiskCellHasTokens(1024)</definedName>
    <definedName name="RiskIsOutput" localSheetId="4" hidden="1">_xll.RiskCellHasTokens(1024)</definedName>
    <definedName name="RiskIsOutput" hidden="1">_xll.RiskCellHasTokens(1024)</definedName>
    <definedName name="RiskIsStatistics" localSheetId="6" hidden="1">_xll.RiskCellHasTokens(4096+32768+65536)</definedName>
    <definedName name="RiskIsStatistics" localSheetId="10" hidden="1">_xll.RiskCellHasTokens(4096+32768+65536)</definedName>
    <definedName name="RiskIsStatistics" localSheetId="8" hidden="1">_xll.RiskCellHasTokens(4096+32768+65536)</definedName>
    <definedName name="RiskIsStatistics" localSheetId="9" hidden="1">_xll.RiskCellHasTokens(4096+32768+65536)</definedName>
    <definedName name="RiskIsStatistics" localSheetId="4" hidden="1">_xll.RiskCellHasTokens(4096+32768+65536)</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1" hidden="1">'National Details'!#REF!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'National Details'!$H$2</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6" i="28" l="1"/>
  <c r="G9" i="13" l="1"/>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8" i="13"/>
  <c r="AD9" i="13" l="1"/>
  <c r="D40" i="16" l="1"/>
  <c r="D43" i="16"/>
  <c r="D36" i="16"/>
  <c r="E8" i="28" l="1"/>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7" i="28"/>
  <c r="E7" i="28"/>
  <c r="N90" i="30"/>
  <c r="O90" i="30"/>
  <c r="N82" i="30"/>
  <c r="O82" i="30"/>
  <c r="N68" i="30"/>
  <c r="O68" i="30"/>
  <c r="E6" i="28" l="1"/>
  <c r="F6" i="28"/>
  <c r="O10" i="30" l="1"/>
  <c r="O12" i="30"/>
  <c r="O13" i="30"/>
  <c r="O14" i="30"/>
  <c r="O15" i="30"/>
  <c r="O18" i="30"/>
  <c r="O19" i="30"/>
  <c r="O20" i="30"/>
  <c r="O21" i="30"/>
  <c r="O22" i="30"/>
  <c r="O23" i="30"/>
  <c r="O24" i="30"/>
  <c r="O25" i="30"/>
  <c r="O26" i="30"/>
  <c r="O28" i="30"/>
  <c r="O30" i="30"/>
  <c r="O31" i="30"/>
  <c r="O32" i="30"/>
  <c r="O33" i="30"/>
  <c r="O34" i="30"/>
  <c r="O35" i="30"/>
  <c r="O36" i="30"/>
  <c r="O37" i="30"/>
  <c r="O38" i="30"/>
  <c r="O39" i="30"/>
  <c r="O40" i="30"/>
  <c r="O41" i="30"/>
  <c r="O42" i="30"/>
  <c r="O43" i="30"/>
  <c r="O44" i="30"/>
  <c r="O45" i="30"/>
  <c r="O48" i="30"/>
  <c r="O49" i="30"/>
  <c r="O52" i="30"/>
  <c r="O54" i="30"/>
  <c r="O55" i="30"/>
  <c r="O57" i="30"/>
  <c r="O58" i="30"/>
  <c r="O59" i="30"/>
  <c r="O61" i="30"/>
  <c r="O62" i="30"/>
  <c r="O64" i="30"/>
  <c r="O65" i="30"/>
  <c r="O66" i="30"/>
  <c r="O70" i="30"/>
  <c r="O71" i="30"/>
  <c r="O72" i="30"/>
  <c r="O75" i="30"/>
  <c r="O76" i="30"/>
  <c r="O77" i="30"/>
  <c r="O78" i="30"/>
  <c r="O80" i="30"/>
  <c r="O84" i="30"/>
  <c r="O85" i="30"/>
  <c r="O87" i="30"/>
  <c r="O88" i="30"/>
  <c r="O92" i="30"/>
  <c r="O95" i="30"/>
  <c r="O96" i="30"/>
  <c r="O97" i="30"/>
  <c r="O99" i="30"/>
  <c r="O100" i="30"/>
  <c r="O102" i="30"/>
  <c r="O104" i="30"/>
  <c r="O106" i="30"/>
  <c r="O107" i="30"/>
  <c r="O109" i="30"/>
  <c r="O110" i="30"/>
  <c r="O111" i="30"/>
  <c r="O112" i="30"/>
  <c r="O113" i="30"/>
  <c r="O114" i="30"/>
  <c r="O115" i="30"/>
  <c r="O116" i="30"/>
  <c r="O119" i="30"/>
  <c r="O120" i="30"/>
  <c r="O121" i="30"/>
  <c r="O125" i="30"/>
  <c r="O131" i="30"/>
  <c r="O132" i="30"/>
  <c r="O133" i="30"/>
  <c r="O138" i="30"/>
  <c r="O139" i="30"/>
  <c r="O140" i="30"/>
  <c r="O141" i="30"/>
  <c r="O142" i="30"/>
  <c r="O143" i="30"/>
  <c r="O144" i="30"/>
  <c r="O146" i="30"/>
  <c r="O149" i="30"/>
  <c r="O150" i="30"/>
  <c r="O151" i="30"/>
  <c r="O153" i="30"/>
  <c r="O155" i="30"/>
  <c r="O156" i="30"/>
  <c r="O157" i="30"/>
  <c r="O158" i="30"/>
  <c r="O159" i="30"/>
  <c r="O9" i="30"/>
  <c r="AO13" i="14" l="1"/>
  <c r="L9" i="33" s="1"/>
  <c r="AL43" i="14"/>
  <c r="I39" i="33" s="1"/>
  <c r="AN52" i="14"/>
  <c r="K48" i="33" s="1"/>
  <c r="AN61" i="14"/>
  <c r="K57" i="33" s="1"/>
  <c r="AL66" i="14"/>
  <c r="I62" i="33" s="1"/>
  <c r="AK74" i="14"/>
  <c r="H70" i="33" s="1"/>
  <c r="AK75" i="14"/>
  <c r="H71" i="33" s="1"/>
  <c r="AO78" i="14"/>
  <c r="L74" i="33" s="1"/>
  <c r="AO79" i="14"/>
  <c r="L75" i="33" s="1"/>
  <c r="AJ82" i="14"/>
  <c r="G78" i="33" s="1"/>
  <c r="AK83" i="14"/>
  <c r="H79" i="33" s="1"/>
  <c r="AL84" i="14"/>
  <c r="I80" i="33" s="1"/>
  <c r="AK90" i="14"/>
  <c r="H86" i="33" s="1"/>
  <c r="AK91" i="14"/>
  <c r="H87" i="33" s="1"/>
  <c r="AL92" i="14"/>
  <c r="I88" i="33" s="1"/>
  <c r="AM93" i="14"/>
  <c r="J89" i="33" s="1"/>
  <c r="AJ98" i="14"/>
  <c r="G94" i="33" s="1"/>
  <c r="AM100" i="14"/>
  <c r="J96" i="33" s="1"/>
  <c r="AM101" i="14"/>
  <c r="J97" i="33" s="1"/>
  <c r="AN102" i="14"/>
  <c r="K98" i="33" s="1"/>
  <c r="AJ106" i="14"/>
  <c r="G102" i="33" s="1"/>
  <c r="AK107" i="14"/>
  <c r="H103" i="33" s="1"/>
  <c r="AO110" i="14"/>
  <c r="L106" i="33" s="1"/>
  <c r="AO111" i="14"/>
  <c r="L107" i="33" s="1"/>
  <c r="AJ114" i="14"/>
  <c r="G110" i="33" s="1"/>
  <c r="AK115" i="14"/>
  <c r="H111" i="33" s="1"/>
  <c r="AL116" i="14"/>
  <c r="I112" i="33" s="1"/>
  <c r="AK122" i="14"/>
  <c r="H118" i="33" s="1"/>
  <c r="AK123" i="14"/>
  <c r="H119" i="33" s="1"/>
  <c r="AL124" i="14"/>
  <c r="I120" i="33" s="1"/>
  <c r="AK125" i="14"/>
  <c r="H121" i="33" s="1"/>
  <c r="AO126" i="14"/>
  <c r="L122" i="33" s="1"/>
  <c r="AM127" i="14"/>
  <c r="J123" i="33" s="1"/>
  <c r="AK130" i="14"/>
  <c r="H126" i="33" s="1"/>
  <c r="AJ131" i="14"/>
  <c r="G127" i="33" s="1"/>
  <c r="AJ132" i="14"/>
  <c r="G128" i="33" s="1"/>
  <c r="AM133" i="14"/>
  <c r="J129" i="33" s="1"/>
  <c r="AL134" i="14"/>
  <c r="I130" i="33" s="1"/>
  <c r="AO136" i="14"/>
  <c r="L132" i="33" s="1"/>
  <c r="AJ138" i="14"/>
  <c r="G134" i="33" s="1"/>
  <c r="AJ139" i="14"/>
  <c r="G135" i="33" s="1"/>
  <c r="AK140" i="14"/>
  <c r="H136" i="33" s="1"/>
  <c r="AK141" i="14"/>
  <c r="H137" i="33" s="1"/>
  <c r="AM142" i="14"/>
  <c r="J138" i="33" s="1"/>
  <c r="AO144" i="14"/>
  <c r="L140" i="33" s="1"/>
  <c r="AJ146" i="14"/>
  <c r="G142" i="33" s="1"/>
  <c r="AK147" i="14"/>
  <c r="H143" i="33" s="1"/>
  <c r="AJ148" i="14"/>
  <c r="G144" i="33" s="1"/>
  <c r="AM149" i="14"/>
  <c r="J145" i="33" s="1"/>
  <c r="AJ150" i="14"/>
  <c r="G146" i="33" s="1"/>
  <c r="AO151" i="14"/>
  <c r="L147" i="33" s="1"/>
  <c r="AK154" i="14"/>
  <c r="H150" i="33" s="1"/>
  <c r="E152" i="33"/>
  <c r="E153" i="33"/>
  <c r="E154" i="33"/>
  <c r="E155" i="33"/>
  <c r="E156" i="33"/>
  <c r="E157" i="33"/>
  <c r="E158" i="33"/>
  <c r="E8" i="33"/>
  <c r="AP162" i="14"/>
  <c r="M158" i="33" s="1"/>
  <c r="AP161" i="14"/>
  <c r="M157" i="33" s="1"/>
  <c r="AP160" i="14"/>
  <c r="M156" i="33" s="1"/>
  <c r="AP158" i="14"/>
  <c r="M154" i="33" s="1"/>
  <c r="AP157" i="14"/>
  <c r="M153" i="33" s="1"/>
  <c r="AP154" i="14"/>
  <c r="M150" i="33" s="1"/>
  <c r="AP152" i="14"/>
  <c r="M148" i="33" s="1"/>
  <c r="AP150" i="14"/>
  <c r="M146" i="33" s="1"/>
  <c r="AP149" i="14"/>
  <c r="M145" i="33" s="1"/>
  <c r="AP146" i="14"/>
  <c r="M142" i="33" s="1"/>
  <c r="AP144" i="14"/>
  <c r="M140" i="33" s="1"/>
  <c r="AP142" i="14"/>
  <c r="M138" i="33" s="1"/>
  <c r="AP141" i="14"/>
  <c r="M137" i="33" s="1"/>
  <c r="AP139" i="14"/>
  <c r="M135" i="33" s="1"/>
  <c r="AP138" i="14"/>
  <c r="M134" i="33" s="1"/>
  <c r="AP137" i="14"/>
  <c r="M133" i="33" s="1"/>
  <c r="AP136" i="14"/>
  <c r="M132" i="33" s="1"/>
  <c r="AP134" i="14"/>
  <c r="M130" i="33" s="1"/>
  <c r="AP133" i="14"/>
  <c r="M129" i="33" s="1"/>
  <c r="AP130" i="14"/>
  <c r="M126" i="33" s="1"/>
  <c r="AP129" i="14"/>
  <c r="M125" i="33" s="1"/>
  <c r="AP128" i="14"/>
  <c r="M124" i="33" s="1"/>
  <c r="AP126" i="14"/>
  <c r="M122" i="33" s="1"/>
  <c r="AP125" i="14"/>
  <c r="M121" i="33" s="1"/>
  <c r="AP124" i="14"/>
  <c r="M120" i="33" s="1"/>
  <c r="AP122" i="14"/>
  <c r="M118" i="33" s="1"/>
  <c r="AP120" i="14"/>
  <c r="M116" i="33" s="1"/>
  <c r="AP118" i="14"/>
  <c r="M114" i="33" s="1"/>
  <c r="AP117" i="14"/>
  <c r="M113" i="33" s="1"/>
  <c r="AP114" i="14"/>
  <c r="M110" i="33" s="1"/>
  <c r="AP113" i="14"/>
  <c r="M109" i="33" s="1"/>
  <c r="AP112" i="14"/>
  <c r="M108" i="33" s="1"/>
  <c r="AP110" i="14"/>
  <c r="M106" i="33" s="1"/>
  <c r="AP109" i="14"/>
  <c r="M105" i="33" s="1"/>
  <c r="AP106" i="14"/>
  <c r="M102" i="33" s="1"/>
  <c r="AP105" i="14"/>
  <c r="M101" i="33" s="1"/>
  <c r="AP104" i="14"/>
  <c r="M100" i="33" s="1"/>
  <c r="AP102" i="14"/>
  <c r="M98" i="33" s="1"/>
  <c r="AP101" i="14"/>
  <c r="M97" i="33" s="1"/>
  <c r="AP98" i="14"/>
  <c r="M94" i="33" s="1"/>
  <c r="AP97" i="14"/>
  <c r="M93" i="33" s="1"/>
  <c r="AP96" i="14"/>
  <c r="M92" i="33" s="1"/>
  <c r="AP94" i="14"/>
  <c r="M90" i="33" s="1"/>
  <c r="AP93" i="14"/>
  <c r="M89" i="33" s="1"/>
  <c r="AP92" i="14"/>
  <c r="M88" i="33" s="1"/>
  <c r="AP91" i="14"/>
  <c r="M87" i="33" s="1"/>
  <c r="AP90" i="14"/>
  <c r="M86" i="33" s="1"/>
  <c r="AP89" i="14"/>
  <c r="M85" i="33" s="1"/>
  <c r="AP88" i="14"/>
  <c r="M84" i="33" s="1"/>
  <c r="AP86" i="14"/>
  <c r="M82" i="33" s="1"/>
  <c r="AP85" i="14"/>
  <c r="M81" i="33" s="1"/>
  <c r="AP82" i="14"/>
  <c r="M78" i="33" s="1"/>
  <c r="AP81" i="14"/>
  <c r="M77" i="33" s="1"/>
  <c r="AP80" i="14"/>
  <c r="M76" i="33" s="1"/>
  <c r="AP78" i="14"/>
  <c r="M74" i="33" s="1"/>
  <c r="AP77" i="14"/>
  <c r="M73" i="33" s="1"/>
  <c r="AP76" i="14"/>
  <c r="M72" i="33" s="1"/>
  <c r="AP74" i="14"/>
  <c r="M70" i="33" s="1"/>
  <c r="AP73" i="14"/>
  <c r="M69" i="33" s="1"/>
  <c r="AP72" i="14"/>
  <c r="M68" i="33" s="1"/>
  <c r="AP70" i="14"/>
  <c r="M66" i="33" s="1"/>
  <c r="AP69" i="14"/>
  <c r="M65" i="33" s="1"/>
  <c r="AP66" i="14"/>
  <c r="M62" i="33" s="1"/>
  <c r="AP65" i="14"/>
  <c r="M61" i="33" s="1"/>
  <c r="AP64" i="14"/>
  <c r="M60" i="33" s="1"/>
  <c r="AP62" i="14"/>
  <c r="M58" i="33" s="1"/>
  <c r="AP61" i="14"/>
  <c r="M57" i="33" s="1"/>
  <c r="AP60" i="14"/>
  <c r="M56" i="33" s="1"/>
  <c r="AP58" i="14"/>
  <c r="M54" i="33" s="1"/>
  <c r="AP57" i="14"/>
  <c r="M53" i="33" s="1"/>
  <c r="AP56" i="14"/>
  <c r="M52" i="33" s="1"/>
  <c r="AP54" i="14"/>
  <c r="M50" i="33" s="1"/>
  <c r="AP53" i="14"/>
  <c r="M49" i="33" s="1"/>
  <c r="AP50" i="14"/>
  <c r="M46" i="33" s="1"/>
  <c r="AP49" i="14"/>
  <c r="M45" i="33" s="1"/>
  <c r="AP48" i="14"/>
  <c r="M44" i="33" s="1"/>
  <c r="AP46" i="14"/>
  <c r="M42" i="33" s="1"/>
  <c r="AP45" i="14"/>
  <c r="M41" i="33" s="1"/>
  <c r="AP43" i="14"/>
  <c r="M39" i="33" s="1"/>
  <c r="AP42" i="14"/>
  <c r="M38" i="33" s="1"/>
  <c r="AP41" i="14"/>
  <c r="M37" i="33" s="1"/>
  <c r="AP40" i="14"/>
  <c r="M36" i="33" s="1"/>
  <c r="AP38" i="14"/>
  <c r="M34" i="33" s="1"/>
  <c r="AP37" i="14"/>
  <c r="M33" i="33" s="1"/>
  <c r="AP34" i="14"/>
  <c r="M30" i="33" s="1"/>
  <c r="AP33" i="14"/>
  <c r="M29" i="33" s="1"/>
  <c r="AP32" i="14"/>
  <c r="M28" i="33" s="1"/>
  <c r="AP30" i="14"/>
  <c r="M26" i="33" s="1"/>
  <c r="AP29" i="14"/>
  <c r="M25" i="33" s="1"/>
  <c r="AP27" i="14"/>
  <c r="M23" i="33" s="1"/>
  <c r="AP26" i="14"/>
  <c r="M22" i="33" s="1"/>
  <c r="AP24" i="14"/>
  <c r="M20" i="33" s="1"/>
  <c r="AP22" i="14"/>
  <c r="M18" i="33" s="1"/>
  <c r="AP21" i="14"/>
  <c r="M17" i="33" s="1"/>
  <c r="AP18" i="14"/>
  <c r="M14" i="33" s="1"/>
  <c r="AP16" i="14"/>
  <c r="M12" i="33" s="1"/>
  <c r="AP14" i="14"/>
  <c r="M10" i="33" s="1"/>
  <c r="AP13" i="14"/>
  <c r="M9" i="33" s="1"/>
  <c r="AI162" i="14"/>
  <c r="F158" i="33" s="1"/>
  <c r="AI160" i="14"/>
  <c r="F156" i="33" s="1"/>
  <c r="AI159" i="14"/>
  <c r="F155" i="33" s="1"/>
  <c r="AI158" i="14"/>
  <c r="F154" i="33" s="1"/>
  <c r="AI157" i="14"/>
  <c r="F153" i="33" s="1"/>
  <c r="AI156" i="14"/>
  <c r="F152" i="33" s="1"/>
  <c r="AI151" i="14"/>
  <c r="F147" i="33" s="1"/>
  <c r="AI150" i="14"/>
  <c r="F146" i="33" s="1"/>
  <c r="AI149" i="14"/>
  <c r="F145" i="33" s="1"/>
  <c r="AI148" i="14"/>
  <c r="F144" i="33" s="1"/>
  <c r="AI144" i="14"/>
  <c r="F140" i="33" s="1"/>
  <c r="AI143" i="14"/>
  <c r="F139" i="33" s="1"/>
  <c r="AI141" i="14"/>
  <c r="F137" i="33" s="1"/>
  <c r="AI140" i="14"/>
  <c r="F136" i="33" s="1"/>
  <c r="AI136" i="14"/>
  <c r="F132" i="33" s="1"/>
  <c r="AI135" i="14"/>
  <c r="F131" i="33" s="1"/>
  <c r="AI134" i="14"/>
  <c r="F130" i="33" s="1"/>
  <c r="AI133" i="14"/>
  <c r="F129" i="33" s="1"/>
  <c r="AI132" i="14"/>
  <c r="F128" i="33" s="1"/>
  <c r="AI130" i="14"/>
  <c r="F126" i="33" s="1"/>
  <c r="AI129" i="14"/>
  <c r="F125" i="33" s="1"/>
  <c r="AI128" i="14"/>
  <c r="F124" i="33" s="1"/>
  <c r="AI127" i="14"/>
  <c r="F123" i="33" s="1"/>
  <c r="AI126" i="14"/>
  <c r="F122" i="33" s="1"/>
  <c r="AI125" i="14"/>
  <c r="F121" i="33" s="1"/>
  <c r="AI124" i="14"/>
  <c r="F120" i="33" s="1"/>
  <c r="AI116" i="14"/>
  <c r="F112" i="33" s="1"/>
  <c r="AI115" i="14"/>
  <c r="F111" i="33" s="1"/>
  <c r="AI112" i="14"/>
  <c r="F108" i="33" s="1"/>
  <c r="AI110" i="14"/>
  <c r="F106" i="33" s="1"/>
  <c r="AI109" i="14"/>
  <c r="F105" i="33" s="1"/>
  <c r="AI108" i="14"/>
  <c r="F104" i="33" s="1"/>
  <c r="AI107" i="14"/>
  <c r="F103" i="33" s="1"/>
  <c r="AI106" i="14"/>
  <c r="F102" i="33" s="1"/>
  <c r="AI105" i="14"/>
  <c r="F101" i="33" s="1"/>
  <c r="AI104" i="14"/>
  <c r="F100" i="33" s="1"/>
  <c r="AI103" i="14"/>
  <c r="F99" i="33" s="1"/>
  <c r="AI102" i="14"/>
  <c r="F98" i="33" s="1"/>
  <c r="AI101" i="14"/>
  <c r="F97" i="33" s="1"/>
  <c r="AI100" i="14"/>
  <c r="F96" i="33" s="1"/>
  <c r="AI99" i="14"/>
  <c r="F95" i="33" s="1"/>
  <c r="AI97" i="14"/>
  <c r="F93" i="33" s="1"/>
  <c r="AI96" i="14"/>
  <c r="F92" i="33" s="1"/>
  <c r="AI95" i="14"/>
  <c r="F91" i="33" s="1"/>
  <c r="AI94" i="14"/>
  <c r="F90" i="33" s="1"/>
  <c r="AI93" i="14"/>
  <c r="F89" i="33" s="1"/>
  <c r="AI92" i="14"/>
  <c r="F88" i="33" s="1"/>
  <c r="AI90" i="14"/>
  <c r="F86" i="33" s="1"/>
  <c r="AI89" i="14"/>
  <c r="F85" i="33" s="1"/>
  <c r="AI88" i="14"/>
  <c r="F84" i="33" s="1"/>
  <c r="AI87" i="14"/>
  <c r="F83" i="33" s="1"/>
  <c r="AI86" i="14"/>
  <c r="F82" i="33" s="1"/>
  <c r="AI85" i="14"/>
  <c r="F81" i="33" s="1"/>
  <c r="AI84" i="14"/>
  <c r="F80" i="33" s="1"/>
  <c r="AI83" i="14"/>
  <c r="F79" i="33" s="1"/>
  <c r="AI82" i="14"/>
  <c r="F78" i="33" s="1"/>
  <c r="AI81" i="14"/>
  <c r="F77" i="33" s="1"/>
  <c r="AI80" i="14"/>
  <c r="F76" i="33" s="1"/>
  <c r="AI79" i="14"/>
  <c r="F75" i="33" s="1"/>
  <c r="AI78" i="14"/>
  <c r="F74" i="33" s="1"/>
  <c r="AI77" i="14"/>
  <c r="F73" i="33" s="1"/>
  <c r="AI76" i="14"/>
  <c r="F72" i="33" s="1"/>
  <c r="AI75" i="14"/>
  <c r="F71" i="33" s="1"/>
  <c r="AI74" i="14"/>
  <c r="F70" i="33" s="1"/>
  <c r="AI73" i="14"/>
  <c r="F69" i="33" s="1"/>
  <c r="AI72" i="14"/>
  <c r="F68" i="33" s="1"/>
  <c r="AI71" i="14"/>
  <c r="F67" i="33" s="1"/>
  <c r="AI70" i="14"/>
  <c r="F66" i="33" s="1"/>
  <c r="AI69" i="14"/>
  <c r="F65" i="33" s="1"/>
  <c r="AI68" i="14"/>
  <c r="F64" i="33" s="1"/>
  <c r="AI67" i="14"/>
  <c r="F63" i="33" s="1"/>
  <c r="AI66" i="14"/>
  <c r="F62" i="33" s="1"/>
  <c r="AI65" i="14"/>
  <c r="F61" i="33" s="1"/>
  <c r="AI64" i="14"/>
  <c r="F60" i="33" s="1"/>
  <c r="AI63" i="14"/>
  <c r="F59" i="33" s="1"/>
  <c r="AI62" i="14"/>
  <c r="F58" i="33" s="1"/>
  <c r="AI61" i="14"/>
  <c r="F57" i="33" s="1"/>
  <c r="AI60" i="14"/>
  <c r="F56" i="33" s="1"/>
  <c r="AI59" i="14"/>
  <c r="F55" i="33" s="1"/>
  <c r="AI58" i="14"/>
  <c r="F54" i="33" s="1"/>
  <c r="AI57" i="14"/>
  <c r="F53" i="33" s="1"/>
  <c r="AI56" i="14"/>
  <c r="F52" i="33" s="1"/>
  <c r="AI55" i="14"/>
  <c r="F51" i="33" s="1"/>
  <c r="AI54" i="14"/>
  <c r="F50" i="33" s="1"/>
  <c r="AI53" i="14"/>
  <c r="F49" i="33" s="1"/>
  <c r="AI52" i="14"/>
  <c r="F48" i="33" s="1"/>
  <c r="AI51" i="14"/>
  <c r="F47" i="33" s="1"/>
  <c r="AI50" i="14"/>
  <c r="F46" i="33" s="1"/>
  <c r="AI49" i="14"/>
  <c r="F45" i="33" s="1"/>
  <c r="AI48" i="14"/>
  <c r="F44" i="33" s="1"/>
  <c r="AI47" i="14"/>
  <c r="F43" i="33" s="1"/>
  <c r="AI46" i="14"/>
  <c r="F42" i="33" s="1"/>
  <c r="AI45" i="14"/>
  <c r="F41" i="33" s="1"/>
  <c r="AI44" i="14"/>
  <c r="F40" i="33" s="1"/>
  <c r="AI43" i="14"/>
  <c r="F39" i="33" s="1"/>
  <c r="AI42" i="14"/>
  <c r="F38" i="33" s="1"/>
  <c r="AI41" i="14"/>
  <c r="F37" i="33" s="1"/>
  <c r="AI40" i="14"/>
  <c r="F36" i="33" s="1"/>
  <c r="AI39" i="14"/>
  <c r="F35" i="33" s="1"/>
  <c r="AI38" i="14"/>
  <c r="F34" i="33" s="1"/>
  <c r="AI37" i="14"/>
  <c r="F33" i="33" s="1"/>
  <c r="AI36" i="14"/>
  <c r="F32" i="33" s="1"/>
  <c r="AI35" i="14"/>
  <c r="F31" i="33" s="1"/>
  <c r="AI34" i="14"/>
  <c r="F30" i="33" s="1"/>
  <c r="AI33" i="14"/>
  <c r="F29" i="33" s="1"/>
  <c r="AI32" i="14"/>
  <c r="F28" i="33" s="1"/>
  <c r="AI31" i="14"/>
  <c r="F27" i="33" s="1"/>
  <c r="AI30" i="14"/>
  <c r="F26" i="33" s="1"/>
  <c r="AI29" i="14"/>
  <c r="F25" i="33" s="1"/>
  <c r="AI28" i="14"/>
  <c r="F24" i="33" s="1"/>
  <c r="AI27" i="14"/>
  <c r="F23" i="33" s="1"/>
  <c r="AI26" i="14"/>
  <c r="F22" i="33" s="1"/>
  <c r="AI25" i="14"/>
  <c r="F21" i="33" s="1"/>
  <c r="AI24" i="14"/>
  <c r="F20" i="33" s="1"/>
  <c r="AI23" i="14"/>
  <c r="F19" i="33" s="1"/>
  <c r="AI22" i="14"/>
  <c r="F18" i="33" s="1"/>
  <c r="AI21" i="14"/>
  <c r="F17" i="33" s="1"/>
  <c r="AI20" i="14"/>
  <c r="F16" i="33" s="1"/>
  <c r="AI19" i="14"/>
  <c r="F15" i="33" s="1"/>
  <c r="AI18" i="14"/>
  <c r="F14" i="33" s="1"/>
  <c r="AI17" i="14"/>
  <c r="F13" i="33" s="1"/>
  <c r="AI16" i="14"/>
  <c r="F12" i="33" s="1"/>
  <c r="AI15" i="14"/>
  <c r="F11" i="33" s="1"/>
  <c r="AI14" i="14"/>
  <c r="F10" i="33" s="1"/>
  <c r="AI13" i="14"/>
  <c r="F9" i="33" s="1"/>
  <c r="N13" i="14"/>
  <c r="N18" i="14"/>
  <c r="N19" i="14"/>
  <c r="AB19" i="14" s="1"/>
  <c r="L14" i="28" s="1"/>
  <c r="N20" i="14"/>
  <c r="N23" i="14"/>
  <c r="N25" i="14"/>
  <c r="N26" i="14"/>
  <c r="N27" i="14"/>
  <c r="Z27" i="14" s="1"/>
  <c r="J22" i="28" s="1"/>
  <c r="N28" i="14"/>
  <c r="N33" i="14"/>
  <c r="N34" i="14"/>
  <c r="N35" i="14"/>
  <c r="N36" i="14"/>
  <c r="N37" i="14"/>
  <c r="N42" i="14"/>
  <c r="N43" i="14"/>
  <c r="N44" i="14"/>
  <c r="N45" i="14"/>
  <c r="N50" i="14"/>
  <c r="N52" i="14"/>
  <c r="N55" i="14"/>
  <c r="N57" i="14"/>
  <c r="N58" i="14"/>
  <c r="N59" i="14"/>
  <c r="AD59" i="14" s="1"/>
  <c r="N54" i="28" s="1"/>
  <c r="N60" i="14"/>
  <c r="N66" i="14"/>
  <c r="N67" i="14"/>
  <c r="N68" i="14"/>
  <c r="N69" i="14"/>
  <c r="N73" i="14"/>
  <c r="N75" i="14"/>
  <c r="N76" i="14"/>
  <c r="N79" i="14"/>
  <c r="N81" i="14"/>
  <c r="N82" i="14"/>
  <c r="N83" i="14"/>
  <c r="N84" i="14"/>
  <c r="N89" i="14"/>
  <c r="N90" i="14"/>
  <c r="N92" i="14"/>
  <c r="N93" i="14"/>
  <c r="N97" i="14"/>
  <c r="N99" i="14"/>
  <c r="N100" i="14"/>
  <c r="N103" i="14"/>
  <c r="N105" i="14"/>
  <c r="N106" i="14"/>
  <c r="N107" i="14"/>
  <c r="N108" i="14"/>
  <c r="N114" i="14"/>
  <c r="N115" i="14"/>
  <c r="AA115" i="14" s="1"/>
  <c r="K110" i="28" s="1"/>
  <c r="N116" i="14"/>
  <c r="N117" i="14"/>
  <c r="N122" i="14"/>
  <c r="N123" i="14"/>
  <c r="N124" i="14"/>
  <c r="N129" i="14"/>
  <c r="N130" i="14"/>
  <c r="N132" i="14"/>
  <c r="N138" i="14"/>
  <c r="N139" i="14"/>
  <c r="Y139" i="14" s="1"/>
  <c r="I134" i="28" s="1"/>
  <c r="N140" i="14"/>
  <c r="N141" i="14"/>
  <c r="N143" i="14"/>
  <c r="N145" i="14"/>
  <c r="N146" i="14"/>
  <c r="N148" i="14"/>
  <c r="N149" i="14"/>
  <c r="N153" i="14"/>
  <c r="AB153" i="14" s="1"/>
  <c r="L148" i="28" s="1"/>
  <c r="N154" i="14"/>
  <c r="N155" i="14"/>
  <c r="Z155" i="14" s="1"/>
  <c r="J150" i="28" s="1"/>
  <c r="N157" i="14"/>
  <c r="N159" i="14"/>
  <c r="N162" i="14"/>
  <c r="N161" i="14"/>
  <c r="N160" i="14"/>
  <c r="X160" i="14" s="1"/>
  <c r="H155" i="28" s="1"/>
  <c r="N152" i="14"/>
  <c r="Y152" i="14" s="1"/>
  <c r="I147" i="28" s="1"/>
  <c r="N151" i="14"/>
  <c r="N144" i="14"/>
  <c r="X144" i="14" s="1"/>
  <c r="H139" i="28" s="1"/>
  <c r="N137" i="14"/>
  <c r="AA137" i="14" s="1"/>
  <c r="K132" i="28" s="1"/>
  <c r="N136" i="14"/>
  <c r="Y136" i="14" s="1"/>
  <c r="I131" i="28" s="1"/>
  <c r="N135" i="14"/>
  <c r="N134" i="14"/>
  <c r="N133" i="14"/>
  <c r="AE133" i="14" s="1"/>
  <c r="O128" i="28" s="1"/>
  <c r="N128" i="14"/>
  <c r="AA128" i="14" s="1"/>
  <c r="K123" i="28" s="1"/>
  <c r="N127" i="14"/>
  <c r="Y127" i="14" s="1"/>
  <c r="I122" i="28" s="1"/>
  <c r="N125" i="14"/>
  <c r="AE125" i="14" s="1"/>
  <c r="O120" i="28" s="1"/>
  <c r="N121" i="14"/>
  <c r="N120" i="14"/>
  <c r="AA120" i="14" s="1"/>
  <c r="K115" i="28" s="1"/>
  <c r="N119" i="14"/>
  <c r="Z119" i="14" s="1"/>
  <c r="J114" i="28" s="1"/>
  <c r="N113" i="14"/>
  <c r="AB113" i="14" s="1"/>
  <c r="L108" i="28" s="1"/>
  <c r="N112" i="14"/>
  <c r="Z112" i="14" s="1"/>
  <c r="J107" i="28" s="1"/>
  <c r="N111" i="14"/>
  <c r="N109" i="14"/>
  <c r="N104" i="14"/>
  <c r="AC104" i="14" s="1"/>
  <c r="M99" i="28" s="1"/>
  <c r="N101" i="14"/>
  <c r="N98" i="14"/>
  <c r="Y98" i="14" s="1"/>
  <c r="I93" i="28" s="1"/>
  <c r="N96" i="14"/>
  <c r="N95" i="14"/>
  <c r="Y95" i="14" s="1"/>
  <c r="I90" i="28" s="1"/>
  <c r="N88" i="14"/>
  <c r="Z88" i="14" s="1"/>
  <c r="J83" i="28" s="1"/>
  <c r="N87" i="14"/>
  <c r="N86" i="14"/>
  <c r="AB86" i="14" s="1"/>
  <c r="L81" i="28" s="1"/>
  <c r="N85" i="14"/>
  <c r="N80" i="14"/>
  <c r="Y80" i="14" s="1"/>
  <c r="I75" i="28" s="1"/>
  <c r="N77" i="14"/>
  <c r="AE77" i="14" s="1"/>
  <c r="O72" i="28" s="1"/>
  <c r="N74" i="14"/>
  <c r="N72" i="14"/>
  <c r="N71" i="14"/>
  <c r="Y71" i="14" s="1"/>
  <c r="I66" i="28" s="1"/>
  <c r="N70" i="14"/>
  <c r="AD70" i="14" s="1"/>
  <c r="N65" i="28" s="1"/>
  <c r="N65" i="14"/>
  <c r="AB65" i="14" s="1"/>
  <c r="L60" i="28" s="1"/>
  <c r="N64" i="14"/>
  <c r="N63" i="14"/>
  <c r="AF63" i="14" s="1"/>
  <c r="P58" i="28" s="1"/>
  <c r="N61" i="14"/>
  <c r="N56" i="14"/>
  <c r="Z56" i="14" s="1"/>
  <c r="J51" i="28" s="1"/>
  <c r="N54" i="14"/>
  <c r="AC54" i="14" s="1"/>
  <c r="M49" i="28" s="1"/>
  <c r="N53" i="14"/>
  <c r="N49" i="14"/>
  <c r="N48" i="14"/>
  <c r="Y48" i="14" s="1"/>
  <c r="I43" i="28" s="1"/>
  <c r="N47" i="14"/>
  <c r="Z47" i="14" s="1"/>
  <c r="J42" i="28" s="1"/>
  <c r="N46" i="14"/>
  <c r="Y46" i="14" s="1"/>
  <c r="I41" i="28" s="1"/>
  <c r="N41" i="14"/>
  <c r="N40" i="14"/>
  <c r="Y40" i="14" s="1"/>
  <c r="I35" i="28" s="1"/>
  <c r="N39" i="14"/>
  <c r="N38" i="14"/>
  <c r="AA38" i="14" s="1"/>
  <c r="K33" i="28" s="1"/>
  <c r="N32" i="14"/>
  <c r="AA32" i="14" s="1"/>
  <c r="K27" i="28" s="1"/>
  <c r="N31" i="14"/>
  <c r="AF31" i="14" s="1"/>
  <c r="P26" i="28" s="1"/>
  <c r="N30" i="14"/>
  <c r="N29" i="14"/>
  <c r="N24" i="14"/>
  <c r="AA24" i="14" s="1"/>
  <c r="K19" i="28" s="1"/>
  <c r="N22" i="14"/>
  <c r="AA22" i="14" s="1"/>
  <c r="K17" i="28" s="1"/>
  <c r="N21" i="14"/>
  <c r="AF21" i="14" s="1"/>
  <c r="P16" i="28" s="1"/>
  <c r="N17" i="14"/>
  <c r="N16" i="14"/>
  <c r="AA16" i="14" s="1"/>
  <c r="K11" i="28" s="1"/>
  <c r="N15" i="14"/>
  <c r="Z15" i="14" s="1"/>
  <c r="J10" i="28" s="1"/>
  <c r="N14" i="14"/>
  <c r="Z14" i="14" s="1"/>
  <c r="J9" i="28" s="1"/>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8" i="1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54" i="23"/>
  <c r="M55" i="23"/>
  <c r="M56" i="23"/>
  <c r="M57" i="23"/>
  <c r="M58" i="23"/>
  <c r="M59" i="23"/>
  <c r="M60" i="23"/>
  <c r="M61" i="23"/>
  <c r="M62" i="23"/>
  <c r="M63" i="23"/>
  <c r="M64" i="23"/>
  <c r="M65" i="23"/>
  <c r="M66" i="23"/>
  <c r="M67" i="23"/>
  <c r="M68" i="23"/>
  <c r="M69" i="23"/>
  <c r="M70" i="23"/>
  <c r="M71" i="23"/>
  <c r="M72" i="23"/>
  <c r="M73" i="23"/>
  <c r="M74" i="23"/>
  <c r="M75" i="23"/>
  <c r="M76" i="23"/>
  <c r="M77" i="23"/>
  <c r="M78" i="23"/>
  <c r="M79" i="23"/>
  <c r="M80" i="23"/>
  <c r="M81" i="23"/>
  <c r="M82" i="23"/>
  <c r="M83" i="23"/>
  <c r="M84" i="23"/>
  <c r="M85" i="23"/>
  <c r="M86" i="23"/>
  <c r="M87" i="23"/>
  <c r="M88" i="23"/>
  <c r="M89" i="23"/>
  <c r="M90" i="23"/>
  <c r="M91" i="23"/>
  <c r="M92" i="23"/>
  <c r="M93" i="23"/>
  <c r="M94" i="23"/>
  <c r="M95" i="23"/>
  <c r="M96" i="23"/>
  <c r="M97" i="23"/>
  <c r="M98" i="23"/>
  <c r="M99" i="23"/>
  <c r="M100" i="23"/>
  <c r="M101" i="23"/>
  <c r="M102" i="23"/>
  <c r="M103" i="23"/>
  <c r="M104" i="23"/>
  <c r="M105" i="23"/>
  <c r="M106" i="23"/>
  <c r="M107" i="23"/>
  <c r="M108" i="23"/>
  <c r="M109" i="23"/>
  <c r="M110" i="23"/>
  <c r="M111" i="23"/>
  <c r="M112" i="23"/>
  <c r="M113" i="23"/>
  <c r="M114" i="23"/>
  <c r="M115" i="23"/>
  <c r="M116" i="23"/>
  <c r="M117" i="23"/>
  <c r="M118" i="23"/>
  <c r="M119" i="23"/>
  <c r="M120" i="23"/>
  <c r="M121" i="23"/>
  <c r="M122" i="23"/>
  <c r="M123" i="23"/>
  <c r="M124" i="23"/>
  <c r="M125" i="23"/>
  <c r="M126" i="23"/>
  <c r="M127" i="23"/>
  <c r="M128" i="23"/>
  <c r="M129" i="23"/>
  <c r="M130" i="23"/>
  <c r="M131" i="23"/>
  <c r="M132" i="23"/>
  <c r="M133" i="23"/>
  <c r="M134" i="23"/>
  <c r="M135" i="23"/>
  <c r="M136" i="23"/>
  <c r="M137" i="23"/>
  <c r="M138" i="23"/>
  <c r="M139" i="23"/>
  <c r="M140" i="23"/>
  <c r="M141" i="23"/>
  <c r="M142" i="23"/>
  <c r="M143" i="23"/>
  <c r="M144" i="23"/>
  <c r="M145" i="23"/>
  <c r="M146" i="23"/>
  <c r="M147" i="23"/>
  <c r="M148" i="23"/>
  <c r="M149" i="23"/>
  <c r="M150" i="23"/>
  <c r="M151" i="23"/>
  <c r="M152" i="23"/>
  <c r="M153" i="23"/>
  <c r="M154" i="23"/>
  <c r="M155" i="23"/>
  <c r="M156" i="23"/>
  <c r="M157" i="23"/>
  <c r="M158" i="23"/>
  <c r="M159" i="23"/>
  <c r="M160" i="23"/>
  <c r="M161" i="23"/>
  <c r="M162" i="23"/>
  <c r="M163" i="23"/>
  <c r="M164" i="23"/>
  <c r="M14"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L73" i="23"/>
  <c r="L74" i="23"/>
  <c r="L75" i="23"/>
  <c r="L76" i="23"/>
  <c r="L77" i="23"/>
  <c r="L78" i="23"/>
  <c r="L79" i="23"/>
  <c r="L80" i="23"/>
  <c r="L81" i="23"/>
  <c r="L82" i="23"/>
  <c r="L83" i="23"/>
  <c r="L84" i="23"/>
  <c r="L85" i="23"/>
  <c r="L86" i="23"/>
  <c r="L87" i="23"/>
  <c r="L88" i="23"/>
  <c r="L89" i="23"/>
  <c r="L90" i="23"/>
  <c r="L91" i="23"/>
  <c r="L92" i="23"/>
  <c r="L93" i="23"/>
  <c r="L94" i="23"/>
  <c r="L95" i="23"/>
  <c r="L96" i="23"/>
  <c r="L97" i="23"/>
  <c r="L98" i="23"/>
  <c r="L99" i="23"/>
  <c r="L100" i="23"/>
  <c r="L101" i="23"/>
  <c r="L102" i="23"/>
  <c r="L103" i="23"/>
  <c r="L104" i="23"/>
  <c r="L105" i="23"/>
  <c r="L106" i="23"/>
  <c r="L107" i="23"/>
  <c r="L108" i="23"/>
  <c r="L109" i="23"/>
  <c r="L110" i="23"/>
  <c r="L111" i="23"/>
  <c r="L112" i="23"/>
  <c r="L113" i="23"/>
  <c r="L114" i="23"/>
  <c r="L115" i="23"/>
  <c r="L116" i="23"/>
  <c r="L117" i="23"/>
  <c r="L118" i="23"/>
  <c r="L119" i="23"/>
  <c r="L120" i="23"/>
  <c r="L121" i="23"/>
  <c r="L122" i="23"/>
  <c r="L123" i="23"/>
  <c r="L124" i="23"/>
  <c r="L125" i="23"/>
  <c r="L126" i="23"/>
  <c r="L127" i="23"/>
  <c r="L128" i="23"/>
  <c r="L129" i="23"/>
  <c r="L130" i="23"/>
  <c r="L131" i="23"/>
  <c r="L132" i="23"/>
  <c r="L133" i="23"/>
  <c r="L134" i="23"/>
  <c r="L135" i="23"/>
  <c r="L136" i="23"/>
  <c r="L137" i="23"/>
  <c r="L138" i="23"/>
  <c r="L139" i="23"/>
  <c r="L140" i="23"/>
  <c r="L141" i="23"/>
  <c r="L142" i="23"/>
  <c r="L143" i="23"/>
  <c r="L144" i="23"/>
  <c r="L145" i="23"/>
  <c r="L146" i="23"/>
  <c r="L147" i="23"/>
  <c r="L148" i="23"/>
  <c r="L149" i="23"/>
  <c r="L150" i="23"/>
  <c r="L151" i="23"/>
  <c r="L152" i="23"/>
  <c r="L153" i="23"/>
  <c r="L154" i="23"/>
  <c r="L155" i="23"/>
  <c r="L156" i="23"/>
  <c r="L157" i="23"/>
  <c r="L158" i="23"/>
  <c r="L159" i="23"/>
  <c r="L160" i="23"/>
  <c r="L161" i="23"/>
  <c r="L162" i="23"/>
  <c r="L163" i="23"/>
  <c r="L164" i="23"/>
  <c r="AE128" i="14" l="1"/>
  <c r="O123" i="28" s="1"/>
  <c r="AC128" i="14"/>
  <c r="M123" i="28" s="1"/>
  <c r="G154" i="28"/>
  <c r="Y159" i="14"/>
  <c r="I154" i="28" s="1"/>
  <c r="AD159" i="14"/>
  <c r="N154" i="28" s="1"/>
  <c r="AC159" i="14"/>
  <c r="M154" i="28" s="1"/>
  <c r="AF159" i="14"/>
  <c r="P154" i="28" s="1"/>
  <c r="X159" i="14"/>
  <c r="H154" i="28" s="1"/>
  <c r="Z159" i="14"/>
  <c r="J154" i="28" s="1"/>
  <c r="AA159" i="14"/>
  <c r="K154" i="28" s="1"/>
  <c r="AB159" i="14"/>
  <c r="L154" i="28" s="1"/>
  <c r="G138" i="28"/>
  <c r="AF143" i="14"/>
  <c r="P138" i="28" s="1"/>
  <c r="AB143" i="14"/>
  <c r="L138" i="28" s="1"/>
  <c r="AD143" i="14"/>
  <c r="N138" i="28" s="1"/>
  <c r="Y143" i="14"/>
  <c r="I138" i="28" s="1"/>
  <c r="Z143" i="14"/>
  <c r="J138" i="28" s="1"/>
  <c r="AA143" i="14"/>
  <c r="K138" i="28" s="1"/>
  <c r="AC143" i="14"/>
  <c r="M138" i="28" s="1"/>
  <c r="G98" i="28"/>
  <c r="Y103" i="14"/>
  <c r="I98" i="28" s="1"/>
  <c r="AD103" i="14"/>
  <c r="N98" i="28" s="1"/>
  <c r="Z103" i="14"/>
  <c r="J98" i="28" s="1"/>
  <c r="AA103" i="14"/>
  <c r="K98" i="28" s="1"/>
  <c r="AB103" i="14"/>
  <c r="L98" i="28" s="1"/>
  <c r="AC103" i="14"/>
  <c r="M98" i="28" s="1"/>
  <c r="AF103" i="14"/>
  <c r="P98" i="28" s="1"/>
  <c r="G74" i="28"/>
  <c r="AD79" i="14"/>
  <c r="N74" i="28" s="1"/>
  <c r="Y79" i="14"/>
  <c r="I74" i="28" s="1"/>
  <c r="AA79" i="14"/>
  <c r="K74" i="28" s="1"/>
  <c r="AF79" i="14"/>
  <c r="P74" i="28" s="1"/>
  <c r="Z79" i="14"/>
  <c r="J74" i="28" s="1"/>
  <c r="AB79" i="14"/>
  <c r="L74" i="28" s="1"/>
  <c r="AC79" i="14"/>
  <c r="M74" i="28" s="1"/>
  <c r="G50" i="28"/>
  <c r="Z55" i="14"/>
  <c r="J50" i="28" s="1"/>
  <c r="Y55" i="14"/>
  <c r="I50" i="28" s="1"/>
  <c r="AB55" i="14"/>
  <c r="L50" i="28" s="1"/>
  <c r="AC55" i="14"/>
  <c r="M50" i="28" s="1"/>
  <c r="AA55" i="14"/>
  <c r="K50" i="28" s="1"/>
  <c r="AD55" i="14"/>
  <c r="N50" i="28" s="1"/>
  <c r="AF55" i="14"/>
  <c r="P50" i="28" s="1"/>
  <c r="G18" i="28"/>
  <c r="AA23" i="14"/>
  <c r="K18" i="28" s="1"/>
  <c r="AB23" i="14"/>
  <c r="L18" i="28" s="1"/>
  <c r="AD23" i="14"/>
  <c r="N18" i="28" s="1"/>
  <c r="Y23" i="14"/>
  <c r="I18" i="28" s="1"/>
  <c r="Z23" i="14"/>
  <c r="J18" i="28" s="1"/>
  <c r="AC23" i="14"/>
  <c r="M18" i="28" s="1"/>
  <c r="AF23" i="14"/>
  <c r="P18" i="28" s="1"/>
  <c r="G152" i="28"/>
  <c r="Z157" i="14"/>
  <c r="J152" i="28" s="1"/>
  <c r="AE157" i="14"/>
  <c r="O152" i="28" s="1"/>
  <c r="Y157" i="14"/>
  <c r="I152" i="28" s="1"/>
  <c r="AA157" i="14"/>
  <c r="K152" i="28" s="1"/>
  <c r="AB157" i="14"/>
  <c r="L152" i="28" s="1"/>
  <c r="AC157" i="14"/>
  <c r="M152" i="28" s="1"/>
  <c r="AD157" i="14"/>
  <c r="N152" i="28" s="1"/>
  <c r="AF157" i="14"/>
  <c r="P152" i="28" s="1"/>
  <c r="G144" i="28"/>
  <c r="AC149" i="14"/>
  <c r="M144" i="28" s="1"/>
  <c r="Z149" i="14"/>
  <c r="J144" i="28" s="1"/>
  <c r="AE149" i="14"/>
  <c r="O144" i="28" s="1"/>
  <c r="AF149" i="14"/>
  <c r="P144" i="28" s="1"/>
  <c r="Y149" i="14"/>
  <c r="I144" i="28" s="1"/>
  <c r="AA149" i="14"/>
  <c r="K144" i="28" s="1"/>
  <c r="AB149" i="14"/>
  <c r="L144" i="28" s="1"/>
  <c r="AD149" i="14"/>
  <c r="N144" i="28" s="1"/>
  <c r="G136" i="28"/>
  <c r="AE141" i="14"/>
  <c r="O136" i="28" s="1"/>
  <c r="AB141" i="14"/>
  <c r="L136" i="28" s="1"/>
  <c r="Y141" i="14"/>
  <c r="I136" i="28" s="1"/>
  <c r="Z141" i="14"/>
  <c r="J136" i="28" s="1"/>
  <c r="AA141" i="14"/>
  <c r="K136" i="28" s="1"/>
  <c r="AC141" i="14"/>
  <c r="M136" i="28" s="1"/>
  <c r="AD141" i="14"/>
  <c r="N136" i="28" s="1"/>
  <c r="AF141" i="14"/>
  <c r="P136" i="28" s="1"/>
  <c r="G112" i="28"/>
  <c r="AB117" i="14"/>
  <c r="L112" i="28" s="1"/>
  <c r="Y117" i="14"/>
  <c r="I112" i="28" s="1"/>
  <c r="AA117" i="14"/>
  <c r="K112" i="28" s="1"/>
  <c r="AC117" i="14"/>
  <c r="M112" i="28" s="1"/>
  <c r="AD117" i="14"/>
  <c r="N112" i="28" s="1"/>
  <c r="AE117" i="14"/>
  <c r="O112" i="28" s="1"/>
  <c r="AF117" i="14"/>
  <c r="P112" i="28" s="1"/>
  <c r="Z117" i="14"/>
  <c r="J112" i="28" s="1"/>
  <c r="Z93" i="14"/>
  <c r="J88" i="28" s="1"/>
  <c r="G88" i="28"/>
  <c r="Y93" i="14"/>
  <c r="I88" i="28" s="1"/>
  <c r="AB93" i="14"/>
  <c r="L88" i="28" s="1"/>
  <c r="AE93" i="14"/>
  <c r="O88" i="28" s="1"/>
  <c r="AA93" i="14"/>
  <c r="K88" i="28" s="1"/>
  <c r="AC93" i="14"/>
  <c r="M88" i="28" s="1"/>
  <c r="AD93" i="14"/>
  <c r="N88" i="28" s="1"/>
  <c r="AF93" i="14"/>
  <c r="P88" i="28" s="1"/>
  <c r="AE69" i="14"/>
  <c r="O64" i="28" s="1"/>
  <c r="G64" i="28"/>
  <c r="Y69" i="14"/>
  <c r="I64" i="28" s="1"/>
  <c r="AA69" i="14"/>
  <c r="K64" i="28" s="1"/>
  <c r="AD69" i="14"/>
  <c r="N64" i="28" s="1"/>
  <c r="Z69" i="14"/>
  <c r="J64" i="28" s="1"/>
  <c r="AB69" i="14"/>
  <c r="L64" i="28" s="1"/>
  <c r="AC69" i="14"/>
  <c r="M64" i="28" s="1"/>
  <c r="AF69" i="14"/>
  <c r="P64" i="28" s="1"/>
  <c r="AA45" i="14"/>
  <c r="K40" i="28" s="1"/>
  <c r="G40" i="28"/>
  <c r="AF45" i="14"/>
  <c r="P40" i="28" s="1"/>
  <c r="Y45" i="14"/>
  <c r="I40" i="28" s="1"/>
  <c r="AB45" i="14"/>
  <c r="L40" i="28" s="1"/>
  <c r="AC45" i="14"/>
  <c r="M40" i="28" s="1"/>
  <c r="Z45" i="14"/>
  <c r="J40" i="28" s="1"/>
  <c r="AD45" i="14"/>
  <c r="N40" i="28" s="1"/>
  <c r="AE45" i="14"/>
  <c r="O40" i="28" s="1"/>
  <c r="AE37" i="14"/>
  <c r="O32" i="28" s="1"/>
  <c r="G32" i="28"/>
  <c r="AB37" i="14"/>
  <c r="L32" i="28" s="1"/>
  <c r="AD37" i="14"/>
  <c r="N32" i="28" s="1"/>
  <c r="Y37" i="14"/>
  <c r="I32" i="28" s="1"/>
  <c r="AF37" i="14"/>
  <c r="P32" i="28" s="1"/>
  <c r="Z37" i="14"/>
  <c r="J32" i="28" s="1"/>
  <c r="AA37" i="14"/>
  <c r="K32" i="28" s="1"/>
  <c r="AC37" i="14"/>
  <c r="M32" i="28" s="1"/>
  <c r="AF13" i="14"/>
  <c r="P8" i="28" s="1"/>
  <c r="G8" i="28"/>
  <c r="Z13" i="14"/>
  <c r="J8" i="28" s="1"/>
  <c r="AB13" i="14"/>
  <c r="L8" i="28" s="1"/>
  <c r="AC13" i="14"/>
  <c r="M8" i="28" s="1"/>
  <c r="Y13" i="14"/>
  <c r="I8" i="28" s="1"/>
  <c r="AA13" i="14"/>
  <c r="K8" i="28" s="1"/>
  <c r="AD13" i="14"/>
  <c r="N8" i="28" s="1"/>
  <c r="AE13" i="14"/>
  <c r="O8" i="28" s="1"/>
  <c r="G157" i="28"/>
  <c r="X162" i="14"/>
  <c r="H157" i="28" s="1"/>
  <c r="AC162" i="14"/>
  <c r="M157" i="28" s="1"/>
  <c r="Z162" i="14"/>
  <c r="J157" i="28" s="1"/>
  <c r="AA162" i="14"/>
  <c r="K157" i="28" s="1"/>
  <c r="AB162" i="14"/>
  <c r="L157" i="28" s="1"/>
  <c r="AD162" i="14"/>
  <c r="N157" i="28" s="1"/>
  <c r="AE162" i="14"/>
  <c r="O157" i="28" s="1"/>
  <c r="Y162" i="14"/>
  <c r="I157" i="28" s="1"/>
  <c r="G149" i="28"/>
  <c r="AE154" i="14"/>
  <c r="O149" i="28" s="1"/>
  <c r="AB154" i="14"/>
  <c r="L149" i="28" s="1"/>
  <c r="Y154" i="14"/>
  <c r="I149" i="28" s="1"/>
  <c r="Z154" i="14"/>
  <c r="J149" i="28" s="1"/>
  <c r="AA154" i="14"/>
  <c r="K149" i="28" s="1"/>
  <c r="AC154" i="14"/>
  <c r="M149" i="28" s="1"/>
  <c r="AD154" i="14"/>
  <c r="N149" i="28" s="1"/>
  <c r="AF154" i="14"/>
  <c r="P149" i="28" s="1"/>
  <c r="G141" i="28"/>
  <c r="AC146" i="14"/>
  <c r="M141" i="28" s="1"/>
  <c r="AB146" i="14"/>
  <c r="L141" i="28" s="1"/>
  <c r="AD146" i="14"/>
  <c r="N141" i="28" s="1"/>
  <c r="AE146" i="14"/>
  <c r="O141" i="28" s="1"/>
  <c r="Y146" i="14"/>
  <c r="I141" i="28" s="1"/>
  <c r="Z146" i="14"/>
  <c r="J141" i="28" s="1"/>
  <c r="AA146" i="14"/>
  <c r="K141" i="28" s="1"/>
  <c r="G133" i="28"/>
  <c r="Z138" i="14"/>
  <c r="J133" i="28" s="1"/>
  <c r="AE138" i="14"/>
  <c r="O133" i="28" s="1"/>
  <c r="Y138" i="14"/>
  <c r="I133" i="28" s="1"/>
  <c r="AA138" i="14"/>
  <c r="K133" i="28" s="1"/>
  <c r="AB138" i="14"/>
  <c r="L133" i="28" s="1"/>
  <c r="AC138" i="14"/>
  <c r="M133" i="28" s="1"/>
  <c r="AD138" i="14"/>
  <c r="N133" i="28" s="1"/>
  <c r="G125" i="28"/>
  <c r="AC130" i="14"/>
  <c r="M125" i="28" s="1"/>
  <c r="Z130" i="14"/>
  <c r="J125" i="28" s="1"/>
  <c r="AB130" i="14"/>
  <c r="L125" i="28" s="1"/>
  <c r="AD130" i="14"/>
  <c r="N125" i="28" s="1"/>
  <c r="AE130" i="14"/>
  <c r="O125" i="28" s="1"/>
  <c r="Y130" i="14"/>
  <c r="I125" i="28" s="1"/>
  <c r="AA130" i="14"/>
  <c r="K125" i="28" s="1"/>
  <c r="G117" i="28"/>
  <c r="AD122" i="14"/>
  <c r="N117" i="28" s="1"/>
  <c r="AA122" i="14"/>
  <c r="K117" i="28" s="1"/>
  <c r="Y122" i="14"/>
  <c r="I117" i="28" s="1"/>
  <c r="Z122" i="14"/>
  <c r="J117" i="28" s="1"/>
  <c r="AB122" i="14"/>
  <c r="L117" i="28" s="1"/>
  <c r="AC122" i="14"/>
  <c r="M117" i="28" s="1"/>
  <c r="AE122" i="14"/>
  <c r="O117" i="28" s="1"/>
  <c r="G109" i="28"/>
  <c r="AE114" i="14"/>
  <c r="O109" i="28" s="1"/>
  <c r="AB114" i="14"/>
  <c r="L109" i="28" s="1"/>
  <c r="Y114" i="14"/>
  <c r="I109" i="28" s="1"/>
  <c r="Z114" i="14"/>
  <c r="J109" i="28" s="1"/>
  <c r="AA114" i="14"/>
  <c r="K109" i="28" s="1"/>
  <c r="AC114" i="14"/>
  <c r="M109" i="28" s="1"/>
  <c r="AD114" i="14"/>
  <c r="N109" i="28" s="1"/>
  <c r="G101" i="28"/>
  <c r="AA106" i="14"/>
  <c r="K101" i="28" s="1"/>
  <c r="AF106" i="14"/>
  <c r="P101" i="28" s="1"/>
  <c r="AE106" i="14"/>
  <c r="O101" i="28" s="1"/>
  <c r="Y106" i="14"/>
  <c r="I101" i="28" s="1"/>
  <c r="Z106" i="14"/>
  <c r="J101" i="28" s="1"/>
  <c r="AB106" i="14"/>
  <c r="L101" i="28" s="1"/>
  <c r="AC106" i="14"/>
  <c r="M101" i="28" s="1"/>
  <c r="AD106" i="14"/>
  <c r="N101" i="28" s="1"/>
  <c r="AE90" i="14"/>
  <c r="O85" i="28" s="1"/>
  <c r="G85" i="28"/>
  <c r="AB90" i="14"/>
  <c r="L85" i="28" s="1"/>
  <c r="AD90" i="14"/>
  <c r="N85" i="28" s="1"/>
  <c r="Y90" i="14"/>
  <c r="I85" i="28" s="1"/>
  <c r="AC90" i="14"/>
  <c r="M85" i="28" s="1"/>
  <c r="AF90" i="14"/>
  <c r="P85" i="28" s="1"/>
  <c r="Z90" i="14"/>
  <c r="J85" i="28" s="1"/>
  <c r="AA90" i="14"/>
  <c r="K85" i="28" s="1"/>
  <c r="G77" i="28"/>
  <c r="AD82" i="14"/>
  <c r="N77" i="28" s="1"/>
  <c r="AA82" i="14"/>
  <c r="K77" i="28" s="1"/>
  <c r="AB82" i="14"/>
  <c r="L77" i="28" s="1"/>
  <c r="AC82" i="14"/>
  <c r="M77" i="28" s="1"/>
  <c r="AE82" i="14"/>
  <c r="O77" i="28" s="1"/>
  <c r="Y82" i="14"/>
  <c r="I77" i="28" s="1"/>
  <c r="Z82" i="14"/>
  <c r="J77" i="28" s="1"/>
  <c r="AA66" i="14"/>
  <c r="K61" i="28" s="1"/>
  <c r="G61" i="28"/>
  <c r="Z66" i="14"/>
  <c r="J61" i="28" s="1"/>
  <c r="AC66" i="14"/>
  <c r="M61" i="28" s="1"/>
  <c r="Y66" i="14"/>
  <c r="I61" i="28" s="1"/>
  <c r="AB66" i="14"/>
  <c r="L61" i="28" s="1"/>
  <c r="AD66" i="14"/>
  <c r="N61" i="28" s="1"/>
  <c r="AE66" i="14"/>
  <c r="O61" i="28" s="1"/>
  <c r="AB58" i="14"/>
  <c r="L53" i="28" s="1"/>
  <c r="G53" i="28"/>
  <c r="AC58" i="14"/>
  <c r="M53" i="28" s="1"/>
  <c r="AE58" i="14"/>
  <c r="O53" i="28" s="1"/>
  <c r="Y58" i="14"/>
  <c r="I53" i="28" s="1"/>
  <c r="Z58" i="14"/>
  <c r="J53" i="28" s="1"/>
  <c r="AA58" i="14"/>
  <c r="K53" i="28" s="1"/>
  <c r="AD58" i="14"/>
  <c r="N53" i="28" s="1"/>
  <c r="AC50" i="14"/>
  <c r="M45" i="28" s="1"/>
  <c r="G45" i="28"/>
  <c r="AE50" i="14"/>
  <c r="O45" i="28" s="1"/>
  <c r="Z50" i="14"/>
  <c r="J45" i="28" s="1"/>
  <c r="AA50" i="14"/>
  <c r="K45" i="28" s="1"/>
  <c r="Y50" i="14"/>
  <c r="I45" i="28" s="1"/>
  <c r="AB50" i="14"/>
  <c r="L45" i="28" s="1"/>
  <c r="AD50" i="14"/>
  <c r="N45" i="28" s="1"/>
  <c r="Y42" i="14"/>
  <c r="I37" i="28" s="1"/>
  <c r="G37" i="28"/>
  <c r="AA42" i="14"/>
  <c r="K37" i="28" s="1"/>
  <c r="AC42" i="14"/>
  <c r="M37" i="28" s="1"/>
  <c r="AE42" i="14"/>
  <c r="O37" i="28" s="1"/>
  <c r="AF42" i="14"/>
  <c r="P37" i="28" s="1"/>
  <c r="AD42" i="14"/>
  <c r="N37" i="28" s="1"/>
  <c r="Z42" i="14"/>
  <c r="J37" i="28" s="1"/>
  <c r="AB42" i="14"/>
  <c r="L37" i="28" s="1"/>
  <c r="Z34" i="14"/>
  <c r="J29" i="28" s="1"/>
  <c r="G29" i="28"/>
  <c r="AC34" i="14"/>
  <c r="M29" i="28" s="1"/>
  <c r="AE34" i="14"/>
  <c r="O29" i="28" s="1"/>
  <c r="Y34" i="14"/>
  <c r="I29" i="28" s="1"/>
  <c r="AA34" i="14"/>
  <c r="K29" i="28" s="1"/>
  <c r="AB34" i="14"/>
  <c r="L29" i="28" s="1"/>
  <c r="AD34" i="14"/>
  <c r="N29" i="28" s="1"/>
  <c r="AC26" i="14"/>
  <c r="M21" i="28" s="1"/>
  <c r="G21" i="28"/>
  <c r="Z26" i="14"/>
  <c r="J21" i="28" s="1"/>
  <c r="AB26" i="14"/>
  <c r="L21" i="28" s="1"/>
  <c r="AD26" i="14"/>
  <c r="N21" i="28" s="1"/>
  <c r="Y26" i="14"/>
  <c r="I21" i="28" s="1"/>
  <c r="AA26" i="14"/>
  <c r="K21" i="28" s="1"/>
  <c r="AE26" i="14"/>
  <c r="O21" i="28" s="1"/>
  <c r="AF26" i="14"/>
  <c r="P21" i="28" s="1"/>
  <c r="AB18" i="14"/>
  <c r="L13" i="28" s="1"/>
  <c r="G13" i="28"/>
  <c r="Z18" i="14"/>
  <c r="J13" i="28" s="1"/>
  <c r="AC18" i="14"/>
  <c r="M13" i="28" s="1"/>
  <c r="AD18" i="14"/>
  <c r="N13" i="28" s="1"/>
  <c r="Y18" i="14"/>
  <c r="I13" i="28" s="1"/>
  <c r="AA18" i="14"/>
  <c r="K13" i="28" s="1"/>
  <c r="G124" i="28"/>
  <c r="AB129" i="14"/>
  <c r="L124" i="28" s="1"/>
  <c r="Y129" i="14"/>
  <c r="I124" i="28" s="1"/>
  <c r="Z129" i="14"/>
  <c r="J124" i="28" s="1"/>
  <c r="AA129" i="14"/>
  <c r="K124" i="28" s="1"/>
  <c r="AC129" i="14"/>
  <c r="M124" i="28" s="1"/>
  <c r="AD129" i="14"/>
  <c r="N124" i="28" s="1"/>
  <c r="AF129" i="14"/>
  <c r="P124" i="28" s="1"/>
  <c r="G100" i="28"/>
  <c r="Z105" i="14"/>
  <c r="J100" i="28" s="1"/>
  <c r="AF105" i="14"/>
  <c r="P100" i="28" s="1"/>
  <c r="AB105" i="14"/>
  <c r="L100" i="28" s="1"/>
  <c r="AC105" i="14"/>
  <c r="M100" i="28" s="1"/>
  <c r="AD105" i="14"/>
  <c r="N100" i="28" s="1"/>
  <c r="Y105" i="14"/>
  <c r="I100" i="28" s="1"/>
  <c r="AA105" i="14"/>
  <c r="K100" i="28" s="1"/>
  <c r="AA97" i="14"/>
  <c r="K92" i="28" s="1"/>
  <c r="G92" i="28"/>
  <c r="AF97" i="14"/>
  <c r="P92" i="28" s="1"/>
  <c r="AB97" i="14"/>
  <c r="L92" i="28" s="1"/>
  <c r="Y97" i="14"/>
  <c r="I92" i="28" s="1"/>
  <c r="Z97" i="14"/>
  <c r="J92" i="28" s="1"/>
  <c r="AC97" i="14"/>
  <c r="M92" i="28" s="1"/>
  <c r="AD97" i="14"/>
  <c r="N92" i="28" s="1"/>
  <c r="AD89" i="14"/>
  <c r="N84" i="28" s="1"/>
  <c r="G84" i="28"/>
  <c r="Z89" i="14"/>
  <c r="J84" i="28" s="1"/>
  <c r="AB89" i="14"/>
  <c r="L84" i="28" s="1"/>
  <c r="Y89" i="14"/>
  <c r="I84" i="28" s="1"/>
  <c r="AA89" i="14"/>
  <c r="K84" i="28" s="1"/>
  <c r="AC89" i="14"/>
  <c r="M84" i="28" s="1"/>
  <c r="AF89" i="14"/>
  <c r="P84" i="28" s="1"/>
  <c r="AF81" i="14"/>
  <c r="P76" i="28" s="1"/>
  <c r="G76" i="28"/>
  <c r="AB81" i="14"/>
  <c r="L76" i="28" s="1"/>
  <c r="AD81" i="14"/>
  <c r="N76" i="28" s="1"/>
  <c r="Y81" i="14"/>
  <c r="I76" i="28" s="1"/>
  <c r="Z81" i="14"/>
  <c r="J76" i="28" s="1"/>
  <c r="AA81" i="14"/>
  <c r="K76" i="28" s="1"/>
  <c r="AC81" i="14"/>
  <c r="M76" i="28" s="1"/>
  <c r="G68" i="28"/>
  <c r="AD73" i="14"/>
  <c r="N68" i="28" s="1"/>
  <c r="AA73" i="14"/>
  <c r="K68" i="28" s="1"/>
  <c r="Y73" i="14"/>
  <c r="I68" i="28" s="1"/>
  <c r="Z73" i="14"/>
  <c r="J68" i="28" s="1"/>
  <c r="AB73" i="14"/>
  <c r="L68" i="28" s="1"/>
  <c r="AC73" i="14"/>
  <c r="M68" i="28" s="1"/>
  <c r="AF73" i="14"/>
  <c r="P68" i="28" s="1"/>
  <c r="AA57" i="14"/>
  <c r="K52" i="28" s="1"/>
  <c r="G52" i="28"/>
  <c r="Z57" i="14"/>
  <c r="J52" i="28" s="1"/>
  <c r="AC57" i="14"/>
  <c r="M52" i="28" s="1"/>
  <c r="AF57" i="14"/>
  <c r="P52" i="28" s="1"/>
  <c r="AD57" i="14"/>
  <c r="N52" i="28" s="1"/>
  <c r="Y57" i="14"/>
  <c r="I52" i="28" s="1"/>
  <c r="AB57" i="14"/>
  <c r="L52" i="28" s="1"/>
  <c r="Y33" i="14"/>
  <c r="I28" i="28" s="1"/>
  <c r="G28" i="28"/>
  <c r="AA33" i="14"/>
  <c r="K28" i="28" s="1"/>
  <c r="AC33" i="14"/>
  <c r="M28" i="28" s="1"/>
  <c r="AF33" i="14"/>
  <c r="P28" i="28" s="1"/>
  <c r="Z33" i="14"/>
  <c r="J28" i="28" s="1"/>
  <c r="AB33" i="14"/>
  <c r="L28" i="28" s="1"/>
  <c r="AD33" i="14"/>
  <c r="N28" i="28" s="1"/>
  <c r="AB25" i="14"/>
  <c r="L20" i="28" s="1"/>
  <c r="G20" i="28"/>
  <c r="AF25" i="14"/>
  <c r="P20" i="28" s="1"/>
  <c r="Z25" i="14"/>
  <c r="J20" i="28" s="1"/>
  <c r="AA25" i="14"/>
  <c r="K20" i="28" s="1"/>
  <c r="Y25" i="14"/>
  <c r="I20" i="28" s="1"/>
  <c r="AC25" i="14"/>
  <c r="M20" i="28" s="1"/>
  <c r="AD25" i="14"/>
  <c r="N20" i="28" s="1"/>
  <c r="AA17" i="14"/>
  <c r="K12" i="28" s="1"/>
  <c r="G12" i="28"/>
  <c r="AF17" i="14"/>
  <c r="P12" i="28" s="1"/>
  <c r="Z17" i="14"/>
  <c r="J12" i="28" s="1"/>
  <c r="AB17" i="14"/>
  <c r="L12" i="28" s="1"/>
  <c r="AF29" i="14"/>
  <c r="P24" i="28" s="1"/>
  <c r="G24" i="28"/>
  <c r="AD29" i="14"/>
  <c r="N24" i="28" s="1"/>
  <c r="Z29" i="14"/>
  <c r="J24" i="28" s="1"/>
  <c r="AA29" i="14"/>
  <c r="K24" i="28" s="1"/>
  <c r="G34" i="28"/>
  <c r="AF39" i="14"/>
  <c r="P34" i="28" s="1"/>
  <c r="AD39" i="14"/>
  <c r="N34" i="28" s="1"/>
  <c r="Z39" i="14"/>
  <c r="J34" i="28" s="1"/>
  <c r="AA39" i="14"/>
  <c r="K34" i="28" s="1"/>
  <c r="AB49" i="14"/>
  <c r="L44" i="28" s="1"/>
  <c r="G44" i="28"/>
  <c r="AC49" i="14"/>
  <c r="M44" i="28" s="1"/>
  <c r="AF49" i="14"/>
  <c r="P44" i="28" s="1"/>
  <c r="Y49" i="14"/>
  <c r="I44" i="28" s="1"/>
  <c r="Y61" i="14"/>
  <c r="I56" i="28" s="1"/>
  <c r="G56" i="28"/>
  <c r="AB61" i="14"/>
  <c r="L56" i="28" s="1"/>
  <c r="AD61" i="14"/>
  <c r="N56" i="28" s="1"/>
  <c r="G67" i="28"/>
  <c r="AF72" i="14"/>
  <c r="P67" i="28" s="1"/>
  <c r="AC72" i="14"/>
  <c r="M67" i="28" s="1"/>
  <c r="AE72" i="14"/>
  <c r="O67" i="28" s="1"/>
  <c r="Z72" i="14"/>
  <c r="J67" i="28" s="1"/>
  <c r="AC85" i="14"/>
  <c r="M80" i="28" s="1"/>
  <c r="G80" i="28"/>
  <c r="AD85" i="14"/>
  <c r="N80" i="28" s="1"/>
  <c r="AF85" i="14"/>
  <c r="P80" i="28" s="1"/>
  <c r="Z85" i="14"/>
  <c r="J80" i="28" s="1"/>
  <c r="G91" i="28"/>
  <c r="AA96" i="14"/>
  <c r="K91" i="28" s="1"/>
  <c r="AD96" i="14"/>
  <c r="N91" i="28" s="1"/>
  <c r="AF96" i="14"/>
  <c r="P91" i="28" s="1"/>
  <c r="Z96" i="14"/>
  <c r="J91" i="28" s="1"/>
  <c r="G104" i="28"/>
  <c r="AC109" i="14"/>
  <c r="M104" i="28" s="1"/>
  <c r="Z109" i="14"/>
  <c r="J104" i="28" s="1"/>
  <c r="G116" i="28"/>
  <c r="AC121" i="14"/>
  <c r="M116" i="28" s="1"/>
  <c r="Z121" i="14"/>
  <c r="J116" i="28" s="1"/>
  <c r="G129" i="28"/>
  <c r="Y134" i="14"/>
  <c r="I129" i="28" s="1"/>
  <c r="AD134" i="14"/>
  <c r="N129" i="28" s="1"/>
  <c r="G156" i="28"/>
  <c r="Y161" i="14"/>
  <c r="I156" i="28" s="1"/>
  <c r="AD161" i="14"/>
  <c r="N156" i="28" s="1"/>
  <c r="G143" i="28"/>
  <c r="AA148" i="14"/>
  <c r="K143" i="28" s="1"/>
  <c r="G135" i="28"/>
  <c r="AC140" i="14"/>
  <c r="M135" i="28" s="1"/>
  <c r="Z140" i="14"/>
  <c r="J135" i="28" s="1"/>
  <c r="G127" i="28"/>
  <c r="AB132" i="14"/>
  <c r="L127" i="28" s="1"/>
  <c r="G119" i="28"/>
  <c r="Y124" i="14"/>
  <c r="I119" i="28" s="1"/>
  <c r="AD124" i="14"/>
  <c r="N119" i="28" s="1"/>
  <c r="G111" i="28"/>
  <c r="Z116" i="14"/>
  <c r="J111" i="28" s="1"/>
  <c r="G103" i="28"/>
  <c r="AB108" i="14"/>
  <c r="L103" i="28" s="1"/>
  <c r="Y108" i="14"/>
  <c r="I103" i="28" s="1"/>
  <c r="G95" i="28"/>
  <c r="AC100" i="14"/>
  <c r="M95" i="28" s="1"/>
  <c r="Z100" i="14"/>
  <c r="J95" i="28" s="1"/>
  <c r="G87" i="28"/>
  <c r="Y92" i="14"/>
  <c r="I87" i="28" s="1"/>
  <c r="AB92" i="14"/>
  <c r="L87" i="28" s="1"/>
  <c r="AA84" i="14"/>
  <c r="K79" i="28" s="1"/>
  <c r="G79" i="28"/>
  <c r="Z84" i="14"/>
  <c r="J79" i="28" s="1"/>
  <c r="AC84" i="14"/>
  <c r="M79" i="28" s="1"/>
  <c r="AB76" i="14"/>
  <c r="L71" i="28" s="1"/>
  <c r="G71" i="28"/>
  <c r="AC76" i="14"/>
  <c r="M71" i="28" s="1"/>
  <c r="Y76" i="14"/>
  <c r="I71" i="28" s="1"/>
  <c r="AC68" i="14"/>
  <c r="M63" i="28" s="1"/>
  <c r="G63" i="28"/>
  <c r="AA68" i="14"/>
  <c r="K63" i="28" s="1"/>
  <c r="G55" i="28"/>
  <c r="Y60" i="14"/>
  <c r="I55" i="28" s="1"/>
  <c r="AA60" i="14"/>
  <c r="K55" i="28" s="1"/>
  <c r="AD60" i="14"/>
  <c r="N55" i="28" s="1"/>
  <c r="G47" i="28"/>
  <c r="AA52" i="14"/>
  <c r="K47" i="28" s="1"/>
  <c r="AC52" i="14"/>
  <c r="M47" i="28" s="1"/>
  <c r="Z44" i="14"/>
  <c r="J39" i="28" s="1"/>
  <c r="G39" i="28"/>
  <c r="AD44" i="14"/>
  <c r="N39" i="28" s="1"/>
  <c r="Y44" i="14"/>
  <c r="I39" i="28" s="1"/>
  <c r="AA44" i="14"/>
  <c r="K39" i="28" s="1"/>
  <c r="AC36" i="14"/>
  <c r="M31" i="28" s="1"/>
  <c r="G31" i="28"/>
  <c r="Y36" i="14"/>
  <c r="I31" i="28" s="1"/>
  <c r="AA36" i="14"/>
  <c r="K31" i="28" s="1"/>
  <c r="AD36" i="14"/>
  <c r="N31" i="28" s="1"/>
  <c r="AD28" i="14"/>
  <c r="N23" i="28" s="1"/>
  <c r="G23" i="28"/>
  <c r="AA28" i="14"/>
  <c r="K23" i="28" s="1"/>
  <c r="AC28" i="14"/>
  <c r="M23" i="28" s="1"/>
  <c r="G15" i="28"/>
  <c r="AD20" i="14"/>
  <c r="N15" i="28" s="1"/>
  <c r="Z20" i="14"/>
  <c r="J15" i="28" s="1"/>
  <c r="AA20" i="14"/>
  <c r="K15" i="28" s="1"/>
  <c r="AE160" i="14"/>
  <c r="O155" i="28" s="1"/>
  <c r="AF153" i="14"/>
  <c r="P148" i="28" s="1"/>
  <c r="AB152" i="14"/>
  <c r="L147" i="28" s="1"/>
  <c r="Y148" i="14"/>
  <c r="I143" i="28" s="1"/>
  <c r="AF144" i="14"/>
  <c r="P139" i="28" s="1"/>
  <c r="AD140" i="14"/>
  <c r="N135" i="28" s="1"/>
  <c r="AC137" i="14"/>
  <c r="M132" i="28" s="1"/>
  <c r="AA136" i="14"/>
  <c r="K131" i="28" s="1"/>
  <c r="AE134" i="14"/>
  <c r="O129" i="28" s="1"/>
  <c r="AB133" i="14"/>
  <c r="L128" i="28" s="1"/>
  <c r="AB127" i="14"/>
  <c r="L122" i="28" s="1"/>
  <c r="AB124" i="14"/>
  <c r="L119" i="28" s="1"/>
  <c r="AA121" i="14"/>
  <c r="K116" i="28" s="1"/>
  <c r="AF119" i="14"/>
  <c r="P114" i="28" s="1"/>
  <c r="AF113" i="14"/>
  <c r="P108" i="28" s="1"/>
  <c r="AB112" i="14"/>
  <c r="L107" i="28" s="1"/>
  <c r="AD109" i="14"/>
  <c r="N104" i="28" s="1"/>
  <c r="Z108" i="14"/>
  <c r="J103" i="28" s="1"/>
  <c r="AB100" i="14"/>
  <c r="L95" i="28" s="1"/>
  <c r="AA98" i="14"/>
  <c r="K93" i="28" s="1"/>
  <c r="AB96" i="14"/>
  <c r="L91" i="28" s="1"/>
  <c r="AA92" i="14"/>
  <c r="K87" i="28" s="1"/>
  <c r="AB88" i="14"/>
  <c r="L83" i="28" s="1"/>
  <c r="AB84" i="14"/>
  <c r="L79" i="28" s="1"/>
  <c r="Z80" i="14"/>
  <c r="J75" i="28" s="1"/>
  <c r="Z76" i="14"/>
  <c r="J71" i="28" s="1"/>
  <c r="Y72" i="14"/>
  <c r="I67" i="28" s="1"/>
  <c r="Y70" i="14"/>
  <c r="I65" i="28" s="1"/>
  <c r="Y68" i="14"/>
  <c r="I63" i="28" s="1"/>
  <c r="AF65" i="14"/>
  <c r="P60" i="28" s="1"/>
  <c r="AF61" i="14"/>
  <c r="P56" i="28" s="1"/>
  <c r="AF54" i="14"/>
  <c r="P49" i="28" s="1"/>
  <c r="AB52" i="14"/>
  <c r="L47" i="28" s="1"/>
  <c r="AD49" i="14"/>
  <c r="N44" i="28" s="1"/>
  <c r="AF44" i="14"/>
  <c r="P39" i="28" s="1"/>
  <c r="AE29" i="14"/>
  <c r="O24" i="28" s="1"/>
  <c r="AE24" i="14"/>
  <c r="O19" i="28" s="1"/>
  <c r="AD16" i="14"/>
  <c r="N11" i="28" s="1"/>
  <c r="AF30" i="14"/>
  <c r="P25" i="28" s="1"/>
  <c r="G25" i="28"/>
  <c r="AE30" i="14"/>
  <c r="O25" i="28" s="1"/>
  <c r="Y30" i="14"/>
  <c r="I25" i="28" s="1"/>
  <c r="AA30" i="14"/>
  <c r="K25" i="28" s="1"/>
  <c r="AB30" i="14"/>
  <c r="L25" i="28" s="1"/>
  <c r="G35" i="28"/>
  <c r="AF40" i="14"/>
  <c r="P35" i="28" s="1"/>
  <c r="Z40" i="14"/>
  <c r="J35" i="28" s="1"/>
  <c r="AB40" i="14"/>
  <c r="L35" i="28" s="1"/>
  <c r="AC40" i="14"/>
  <c r="M35" i="28" s="1"/>
  <c r="G58" i="28"/>
  <c r="Y63" i="14"/>
  <c r="I58" i="28" s="1"/>
  <c r="AD63" i="14"/>
  <c r="N58" i="28" s="1"/>
  <c r="AA63" i="14"/>
  <c r="K58" i="28" s="1"/>
  <c r="AC86" i="14"/>
  <c r="M81" i="28" s="1"/>
  <c r="G81" i="28"/>
  <c r="AE86" i="14"/>
  <c r="O81" i="28" s="1"/>
  <c r="AA86" i="14"/>
  <c r="K81" i="28" s="1"/>
  <c r="G106" i="28"/>
  <c r="AC111" i="14"/>
  <c r="M106" i="28" s="1"/>
  <c r="Z111" i="14"/>
  <c r="J106" i="28" s="1"/>
  <c r="G130" i="28"/>
  <c r="Y135" i="14"/>
  <c r="I130" i="28" s="1"/>
  <c r="AD135" i="14"/>
  <c r="N130" i="28" s="1"/>
  <c r="G150" i="28"/>
  <c r="AF155" i="14"/>
  <c r="P150" i="28" s="1"/>
  <c r="AB155" i="14"/>
  <c r="L150" i="28" s="1"/>
  <c r="G134" i="28"/>
  <c r="AA139" i="14"/>
  <c r="K134" i="28" s="1"/>
  <c r="G118" i="28"/>
  <c r="AB123" i="14"/>
  <c r="L118" i="28" s="1"/>
  <c r="G110" i="28"/>
  <c r="AC115" i="14"/>
  <c r="M110" i="28" s="1"/>
  <c r="G102" i="28"/>
  <c r="AA107" i="14"/>
  <c r="K102" i="28" s="1"/>
  <c r="AC99" i="14"/>
  <c r="M94" i="28" s="1"/>
  <c r="G94" i="28"/>
  <c r="Z99" i="14"/>
  <c r="J94" i="28" s="1"/>
  <c r="AB99" i="14"/>
  <c r="L94" i="28" s="1"/>
  <c r="Y83" i="14"/>
  <c r="I78" i="28" s="1"/>
  <c r="G78" i="28"/>
  <c r="Z83" i="14"/>
  <c r="J78" i="28" s="1"/>
  <c r="AC83" i="14"/>
  <c r="M78" i="28" s="1"/>
  <c r="Z75" i="14"/>
  <c r="J70" i="28" s="1"/>
  <c r="G70" i="28"/>
  <c r="Y75" i="14"/>
  <c r="I70" i="28" s="1"/>
  <c r="AB75" i="14"/>
  <c r="L70" i="28" s="1"/>
  <c r="AB67" i="14"/>
  <c r="L62" i="28" s="1"/>
  <c r="G62" i="28"/>
  <c r="AC67" i="14"/>
  <c r="M62" i="28" s="1"/>
  <c r="AF67" i="14"/>
  <c r="P62" i="28" s="1"/>
  <c r="Y67" i="14"/>
  <c r="I62" i="28" s="1"/>
  <c r="AC59" i="14"/>
  <c r="M54" i="28" s="1"/>
  <c r="G54" i="28"/>
  <c r="AA59" i="14"/>
  <c r="K54" i="28" s="1"/>
  <c r="Y43" i="14"/>
  <c r="I38" i="28" s="1"/>
  <c r="G38" i="28"/>
  <c r="AB43" i="14"/>
  <c r="L38" i="28" s="1"/>
  <c r="AD43" i="14"/>
  <c r="N38" i="28" s="1"/>
  <c r="AA35" i="14"/>
  <c r="K30" i="28" s="1"/>
  <c r="G30" i="28"/>
  <c r="Z35" i="14"/>
  <c r="J30" i="28" s="1"/>
  <c r="AB35" i="14"/>
  <c r="L30" i="28" s="1"/>
  <c r="AC27" i="14"/>
  <c r="M22" i="28" s="1"/>
  <c r="G22" i="28"/>
  <c r="Y27" i="14"/>
  <c r="I22" i="28" s="1"/>
  <c r="AA27" i="14"/>
  <c r="K22" i="28" s="1"/>
  <c r="AD27" i="14"/>
  <c r="N22" i="28" s="1"/>
  <c r="AF27" i="14"/>
  <c r="P22" i="28" s="1"/>
  <c r="AD19" i="14"/>
  <c r="N14" i="28" s="1"/>
  <c r="G14" i="28"/>
  <c r="AA19" i="14"/>
  <c r="K14" i="28" s="1"/>
  <c r="AC19" i="14"/>
  <c r="M14" i="28" s="1"/>
  <c r="N147" i="14"/>
  <c r="X147" i="14" s="1"/>
  <c r="H142" i="28" s="1"/>
  <c r="N131" i="14"/>
  <c r="N91" i="14"/>
  <c r="X91" i="14" s="1"/>
  <c r="H86" i="28" s="1"/>
  <c r="N51" i="14"/>
  <c r="X117" i="14"/>
  <c r="H112" i="28" s="1"/>
  <c r="AF161" i="14"/>
  <c r="P156" i="28" s="1"/>
  <c r="AC160" i="14"/>
  <c r="M155" i="28" s="1"/>
  <c r="Y155" i="14"/>
  <c r="I150" i="28" s="1"/>
  <c r="AC153" i="14"/>
  <c r="M148" i="28" s="1"/>
  <c r="Z152" i="14"/>
  <c r="J147" i="28" s="1"/>
  <c r="AD144" i="14"/>
  <c r="N139" i="28" s="1"/>
  <c r="AB140" i="14"/>
  <c r="L135" i="28" s="1"/>
  <c r="AB137" i="14"/>
  <c r="L132" i="28" s="1"/>
  <c r="AC134" i="14"/>
  <c r="M129" i="28" s="1"/>
  <c r="AA133" i="14"/>
  <c r="K128" i="28" s="1"/>
  <c r="AD128" i="14"/>
  <c r="N123" i="28" s="1"/>
  <c r="Z127" i="14"/>
  <c r="J122" i="28" s="1"/>
  <c r="AA124" i="14"/>
  <c r="K119" i="28" s="1"/>
  <c r="Y121" i="14"/>
  <c r="I116" i="28" s="1"/>
  <c r="AD119" i="14"/>
  <c r="N114" i="28" s="1"/>
  <c r="AD116" i="14"/>
  <c r="N111" i="28" s="1"/>
  <c r="Z115" i="14"/>
  <c r="J110" i="28" s="1"/>
  <c r="AC113" i="14"/>
  <c r="M108" i="28" s="1"/>
  <c r="AB109" i="14"/>
  <c r="L104" i="28" s="1"/>
  <c r="AF107" i="14"/>
  <c r="P102" i="28" s="1"/>
  <c r="AA100" i="14"/>
  <c r="K95" i="28" s="1"/>
  <c r="Y96" i="14"/>
  <c r="I91" i="28" s="1"/>
  <c r="Z92" i="14"/>
  <c r="J87" i="28" s="1"/>
  <c r="Z86" i="14"/>
  <c r="J81" i="28" s="1"/>
  <c r="Y84" i="14"/>
  <c r="I79" i="28" s="1"/>
  <c r="AD75" i="14"/>
  <c r="N70" i="28" s="1"/>
  <c r="AD71" i="14"/>
  <c r="N66" i="28" s="1"/>
  <c r="AD67" i="14"/>
  <c r="N62" i="28" s="1"/>
  <c r="AC65" i="14"/>
  <c r="M60" i="28" s="1"/>
  <c r="AC63" i="14"/>
  <c r="M58" i="28" s="1"/>
  <c r="AE61" i="14"/>
  <c r="O56" i="28" s="1"/>
  <c r="AB59" i="14"/>
  <c r="L54" i="28" s="1"/>
  <c r="AD54" i="14"/>
  <c r="N49" i="28" s="1"/>
  <c r="Z52" i="14"/>
  <c r="J47" i="28" s="1"/>
  <c r="AA49" i="14"/>
  <c r="K44" i="28" s="1"/>
  <c r="AF46" i="14"/>
  <c r="P41" i="28" s="1"/>
  <c r="AC44" i="14"/>
  <c r="M39" i="28" s="1"/>
  <c r="AC39" i="14"/>
  <c r="M34" i="28" s="1"/>
  <c r="AC29" i="14"/>
  <c r="M24" i="28" s="1"/>
  <c r="AC24" i="14"/>
  <c r="M19" i="28" s="1"/>
  <c r="Z19" i="14"/>
  <c r="J14" i="28" s="1"/>
  <c r="AB16" i="14"/>
  <c r="Z21" i="14"/>
  <c r="J16" i="28" s="1"/>
  <c r="G16" i="28"/>
  <c r="AA21" i="14"/>
  <c r="K16" i="28" s="1"/>
  <c r="AC21" i="14"/>
  <c r="M16" i="28" s="1"/>
  <c r="AD21" i="14"/>
  <c r="N16" i="28" s="1"/>
  <c r="G26" i="28"/>
  <c r="Z31" i="14"/>
  <c r="J26" i="28" s="1"/>
  <c r="AB31" i="14"/>
  <c r="L26" i="28" s="1"/>
  <c r="AC31" i="14"/>
  <c r="M26" i="28" s="1"/>
  <c r="G36" i="28"/>
  <c r="Y41" i="14"/>
  <c r="I36" i="28" s="1"/>
  <c r="AA41" i="14"/>
  <c r="K36" i="28" s="1"/>
  <c r="AC41" i="14"/>
  <c r="M36" i="28" s="1"/>
  <c r="AD41" i="14"/>
  <c r="N36" i="28" s="1"/>
  <c r="Z53" i="14"/>
  <c r="J48" i="28" s="1"/>
  <c r="G48" i="28"/>
  <c r="AD53" i="14"/>
  <c r="N48" i="28" s="1"/>
  <c r="AF53" i="14"/>
  <c r="P48" i="28" s="1"/>
  <c r="Y53" i="14"/>
  <c r="I48" i="28" s="1"/>
  <c r="AA53" i="14"/>
  <c r="K48" i="28" s="1"/>
  <c r="G59" i="28"/>
  <c r="Z64" i="14"/>
  <c r="J59" i="28" s="1"/>
  <c r="AF64" i="14"/>
  <c r="P59" i="28" s="1"/>
  <c r="Y64" i="14"/>
  <c r="I59" i="28" s="1"/>
  <c r="AC64" i="14"/>
  <c r="M59" i="28" s="1"/>
  <c r="Y74" i="14"/>
  <c r="I69" i="28" s="1"/>
  <c r="G69" i="28"/>
  <c r="Z74" i="14"/>
  <c r="J69" i="28" s="1"/>
  <c r="AC74" i="14"/>
  <c r="M69" i="28" s="1"/>
  <c r="G82" i="28"/>
  <c r="AC87" i="14"/>
  <c r="M82" i="28" s="1"/>
  <c r="Y87" i="14"/>
  <c r="I82" i="28" s="1"/>
  <c r="AB87" i="14"/>
  <c r="L82" i="28" s="1"/>
  <c r="AB98" i="14"/>
  <c r="L93" i="28" s="1"/>
  <c r="G93" i="28"/>
  <c r="Z98" i="14"/>
  <c r="J93" i="28" s="1"/>
  <c r="AD98" i="14"/>
  <c r="N93" i="28" s="1"/>
  <c r="G107" i="28"/>
  <c r="AD112" i="14"/>
  <c r="N107" i="28" s="1"/>
  <c r="AA112" i="14"/>
  <c r="K107" i="28" s="1"/>
  <c r="G120" i="28"/>
  <c r="AA125" i="14"/>
  <c r="K120" i="28" s="1"/>
  <c r="AF125" i="14"/>
  <c r="P120" i="28" s="1"/>
  <c r="G131" i="28"/>
  <c r="Z136" i="14"/>
  <c r="J131" i="28" s="1"/>
  <c r="AE136" i="14"/>
  <c r="O131" i="28" s="1"/>
  <c r="G146" i="28"/>
  <c r="AC151" i="14"/>
  <c r="M146" i="28" s="1"/>
  <c r="Z151" i="14"/>
  <c r="J146" i="28" s="1"/>
  <c r="X142" i="14"/>
  <c r="H137" i="28" s="1"/>
  <c r="AE161" i="14"/>
  <c r="O156" i="28" s="1"/>
  <c r="AB160" i="14"/>
  <c r="L155" i="28" s="1"/>
  <c r="AC144" i="14"/>
  <c r="M139" i="28" s="1"/>
  <c r="AA140" i="14"/>
  <c r="K135" i="28" s="1"/>
  <c r="AF135" i="14"/>
  <c r="P130" i="28" s="1"/>
  <c r="AB134" i="14"/>
  <c r="L129" i="28" s="1"/>
  <c r="Z133" i="14"/>
  <c r="J128" i="28" s="1"/>
  <c r="AD125" i="14"/>
  <c r="N120" i="28" s="1"/>
  <c r="Z124" i="14"/>
  <c r="J119" i="28" s="1"/>
  <c r="AF120" i="14"/>
  <c r="P115" i="28" s="1"/>
  <c r="AC119" i="14"/>
  <c r="M114" i="28" s="1"/>
  <c r="AC116" i="14"/>
  <c r="M111" i="28" s="1"/>
  <c r="Y115" i="14"/>
  <c r="I110" i="28" s="1"/>
  <c r="Y112" i="14"/>
  <c r="I107" i="28" s="1"/>
  <c r="AA109" i="14"/>
  <c r="K104" i="28" s="1"/>
  <c r="AD107" i="14"/>
  <c r="N102" i="28" s="1"/>
  <c r="AF104" i="14"/>
  <c r="P99" i="28" s="1"/>
  <c r="Y100" i="14"/>
  <c r="I95" i="28" s="1"/>
  <c r="AF95" i="14"/>
  <c r="P90" i="28" s="1"/>
  <c r="AF87" i="14"/>
  <c r="P82" i="28" s="1"/>
  <c r="Y86" i="14"/>
  <c r="I81" i="28" s="1"/>
  <c r="AD83" i="14"/>
  <c r="N78" i="28" s="1"/>
  <c r="AC75" i="14"/>
  <c r="M70" i="28" s="1"/>
  <c r="AB71" i="14"/>
  <c r="L66" i="28" s="1"/>
  <c r="AA67" i="14"/>
  <c r="K62" i="28" s="1"/>
  <c r="AB63" i="14"/>
  <c r="L58" i="28" s="1"/>
  <c r="AC61" i="14"/>
  <c r="M56" i="28" s="1"/>
  <c r="Z59" i="14"/>
  <c r="J54" i="28" s="1"/>
  <c r="AF56" i="14"/>
  <c r="P51" i="28" s="1"/>
  <c r="Y52" i="14"/>
  <c r="I47" i="28" s="1"/>
  <c r="Z49" i="14"/>
  <c r="J44" i="28" s="1"/>
  <c r="AE46" i="14"/>
  <c r="O41" i="28" s="1"/>
  <c r="AB44" i="14"/>
  <c r="L39" i="28" s="1"/>
  <c r="AF41" i="14"/>
  <c r="P36" i="28" s="1"/>
  <c r="AB39" i="14"/>
  <c r="L34" i="28" s="1"/>
  <c r="AD31" i="14"/>
  <c r="N26" i="28" s="1"/>
  <c r="AB29" i="14"/>
  <c r="L24" i="28" s="1"/>
  <c r="AE21" i="14"/>
  <c r="O16" i="28" s="1"/>
  <c r="Y19" i="14"/>
  <c r="AE121" i="14"/>
  <c r="O116" i="28" s="1"/>
  <c r="AE145" i="14"/>
  <c r="O140" i="28" s="1"/>
  <c r="AE153" i="14"/>
  <c r="O148" i="28" s="1"/>
  <c r="Z22" i="14"/>
  <c r="J17" i="28" s="1"/>
  <c r="G17" i="28"/>
  <c r="Y22" i="14"/>
  <c r="I17" i="28" s="1"/>
  <c r="AB22" i="14"/>
  <c r="L17" i="28" s="1"/>
  <c r="AD22" i="14"/>
  <c r="N17" i="28" s="1"/>
  <c r="AF22" i="14"/>
  <c r="P17" i="28" s="1"/>
  <c r="G27" i="28"/>
  <c r="Y32" i="14"/>
  <c r="I27" i="28" s="1"/>
  <c r="Z32" i="14"/>
  <c r="J27" i="28" s="1"/>
  <c r="AB32" i="14"/>
  <c r="L27" i="28" s="1"/>
  <c r="AD32" i="14"/>
  <c r="N27" i="28" s="1"/>
  <c r="AE32" i="14"/>
  <c r="O27" i="28" s="1"/>
  <c r="Z54" i="14"/>
  <c r="J49" i="28" s="1"/>
  <c r="G49" i="28"/>
  <c r="AE54" i="14"/>
  <c r="O49" i="28" s="1"/>
  <c r="AA54" i="14"/>
  <c r="K49" i="28" s="1"/>
  <c r="AB54" i="14"/>
  <c r="L49" i="28" s="1"/>
  <c r="Z65" i="14"/>
  <c r="J60" i="28" s="1"/>
  <c r="G60" i="28"/>
  <c r="AA65" i="14"/>
  <c r="K60" i="28" s="1"/>
  <c r="AD65" i="14"/>
  <c r="N60" i="28" s="1"/>
  <c r="AD77" i="14"/>
  <c r="N72" i="28" s="1"/>
  <c r="G72" i="28"/>
  <c r="AF77" i="14"/>
  <c r="P72" i="28" s="1"/>
  <c r="Y77" i="14"/>
  <c r="I72" i="28" s="1"/>
  <c r="AB77" i="14"/>
  <c r="L72" i="28" s="1"/>
  <c r="G83" i="28"/>
  <c r="AD88" i="14"/>
  <c r="N83" i="28" s="1"/>
  <c r="Y88" i="14"/>
  <c r="I83" i="28" s="1"/>
  <c r="AA88" i="14"/>
  <c r="K83" i="28" s="1"/>
  <c r="AE88" i="14"/>
  <c r="O83" i="28" s="1"/>
  <c r="Y101" i="14"/>
  <c r="I96" i="28" s="1"/>
  <c r="G96" i="28"/>
  <c r="AF101" i="14"/>
  <c r="P96" i="28" s="1"/>
  <c r="Z101" i="14"/>
  <c r="J96" i="28" s="1"/>
  <c r="AC101" i="14"/>
  <c r="M96" i="28" s="1"/>
  <c r="G108" i="28"/>
  <c r="AD113" i="14"/>
  <c r="N108" i="28" s="1"/>
  <c r="AA113" i="14"/>
  <c r="K108" i="28" s="1"/>
  <c r="G122" i="28"/>
  <c r="AA127" i="14"/>
  <c r="K122" i="28" s="1"/>
  <c r="G132" i="28"/>
  <c r="Z137" i="14"/>
  <c r="J132" i="28" s="1"/>
  <c r="AE137" i="14"/>
  <c r="O132" i="28" s="1"/>
  <c r="G147" i="28"/>
  <c r="AD152" i="14"/>
  <c r="N147" i="28" s="1"/>
  <c r="AA152" i="14"/>
  <c r="K147" i="28" s="1"/>
  <c r="G148" i="28"/>
  <c r="AD153" i="14"/>
  <c r="N148" i="28" s="1"/>
  <c r="AA153" i="14"/>
  <c r="K148" i="28" s="1"/>
  <c r="G140" i="28"/>
  <c r="AF145" i="14"/>
  <c r="P140" i="28" s="1"/>
  <c r="AB145" i="14"/>
  <c r="L140" i="28" s="1"/>
  <c r="X111" i="14"/>
  <c r="H106" i="28" s="1"/>
  <c r="X119" i="14"/>
  <c r="H114" i="28" s="1"/>
  <c r="AC161" i="14"/>
  <c r="M156" i="28" s="1"/>
  <c r="AA160" i="14"/>
  <c r="K155" i="28" s="1"/>
  <c r="Z153" i="14"/>
  <c r="J148" i="28" s="1"/>
  <c r="AF151" i="14"/>
  <c r="P146" i="28" s="1"/>
  <c r="AD145" i="14"/>
  <c r="N140" i="28" s="1"/>
  <c r="AA144" i="14"/>
  <c r="K139" i="28" s="1"/>
  <c r="Y140" i="14"/>
  <c r="I135" i="28" s="1"/>
  <c r="Y137" i="14"/>
  <c r="I132" i="28" s="1"/>
  <c r="AC135" i="14"/>
  <c r="M130" i="28" s="1"/>
  <c r="AA134" i="14"/>
  <c r="K129" i="28" s="1"/>
  <c r="AD132" i="14"/>
  <c r="N127" i="28" s="1"/>
  <c r="AC125" i="14"/>
  <c r="M120" i="28" s="1"/>
  <c r="AD123" i="14"/>
  <c r="N118" i="28" s="1"/>
  <c r="AE120" i="14"/>
  <c r="O115" i="28" s="1"/>
  <c r="AA119" i="14"/>
  <c r="K114" i="28" s="1"/>
  <c r="AB116" i="14"/>
  <c r="L111" i="28" s="1"/>
  <c r="Z113" i="14"/>
  <c r="J108" i="28" s="1"/>
  <c r="AF111" i="14"/>
  <c r="P106" i="28" s="1"/>
  <c r="Y109" i="14"/>
  <c r="I104" i="28" s="1"/>
  <c r="AC107" i="14"/>
  <c r="M102" i="28" s="1"/>
  <c r="AD104" i="14"/>
  <c r="N99" i="28" s="1"/>
  <c r="AE101" i="14"/>
  <c r="O96" i="28" s="1"/>
  <c r="AD99" i="14"/>
  <c r="N94" i="28" s="1"/>
  <c r="AC95" i="14"/>
  <c r="M90" i="28" s="1"/>
  <c r="AD87" i="14"/>
  <c r="N82" i="28" s="1"/>
  <c r="AE85" i="14"/>
  <c r="O80" i="28" s="1"/>
  <c r="AB83" i="14"/>
  <c r="L78" i="28" s="1"/>
  <c r="AC77" i="14"/>
  <c r="M72" i="28" s="1"/>
  <c r="AA75" i="14"/>
  <c r="K70" i="28" s="1"/>
  <c r="Z71" i="14"/>
  <c r="J66" i="28" s="1"/>
  <c r="Z67" i="14"/>
  <c r="J62" i="28" s="1"/>
  <c r="Y65" i="14"/>
  <c r="I60" i="28" s="1"/>
  <c r="Z63" i="14"/>
  <c r="J58" i="28" s="1"/>
  <c r="AA61" i="14"/>
  <c r="K56" i="28" s="1"/>
  <c r="Y59" i="14"/>
  <c r="I54" i="28" s="1"/>
  <c r="AC56" i="14"/>
  <c r="M51" i="28" s="1"/>
  <c r="Y54" i="14"/>
  <c r="I49" i="28" s="1"/>
  <c r="AE48" i="14"/>
  <c r="O43" i="28" s="1"/>
  <c r="AB46" i="14"/>
  <c r="L41" i="28" s="1"/>
  <c r="AF43" i="14"/>
  <c r="P38" i="28" s="1"/>
  <c r="AB41" i="14"/>
  <c r="L36" i="28" s="1"/>
  <c r="Y39" i="14"/>
  <c r="I34" i="28" s="1"/>
  <c r="AB36" i="14"/>
  <c r="L31" i="28" s="1"/>
  <c r="AA31" i="14"/>
  <c r="K26" i="28" s="1"/>
  <c r="Y29" i="14"/>
  <c r="I24" i="28" s="1"/>
  <c r="AB21" i="14"/>
  <c r="L16" i="28" s="1"/>
  <c r="AD15" i="14"/>
  <c r="N10" i="28" s="1"/>
  <c r="G123" i="28"/>
  <c r="AB128" i="14"/>
  <c r="L123" i="28" s="1"/>
  <c r="Y128" i="14"/>
  <c r="I123" i="28" s="1"/>
  <c r="AB161" i="14"/>
  <c r="L156" i="28" s="1"/>
  <c r="Z160" i="14"/>
  <c r="J155" i="28" s="1"/>
  <c r="Y153" i="14"/>
  <c r="I148" i="28" s="1"/>
  <c r="AD151" i="14"/>
  <c r="N146" i="28" s="1"/>
  <c r="AD148" i="14"/>
  <c r="N143" i="28" s="1"/>
  <c r="AC145" i="14"/>
  <c r="M140" i="28" s="1"/>
  <c r="Z144" i="14"/>
  <c r="J139" i="28" s="1"/>
  <c r="AD139" i="14"/>
  <c r="N134" i="28" s="1"/>
  <c r="AF136" i="14"/>
  <c r="P131" i="28" s="1"/>
  <c r="AB135" i="14"/>
  <c r="L130" i="28" s="1"/>
  <c r="Z134" i="14"/>
  <c r="J129" i="28" s="1"/>
  <c r="AC132" i="14"/>
  <c r="M127" i="28" s="1"/>
  <c r="Z128" i="14"/>
  <c r="J123" i="28" s="1"/>
  <c r="AB125" i="14"/>
  <c r="L120" i="28" s="1"/>
  <c r="AC123" i="14"/>
  <c r="M118" i="28" s="1"/>
  <c r="AD120" i="14"/>
  <c r="N115" i="28" s="1"/>
  <c r="AA116" i="14"/>
  <c r="K111" i="28" s="1"/>
  <c r="Y113" i="14"/>
  <c r="I108" i="28" s="1"/>
  <c r="AD111" i="14"/>
  <c r="N106" i="28" s="1"/>
  <c r="AF108" i="14"/>
  <c r="P103" i="28" s="1"/>
  <c r="AB107" i="14"/>
  <c r="L102" i="28" s="1"/>
  <c r="AD101" i="14"/>
  <c r="N96" i="28" s="1"/>
  <c r="AA99" i="14"/>
  <c r="K94" i="28" s="1"/>
  <c r="AA95" i="14"/>
  <c r="K90" i="28" s="1"/>
  <c r="AA87" i="14"/>
  <c r="K82" i="28" s="1"/>
  <c r="AB85" i="14"/>
  <c r="L80" i="28" s="1"/>
  <c r="AA83" i="14"/>
  <c r="K78" i="28" s="1"/>
  <c r="AA77" i="14"/>
  <c r="K72" i="28" s="1"/>
  <c r="AE74" i="14"/>
  <c r="O69" i="28" s="1"/>
  <c r="AE64" i="14"/>
  <c r="O59" i="28" s="1"/>
  <c r="Z61" i="14"/>
  <c r="J56" i="28" s="1"/>
  <c r="AE53" i="14"/>
  <c r="O48" i="28" s="1"/>
  <c r="AC48" i="14"/>
  <c r="M43" i="28" s="1"/>
  <c r="AC43" i="14"/>
  <c r="M38" i="28" s="1"/>
  <c r="Z41" i="14"/>
  <c r="J36" i="28" s="1"/>
  <c r="AD38" i="14"/>
  <c r="N33" i="28" s="1"/>
  <c r="Z36" i="14"/>
  <c r="J31" i="28" s="1"/>
  <c r="Y31" i="14"/>
  <c r="I26" i="28" s="1"/>
  <c r="AB28" i="14"/>
  <c r="L23" i="28" s="1"/>
  <c r="Y21" i="14"/>
  <c r="I16" i="28" s="1"/>
  <c r="AB15" i="14"/>
  <c r="L10" i="28" s="1"/>
  <c r="G9" i="28"/>
  <c r="Y14" i="14"/>
  <c r="I9" i="28" s="1"/>
  <c r="AA14" i="14"/>
  <c r="K9" i="28" s="1"/>
  <c r="AC14" i="14"/>
  <c r="M9" i="28" s="1"/>
  <c r="AD14" i="14"/>
  <c r="G19" i="28"/>
  <c r="AB24" i="14"/>
  <c r="L19" i="28" s="1"/>
  <c r="AD24" i="14"/>
  <c r="N19" i="28" s="1"/>
  <c r="AF24" i="14"/>
  <c r="P19" i="28" s="1"/>
  <c r="Y24" i="14"/>
  <c r="I19" i="28" s="1"/>
  <c r="Z24" i="14"/>
  <c r="J19" i="28" s="1"/>
  <c r="AA46" i="14"/>
  <c r="K41" i="28" s="1"/>
  <c r="G41" i="28"/>
  <c r="Z46" i="14"/>
  <c r="J41" i="28" s="1"/>
  <c r="AC46" i="14"/>
  <c r="M41" i="28" s="1"/>
  <c r="AD46" i="14"/>
  <c r="N41" i="28" s="1"/>
  <c r="G51" i="28"/>
  <c r="AA56" i="14"/>
  <c r="K51" i="28" s="1"/>
  <c r="Y56" i="14"/>
  <c r="I51" i="28" s="1"/>
  <c r="AB56" i="14"/>
  <c r="L51" i="28" s="1"/>
  <c r="AD56" i="14"/>
  <c r="N51" i="28" s="1"/>
  <c r="AE56" i="14"/>
  <c r="O51" i="28" s="1"/>
  <c r="G75" i="28"/>
  <c r="AE80" i="14"/>
  <c r="O75" i="28" s="1"/>
  <c r="AA80" i="14"/>
  <c r="K75" i="28" s="1"/>
  <c r="AC80" i="14"/>
  <c r="M75" i="28" s="1"/>
  <c r="G99" i="28"/>
  <c r="Z104" i="14"/>
  <c r="J99" i="28" s="1"/>
  <c r="AE104" i="14"/>
  <c r="O99" i="28" s="1"/>
  <c r="X113" i="14"/>
  <c r="H108" i="28" s="1"/>
  <c r="X121" i="14"/>
  <c r="H116" i="28" s="1"/>
  <c r="X137" i="14"/>
  <c r="H132" i="28" s="1"/>
  <c r="X145" i="14"/>
  <c r="H140" i="28" s="1"/>
  <c r="X153" i="14"/>
  <c r="H148" i="28" s="1"/>
  <c r="X161" i="14"/>
  <c r="H156" i="28" s="1"/>
  <c r="AA161" i="14"/>
  <c r="K156" i="28" s="1"/>
  <c r="AD155" i="14"/>
  <c r="N150" i="28" s="1"/>
  <c r="AF152" i="14"/>
  <c r="P147" i="28" s="1"/>
  <c r="AB151" i="14"/>
  <c r="L146" i="28" s="1"/>
  <c r="AC148" i="14"/>
  <c r="M143" i="28" s="1"/>
  <c r="AA145" i="14"/>
  <c r="K140" i="28" s="1"/>
  <c r="Y144" i="14"/>
  <c r="I139" i="28" s="1"/>
  <c r="AC139" i="14"/>
  <c r="M134" i="28" s="1"/>
  <c r="AD136" i="14"/>
  <c r="N131" i="28" s="1"/>
  <c r="AA135" i="14"/>
  <c r="K130" i="28" s="1"/>
  <c r="AF133" i="14"/>
  <c r="P128" i="28" s="1"/>
  <c r="AA132" i="14"/>
  <c r="K127" i="28" s="1"/>
  <c r="AF127" i="14"/>
  <c r="P122" i="28" s="1"/>
  <c r="Z125" i="14"/>
  <c r="J120" i="28" s="1"/>
  <c r="AA123" i="14"/>
  <c r="K118" i="28" s="1"/>
  <c r="AF121" i="14"/>
  <c r="P116" i="28" s="1"/>
  <c r="AB120" i="14"/>
  <c r="L115" i="28" s="1"/>
  <c r="Y116" i="14"/>
  <c r="I111" i="28" s="1"/>
  <c r="AF112" i="14"/>
  <c r="P107" i="28" s="1"/>
  <c r="AB111" i="14"/>
  <c r="L106" i="28" s="1"/>
  <c r="AD108" i="14"/>
  <c r="N103" i="28" s="1"/>
  <c r="Z107" i="14"/>
  <c r="J102" i="28" s="1"/>
  <c r="AB104" i="14"/>
  <c r="L99" i="28" s="1"/>
  <c r="AB101" i="14"/>
  <c r="L96" i="28" s="1"/>
  <c r="Y99" i="14"/>
  <c r="I94" i="28" s="1"/>
  <c r="Z87" i="14"/>
  <c r="J82" i="28" s="1"/>
  <c r="AA85" i="14"/>
  <c r="K80" i="28" s="1"/>
  <c r="AF80" i="14"/>
  <c r="P75" i="28" s="1"/>
  <c r="Z77" i="14"/>
  <c r="J72" i="28" s="1"/>
  <c r="AD74" i="14"/>
  <c r="N69" i="28" s="1"/>
  <c r="AD72" i="14"/>
  <c r="N67" i="28" s="1"/>
  <c r="AD68" i="14"/>
  <c r="N63" i="28" s="1"/>
  <c r="AD64" i="14"/>
  <c r="N59" i="28" s="1"/>
  <c r="AC60" i="14"/>
  <c r="M55" i="28" s="1"/>
  <c r="AC53" i="14"/>
  <c r="M48" i="28" s="1"/>
  <c r="Z48" i="14"/>
  <c r="J43" i="28" s="1"/>
  <c r="AA43" i="14"/>
  <c r="K38" i="28" s="1"/>
  <c r="AE40" i="14"/>
  <c r="O35" i="28" s="1"/>
  <c r="AB38" i="14"/>
  <c r="L33" i="28" s="1"/>
  <c r="AD35" i="14"/>
  <c r="N30" i="28" s="1"/>
  <c r="AD30" i="14"/>
  <c r="N25" i="28" s="1"/>
  <c r="Z28" i="14"/>
  <c r="J23" i="28" s="1"/>
  <c r="AC20" i="14"/>
  <c r="M15" i="28" s="1"/>
  <c r="AD17" i="14"/>
  <c r="N12" i="28" s="1"/>
  <c r="G10" i="28"/>
  <c r="Y15" i="14"/>
  <c r="I10" i="28" s="1"/>
  <c r="AA15" i="14"/>
  <c r="K10" i="28" s="1"/>
  <c r="AC15" i="14"/>
  <c r="AF15" i="14"/>
  <c r="P10" i="28" s="1"/>
  <c r="G42" i="28"/>
  <c r="AA47" i="14"/>
  <c r="K42" i="28" s="1"/>
  <c r="Y47" i="14"/>
  <c r="I42" i="28" s="1"/>
  <c r="AB47" i="14"/>
  <c r="L42" i="28" s="1"/>
  <c r="AD47" i="14"/>
  <c r="N42" i="28" s="1"/>
  <c r="AF47" i="14"/>
  <c r="P42" i="28" s="1"/>
  <c r="AE70" i="14"/>
  <c r="O65" i="28" s="1"/>
  <c r="G65" i="28"/>
  <c r="Z70" i="14"/>
  <c r="J65" i="28" s="1"/>
  <c r="AB70" i="14"/>
  <c r="L65" i="28" s="1"/>
  <c r="AF70" i="14"/>
  <c r="P65" i="28" s="1"/>
  <c r="G114" i="28"/>
  <c r="AB119" i="14"/>
  <c r="L114" i="28" s="1"/>
  <c r="Y119" i="14"/>
  <c r="I114" i="28" s="1"/>
  <c r="N158" i="14"/>
  <c r="N150" i="14"/>
  <c r="X150" i="14" s="1"/>
  <c r="H145" i="28" s="1"/>
  <c r="N142" i="14"/>
  <c r="N126" i="14"/>
  <c r="N118" i="14"/>
  <c r="X118" i="14" s="1"/>
  <c r="H113" i="28" s="1"/>
  <c r="N110" i="14"/>
  <c r="N102" i="14"/>
  <c r="X102" i="14" s="1"/>
  <c r="H97" i="28" s="1"/>
  <c r="N94" i="14"/>
  <c r="N78" i="14"/>
  <c r="N62" i="14"/>
  <c r="X62" i="14" s="1"/>
  <c r="H57" i="28" s="1"/>
  <c r="X98" i="14"/>
  <c r="H93" i="28" s="1"/>
  <c r="X114" i="14"/>
  <c r="H109" i="28" s="1"/>
  <c r="X122" i="14"/>
  <c r="H117" i="28" s="1"/>
  <c r="X138" i="14"/>
  <c r="H133" i="28" s="1"/>
  <c r="X146" i="14"/>
  <c r="H141" i="28" s="1"/>
  <c r="X154" i="14"/>
  <c r="H149" i="28" s="1"/>
  <c r="Z161" i="14"/>
  <c r="J156" i="28" s="1"/>
  <c r="AC155" i="14"/>
  <c r="M150" i="28" s="1"/>
  <c r="AE152" i="14"/>
  <c r="O147" i="28" s="1"/>
  <c r="AA151" i="14"/>
  <c r="K146" i="28" s="1"/>
  <c r="AB148" i="14"/>
  <c r="L143" i="28" s="1"/>
  <c r="Z145" i="14"/>
  <c r="J140" i="28" s="1"/>
  <c r="AB139" i="14"/>
  <c r="L134" i="28" s="1"/>
  <c r="AF137" i="14"/>
  <c r="P132" i="28" s="1"/>
  <c r="AC136" i="14"/>
  <c r="M131" i="28" s="1"/>
  <c r="Z135" i="14"/>
  <c r="J130" i="28" s="1"/>
  <c r="Z132" i="14"/>
  <c r="J127" i="28" s="1"/>
  <c r="AD127" i="14"/>
  <c r="N122" i="28" s="1"/>
  <c r="Y125" i="14"/>
  <c r="I120" i="28" s="1"/>
  <c r="Z123" i="14"/>
  <c r="J118" i="28" s="1"/>
  <c r="AD121" i="14"/>
  <c r="N116" i="28" s="1"/>
  <c r="AD115" i="14"/>
  <c r="N110" i="28" s="1"/>
  <c r="AE112" i="14"/>
  <c r="O107" i="28" s="1"/>
  <c r="AA111" i="14"/>
  <c r="K106" i="28" s="1"/>
  <c r="AF109" i="14"/>
  <c r="P104" i="28" s="1"/>
  <c r="AC108" i="14"/>
  <c r="M103" i="28" s="1"/>
  <c r="Y107" i="14"/>
  <c r="I102" i="28" s="1"/>
  <c r="AA104" i="14"/>
  <c r="K99" i="28" s="1"/>
  <c r="AA101" i="14"/>
  <c r="K96" i="28" s="1"/>
  <c r="AE98" i="14"/>
  <c r="O93" i="28" s="1"/>
  <c r="AE96" i="14"/>
  <c r="O91" i="28" s="1"/>
  <c r="AD92" i="14"/>
  <c r="N87" i="28" s="1"/>
  <c r="AF88" i="14"/>
  <c r="P83" i="28" s="1"/>
  <c r="AF86" i="14"/>
  <c r="P81" i="28" s="1"/>
  <c r="Y85" i="14"/>
  <c r="I80" i="28" s="1"/>
  <c r="AD80" i="14"/>
  <c r="N75" i="28" s="1"/>
  <c r="AD76" i="14"/>
  <c r="N71" i="28" s="1"/>
  <c r="AB74" i="14"/>
  <c r="L69" i="28" s="1"/>
  <c r="AB72" i="14"/>
  <c r="L67" i="28" s="1"/>
  <c r="AC70" i="14"/>
  <c r="M65" i="28" s="1"/>
  <c r="AB68" i="14"/>
  <c r="L63" i="28" s="1"/>
  <c r="AB64" i="14"/>
  <c r="L59" i="28" s="1"/>
  <c r="AB60" i="14"/>
  <c r="L55" i="28" s="1"/>
  <c r="AB53" i="14"/>
  <c r="L48" i="28" s="1"/>
  <c r="Z43" i="14"/>
  <c r="J38" i="28" s="1"/>
  <c r="AD40" i="14"/>
  <c r="N35" i="28" s="1"/>
  <c r="AC35" i="14"/>
  <c r="M30" i="28" s="1"/>
  <c r="AF32" i="14"/>
  <c r="P27" i="28" s="1"/>
  <c r="AC30" i="14"/>
  <c r="M25" i="28" s="1"/>
  <c r="Y28" i="14"/>
  <c r="I23" i="28" s="1"/>
  <c r="AB20" i="14"/>
  <c r="L15" i="28" s="1"/>
  <c r="AC17" i="14"/>
  <c r="M12" i="28" s="1"/>
  <c r="AF14" i="14"/>
  <c r="P9" i="28" s="1"/>
  <c r="G11" i="28"/>
  <c r="Z16" i="14"/>
  <c r="J11" i="28" s="1"/>
  <c r="AC16" i="14"/>
  <c r="M11" i="28" s="1"/>
  <c r="AF16" i="14"/>
  <c r="P11" i="28" s="1"/>
  <c r="Y16" i="14"/>
  <c r="I11" i="28" s="1"/>
  <c r="AE38" i="14"/>
  <c r="O33" i="28" s="1"/>
  <c r="G33" i="28"/>
  <c r="AC38" i="14"/>
  <c r="M33" i="28" s="1"/>
  <c r="AF38" i="14"/>
  <c r="P33" i="28" s="1"/>
  <c r="Y38" i="14"/>
  <c r="I33" i="28" s="1"/>
  <c r="Z38" i="14"/>
  <c r="J33" i="28" s="1"/>
  <c r="G43" i="28"/>
  <c r="AB48" i="14"/>
  <c r="L43" i="28" s="1"/>
  <c r="AA48" i="14"/>
  <c r="K43" i="28" s="1"/>
  <c r="AD48" i="14"/>
  <c r="N43" i="28" s="1"/>
  <c r="AF48" i="14"/>
  <c r="P43" i="28" s="1"/>
  <c r="G66" i="28"/>
  <c r="AF71" i="14"/>
  <c r="P66" i="28" s="1"/>
  <c r="AA71" i="14"/>
  <c r="K66" i="28" s="1"/>
  <c r="AC71" i="14"/>
  <c r="M66" i="28" s="1"/>
  <c r="G90" i="28"/>
  <c r="Z95" i="14"/>
  <c r="J90" i="28" s="1"/>
  <c r="AB95" i="14"/>
  <c r="L90" i="28" s="1"/>
  <c r="AD95" i="14"/>
  <c r="N90" i="28" s="1"/>
  <c r="G115" i="28"/>
  <c r="AC120" i="14"/>
  <c r="M115" i="28" s="1"/>
  <c r="Z120" i="14"/>
  <c r="J115" i="28" s="1"/>
  <c r="G128" i="28"/>
  <c r="Y133" i="14"/>
  <c r="I128" i="28" s="1"/>
  <c r="AD133" i="14"/>
  <c r="N128" i="28" s="1"/>
  <c r="G139" i="28"/>
  <c r="AE144" i="14"/>
  <c r="O139" i="28" s="1"/>
  <c r="AB144" i="14"/>
  <c r="L139" i="28" s="1"/>
  <c r="G155" i="28"/>
  <c r="Y160" i="14"/>
  <c r="I155" i="28" s="1"/>
  <c r="AD160" i="14"/>
  <c r="N155" i="28" s="1"/>
  <c r="AF160" i="14"/>
  <c r="P155" i="28" s="1"/>
  <c r="AA155" i="14"/>
  <c r="K150" i="28" s="1"/>
  <c r="AC152" i="14"/>
  <c r="M147" i="28" s="1"/>
  <c r="Y151" i="14"/>
  <c r="I146" i="28" s="1"/>
  <c r="Z148" i="14"/>
  <c r="J143" i="28" s="1"/>
  <c r="Y145" i="14"/>
  <c r="I140" i="28" s="1"/>
  <c r="Z139" i="14"/>
  <c r="J134" i="28" s="1"/>
  <c r="AD137" i="14"/>
  <c r="N132" i="28" s="1"/>
  <c r="AB136" i="14"/>
  <c r="L131" i="28" s="1"/>
  <c r="AF134" i="14"/>
  <c r="P129" i="28" s="1"/>
  <c r="AC133" i="14"/>
  <c r="M128" i="28" s="1"/>
  <c r="Y132" i="14"/>
  <c r="I127" i="28" s="1"/>
  <c r="AF128" i="14"/>
  <c r="P123" i="28" s="1"/>
  <c r="AC127" i="14"/>
  <c r="M122" i="28" s="1"/>
  <c r="AC124" i="14"/>
  <c r="M119" i="28" s="1"/>
  <c r="Y123" i="14"/>
  <c r="I118" i="28" s="1"/>
  <c r="AB121" i="14"/>
  <c r="L116" i="28" s="1"/>
  <c r="Y120" i="14"/>
  <c r="I115" i="28" s="1"/>
  <c r="AB115" i="14"/>
  <c r="L110" i="28" s="1"/>
  <c r="AC112" i="14"/>
  <c r="M107" i="28" s="1"/>
  <c r="Y111" i="14"/>
  <c r="I106" i="28" s="1"/>
  <c r="AE109" i="14"/>
  <c r="O104" i="28" s="1"/>
  <c r="AA108" i="14"/>
  <c r="K103" i="28" s="1"/>
  <c r="Y104" i="14"/>
  <c r="I99" i="28" s="1"/>
  <c r="AD100" i="14"/>
  <c r="N95" i="28" s="1"/>
  <c r="AC98" i="14"/>
  <c r="M93" i="28" s="1"/>
  <c r="AC96" i="14"/>
  <c r="M91" i="28" s="1"/>
  <c r="AC92" i="14"/>
  <c r="M87" i="28" s="1"/>
  <c r="AC88" i="14"/>
  <c r="M83" i="28" s="1"/>
  <c r="AD86" i="14"/>
  <c r="N81" i="28" s="1"/>
  <c r="AD84" i="14"/>
  <c r="N79" i="28" s="1"/>
  <c r="AB80" i="14"/>
  <c r="L75" i="28" s="1"/>
  <c r="AA76" i="14"/>
  <c r="K71" i="28" s="1"/>
  <c r="AA74" i="14"/>
  <c r="K69" i="28" s="1"/>
  <c r="AA72" i="14"/>
  <c r="K67" i="28" s="1"/>
  <c r="AA70" i="14"/>
  <c r="K65" i="28" s="1"/>
  <c r="Z68" i="14"/>
  <c r="J63" i="28" s="1"/>
  <c r="AA64" i="14"/>
  <c r="K59" i="28" s="1"/>
  <c r="Z60" i="14"/>
  <c r="J55" i="28" s="1"/>
  <c r="AD52" i="14"/>
  <c r="N47" i="28" s="1"/>
  <c r="AC47" i="14"/>
  <c r="M42" i="28" s="1"/>
  <c r="AA40" i="14"/>
  <c r="K35" i="28" s="1"/>
  <c r="Y35" i="14"/>
  <c r="I30" i="28" s="1"/>
  <c r="AC32" i="14"/>
  <c r="M27" i="28" s="1"/>
  <c r="Z30" i="14"/>
  <c r="J25" i="28" s="1"/>
  <c r="AB27" i="14"/>
  <c r="L22" i="28" s="1"/>
  <c r="AC22" i="14"/>
  <c r="M17" i="28" s="1"/>
  <c r="Y20" i="14"/>
  <c r="I15" i="28" s="1"/>
  <c r="Y17" i="14"/>
  <c r="I12" i="28" s="1"/>
  <c r="AB14" i="14"/>
  <c r="L9" i="28" s="1"/>
  <c r="X123" i="14"/>
  <c r="H118" i="28" s="1"/>
  <c r="X131" i="14"/>
  <c r="H126" i="28" s="1"/>
  <c r="X139" i="14"/>
  <c r="H134" i="28" s="1"/>
  <c r="X155" i="14"/>
  <c r="H150" i="28" s="1"/>
  <c r="AE103" i="14"/>
  <c r="O98" i="28" s="1"/>
  <c r="AE111" i="14"/>
  <c r="O106" i="28" s="1"/>
  <c r="AE119" i="14"/>
  <c r="O114" i="28" s="1"/>
  <c r="AE127" i="14"/>
  <c r="O122" i="28" s="1"/>
  <c r="AE135" i="14"/>
  <c r="O130" i="28" s="1"/>
  <c r="AE143" i="14"/>
  <c r="O138" i="28" s="1"/>
  <c r="AE151" i="14"/>
  <c r="O146" i="28" s="1"/>
  <c r="AE159" i="14"/>
  <c r="O154" i="28" s="1"/>
  <c r="AF148" i="14"/>
  <c r="P143" i="28" s="1"/>
  <c r="AF140" i="14"/>
  <c r="P135" i="28" s="1"/>
  <c r="AF132" i="14"/>
  <c r="P127" i="28" s="1"/>
  <c r="AF124" i="14"/>
  <c r="P119" i="28" s="1"/>
  <c r="AF92" i="14"/>
  <c r="P87" i="28" s="1"/>
  <c r="AF84" i="14"/>
  <c r="P79" i="28" s="1"/>
  <c r="AF76" i="14"/>
  <c r="P71" i="28" s="1"/>
  <c r="AF68" i="14"/>
  <c r="P63" i="28" s="1"/>
  <c r="AF60" i="14"/>
  <c r="P55" i="28" s="1"/>
  <c r="AF52" i="14"/>
  <c r="P47" i="28" s="1"/>
  <c r="AF36" i="14"/>
  <c r="P31" i="28" s="1"/>
  <c r="AF28" i="14"/>
  <c r="P23" i="28" s="1"/>
  <c r="AF20" i="14"/>
  <c r="P15" i="28" s="1"/>
  <c r="AQ155" i="14"/>
  <c r="N151" i="33" s="1"/>
  <c r="AE99" i="14"/>
  <c r="O94" i="28" s="1"/>
  <c r="AE107" i="14"/>
  <c r="O102" i="28" s="1"/>
  <c r="AE115" i="14"/>
  <c r="O110" i="28" s="1"/>
  <c r="AE123" i="14"/>
  <c r="O118" i="28" s="1"/>
  <c r="AE131" i="14"/>
  <c r="O126" i="28" s="1"/>
  <c r="AE155" i="14"/>
  <c r="O150" i="28" s="1"/>
  <c r="AF147" i="14"/>
  <c r="P142" i="28" s="1"/>
  <c r="AF123" i="14"/>
  <c r="P118" i="28" s="1"/>
  <c r="AF115" i="14"/>
  <c r="P110" i="28" s="1"/>
  <c r="AF99" i="14"/>
  <c r="P94" i="28" s="1"/>
  <c r="AF83" i="14"/>
  <c r="P78" i="28" s="1"/>
  <c r="AF75" i="14"/>
  <c r="P70" i="28" s="1"/>
  <c r="AF59" i="14"/>
  <c r="P54" i="28" s="1"/>
  <c r="AF51" i="14"/>
  <c r="P46" i="28" s="1"/>
  <c r="AF35" i="14"/>
  <c r="P30" i="28" s="1"/>
  <c r="AF19" i="14"/>
  <c r="P14" i="28" s="1"/>
  <c r="X120" i="14"/>
  <c r="H115" i="28" s="1"/>
  <c r="X152" i="14"/>
  <c r="H147" i="28" s="1"/>
  <c r="AQ38" i="14"/>
  <c r="N34" i="33" s="1"/>
  <c r="AE100" i="14"/>
  <c r="O95" i="28" s="1"/>
  <c r="AE108" i="14"/>
  <c r="O103" i="28" s="1"/>
  <c r="AE116" i="14"/>
  <c r="O111" i="28" s="1"/>
  <c r="AE132" i="14"/>
  <c r="O127" i="28" s="1"/>
  <c r="AE140" i="14"/>
  <c r="O135" i="28" s="1"/>
  <c r="AE148" i="14"/>
  <c r="O143" i="28" s="1"/>
  <c r="AP156" i="14"/>
  <c r="M152" i="33" s="1"/>
  <c r="AF162" i="14"/>
  <c r="P157" i="28" s="1"/>
  <c r="AF146" i="14"/>
  <c r="P141" i="28" s="1"/>
  <c r="AF138" i="14"/>
  <c r="P133" i="28" s="1"/>
  <c r="AF130" i="14"/>
  <c r="P125" i="28" s="1"/>
  <c r="AF122" i="14"/>
  <c r="P117" i="28" s="1"/>
  <c r="AF114" i="14"/>
  <c r="P109" i="28" s="1"/>
  <c r="AF98" i="14"/>
  <c r="P93" i="28" s="1"/>
  <c r="AF82" i="14"/>
  <c r="P77" i="28" s="1"/>
  <c r="AF74" i="14"/>
  <c r="P69" i="28" s="1"/>
  <c r="AF66" i="14"/>
  <c r="P61" i="28" s="1"/>
  <c r="AF58" i="14"/>
  <c r="P53" i="28" s="1"/>
  <c r="AF50" i="14"/>
  <c r="P45" i="28" s="1"/>
  <c r="AF34" i="14"/>
  <c r="P29" i="28" s="1"/>
  <c r="AF18" i="14"/>
  <c r="P13" i="28" s="1"/>
  <c r="AK153" i="14"/>
  <c r="H149" i="33" s="1"/>
  <c r="AL153" i="14"/>
  <c r="I149" i="33" s="1"/>
  <c r="AN153" i="14"/>
  <c r="K149" i="33" s="1"/>
  <c r="E149" i="33"/>
  <c r="AK145" i="14"/>
  <c r="H141" i="33" s="1"/>
  <c r="AL145" i="14"/>
  <c r="I141" i="33" s="1"/>
  <c r="AN145" i="14"/>
  <c r="K141" i="33" s="1"/>
  <c r="E141" i="33"/>
  <c r="AK137" i="14"/>
  <c r="H133" i="33" s="1"/>
  <c r="AL137" i="14"/>
  <c r="I133" i="33" s="1"/>
  <c r="AM137" i="14"/>
  <c r="J133" i="33" s="1"/>
  <c r="E133" i="33"/>
  <c r="AN137" i="14"/>
  <c r="K133" i="33" s="1"/>
  <c r="AK129" i="14"/>
  <c r="H125" i="33" s="1"/>
  <c r="AL129" i="14"/>
  <c r="I125" i="33" s="1"/>
  <c r="E125" i="33"/>
  <c r="AM129" i="14"/>
  <c r="J125" i="33" s="1"/>
  <c r="AN129" i="14"/>
  <c r="K125" i="33" s="1"/>
  <c r="AK121" i="14"/>
  <c r="H117" i="33" s="1"/>
  <c r="E117" i="33"/>
  <c r="AL121" i="14"/>
  <c r="I117" i="33" s="1"/>
  <c r="AM121" i="14"/>
  <c r="J117" i="33" s="1"/>
  <c r="AN121" i="14"/>
  <c r="K117" i="33" s="1"/>
  <c r="AO121" i="14"/>
  <c r="L117" i="33" s="1"/>
  <c r="AQ121" i="14"/>
  <c r="N117" i="33" s="1"/>
  <c r="E109" i="33"/>
  <c r="AK113" i="14"/>
  <c r="H109" i="33" s="1"/>
  <c r="AL113" i="14"/>
  <c r="I109" i="33" s="1"/>
  <c r="AM113" i="14"/>
  <c r="J109" i="33" s="1"/>
  <c r="AN113" i="14"/>
  <c r="K109" i="33" s="1"/>
  <c r="AO113" i="14"/>
  <c r="L109" i="33" s="1"/>
  <c r="AQ113" i="14"/>
  <c r="N109" i="33" s="1"/>
  <c r="AK105" i="14"/>
  <c r="H101" i="33" s="1"/>
  <c r="AL105" i="14"/>
  <c r="I101" i="33" s="1"/>
  <c r="AM105" i="14"/>
  <c r="J101" i="33" s="1"/>
  <c r="AN105" i="14"/>
  <c r="K101" i="33" s="1"/>
  <c r="AO105" i="14"/>
  <c r="L101" i="33" s="1"/>
  <c r="AQ105" i="14"/>
  <c r="N101" i="33" s="1"/>
  <c r="E101" i="33"/>
  <c r="E93" i="33"/>
  <c r="AK97" i="14"/>
  <c r="H93" i="33" s="1"/>
  <c r="AL97" i="14"/>
  <c r="I93" i="33" s="1"/>
  <c r="AM97" i="14"/>
  <c r="J93" i="33" s="1"/>
  <c r="AN97" i="14"/>
  <c r="K93" i="33" s="1"/>
  <c r="AO97" i="14"/>
  <c r="L93" i="33" s="1"/>
  <c r="AQ97" i="14"/>
  <c r="N93" i="33" s="1"/>
  <c r="E85" i="33"/>
  <c r="AK89" i="14"/>
  <c r="H85" i="33" s="1"/>
  <c r="AL89" i="14"/>
  <c r="I85" i="33" s="1"/>
  <c r="AM89" i="14"/>
  <c r="J85" i="33" s="1"/>
  <c r="AN89" i="14"/>
  <c r="K85" i="33" s="1"/>
  <c r="AO89" i="14"/>
  <c r="L85" i="33" s="1"/>
  <c r="AQ89" i="14"/>
  <c r="N85" i="33" s="1"/>
  <c r="E77" i="33"/>
  <c r="AK81" i="14"/>
  <c r="H77" i="33" s="1"/>
  <c r="AL81" i="14"/>
  <c r="I77" i="33" s="1"/>
  <c r="AM81" i="14"/>
  <c r="J77" i="33" s="1"/>
  <c r="AN81" i="14"/>
  <c r="K77" i="33" s="1"/>
  <c r="AO81" i="14"/>
  <c r="L77" i="33" s="1"/>
  <c r="AQ81" i="14"/>
  <c r="N77" i="33" s="1"/>
  <c r="AL73" i="14"/>
  <c r="I69" i="33" s="1"/>
  <c r="E69" i="33"/>
  <c r="AM73" i="14"/>
  <c r="J69" i="33" s="1"/>
  <c r="AJ73" i="14"/>
  <c r="G69" i="33" s="1"/>
  <c r="AK73" i="14"/>
  <c r="H69" i="33" s="1"/>
  <c r="AN73" i="14"/>
  <c r="K69" i="33" s="1"/>
  <c r="AO73" i="14"/>
  <c r="L69" i="33" s="1"/>
  <c r="E61" i="33"/>
  <c r="AL65" i="14"/>
  <c r="I61" i="33" s="1"/>
  <c r="AM65" i="14"/>
  <c r="J61" i="33" s="1"/>
  <c r="AN65" i="14"/>
  <c r="K61" i="33" s="1"/>
  <c r="AO65" i="14"/>
  <c r="L61" i="33" s="1"/>
  <c r="AQ65" i="14"/>
  <c r="N61" i="33" s="1"/>
  <c r="AJ65" i="14"/>
  <c r="G61" i="33" s="1"/>
  <c r="AK65" i="14"/>
  <c r="H61" i="33" s="1"/>
  <c r="E53" i="33"/>
  <c r="AL57" i="14"/>
  <c r="I53" i="33" s="1"/>
  <c r="AM57" i="14"/>
  <c r="J53" i="33" s="1"/>
  <c r="AN57" i="14"/>
  <c r="K53" i="33" s="1"/>
  <c r="AO57" i="14"/>
  <c r="L53" i="33" s="1"/>
  <c r="AQ57" i="14"/>
  <c r="N53" i="33" s="1"/>
  <c r="E45" i="33"/>
  <c r="AL49" i="14"/>
  <c r="I45" i="33" s="1"/>
  <c r="AM49" i="14"/>
  <c r="J45" i="33" s="1"/>
  <c r="AN49" i="14"/>
  <c r="K45" i="33" s="1"/>
  <c r="AO49" i="14"/>
  <c r="L45" i="33" s="1"/>
  <c r="AQ49" i="14"/>
  <c r="N45" i="33" s="1"/>
  <c r="AJ49" i="14"/>
  <c r="G45" i="33" s="1"/>
  <c r="AK49" i="14"/>
  <c r="H45" i="33" s="1"/>
  <c r="E37" i="33"/>
  <c r="AL41" i="14"/>
  <c r="I37" i="33" s="1"/>
  <c r="AM41" i="14"/>
  <c r="J37" i="33" s="1"/>
  <c r="AN41" i="14"/>
  <c r="K37" i="33" s="1"/>
  <c r="AO41" i="14"/>
  <c r="L37" i="33" s="1"/>
  <c r="AQ41" i="14"/>
  <c r="N37" i="33" s="1"/>
  <c r="AJ41" i="14"/>
  <c r="G37" i="33" s="1"/>
  <c r="AK41" i="14"/>
  <c r="H37" i="33" s="1"/>
  <c r="E29" i="33"/>
  <c r="AL33" i="14"/>
  <c r="I29" i="33" s="1"/>
  <c r="AM33" i="14"/>
  <c r="J29" i="33" s="1"/>
  <c r="AN33" i="14"/>
  <c r="K29" i="33" s="1"/>
  <c r="AO33" i="14"/>
  <c r="L29" i="33" s="1"/>
  <c r="AQ33" i="14"/>
  <c r="N29" i="33" s="1"/>
  <c r="AJ33" i="14"/>
  <c r="G29" i="33" s="1"/>
  <c r="AK33" i="14"/>
  <c r="H29" i="33" s="1"/>
  <c r="E21" i="33"/>
  <c r="AL25" i="14"/>
  <c r="I21" i="33" s="1"/>
  <c r="AM25" i="14"/>
  <c r="J21" i="33" s="1"/>
  <c r="AN25" i="14"/>
  <c r="K21" i="33" s="1"/>
  <c r="AO25" i="14"/>
  <c r="L21" i="33" s="1"/>
  <c r="AQ25" i="14"/>
  <c r="N21" i="33" s="1"/>
  <c r="AJ25" i="14"/>
  <c r="G21" i="33" s="1"/>
  <c r="AK25" i="14"/>
  <c r="H21" i="33" s="1"/>
  <c r="E13" i="33"/>
  <c r="AL17" i="14"/>
  <c r="I13" i="33" s="1"/>
  <c r="AM17" i="14"/>
  <c r="J13" i="33" s="1"/>
  <c r="AN17" i="14"/>
  <c r="K13" i="33" s="1"/>
  <c r="AO17" i="14"/>
  <c r="L13" i="33" s="1"/>
  <c r="AQ17" i="14"/>
  <c r="N13" i="33" s="1"/>
  <c r="AJ17" i="14"/>
  <c r="G13" i="33" s="1"/>
  <c r="AK17" i="14"/>
  <c r="H13" i="33" s="1"/>
  <c r="AM12" i="14"/>
  <c r="J8" i="33" s="1"/>
  <c r="AL162" i="14"/>
  <c r="I158" i="33" s="1"/>
  <c r="AK161" i="14"/>
  <c r="H157" i="33" s="1"/>
  <c r="AJ160" i="14"/>
  <c r="G156" i="33" s="1"/>
  <c r="AQ158" i="14"/>
  <c r="N154" i="33" s="1"/>
  <c r="AO157" i="14"/>
  <c r="L153" i="33" s="1"/>
  <c r="AN156" i="14"/>
  <c r="K152" i="33" s="1"/>
  <c r="AL155" i="14"/>
  <c r="I151" i="33" s="1"/>
  <c r="AQ153" i="14"/>
  <c r="N149" i="33" s="1"/>
  <c r="AQ151" i="14"/>
  <c r="N147" i="33" s="1"/>
  <c r="AL150" i="14"/>
  <c r="I146" i="33" s="1"/>
  <c r="AL148" i="14"/>
  <c r="I144" i="33" s="1"/>
  <c r="AN146" i="14"/>
  <c r="K142" i="33" s="1"/>
  <c r="AO142" i="14"/>
  <c r="L138" i="33" s="1"/>
  <c r="AM134" i="14"/>
  <c r="J130" i="33" s="1"/>
  <c r="AK132" i="14"/>
  <c r="H128" i="33" s="1"/>
  <c r="AQ129" i="14"/>
  <c r="N125" i="33" s="1"/>
  <c r="AN127" i="14"/>
  <c r="K123" i="33" s="1"/>
  <c r="AL125" i="14"/>
  <c r="I121" i="33" s="1"/>
  <c r="AJ121" i="14"/>
  <c r="G117" i="33" s="1"/>
  <c r="AM116" i="14"/>
  <c r="J112" i="33" s="1"/>
  <c r="AQ111" i="14"/>
  <c r="N107" i="33" s="1"/>
  <c r="AL107" i="14"/>
  <c r="I103" i="33" s="1"/>
  <c r="AO102" i="14"/>
  <c r="L98" i="33" s="1"/>
  <c r="AK98" i="14"/>
  <c r="H94" i="33" s="1"/>
  <c r="AN93" i="14"/>
  <c r="K89" i="33" s="1"/>
  <c r="AJ89" i="14"/>
  <c r="G85" i="33" s="1"/>
  <c r="AM84" i="14"/>
  <c r="J80" i="33" s="1"/>
  <c r="AQ79" i="14"/>
  <c r="N75" i="33" s="1"/>
  <c r="AL75" i="14"/>
  <c r="I71" i="33" s="1"/>
  <c r="AO61" i="14"/>
  <c r="L57" i="33" s="1"/>
  <c r="AM43" i="14"/>
  <c r="J39" i="33" s="1"/>
  <c r="E148" i="33"/>
  <c r="AJ152" i="14"/>
  <c r="G148" i="33" s="1"/>
  <c r="AK152" i="14"/>
  <c r="H148" i="33" s="1"/>
  <c r="AM152" i="14"/>
  <c r="J148" i="33" s="1"/>
  <c r="E140" i="33"/>
  <c r="AJ144" i="14"/>
  <c r="G140" i="33" s="1"/>
  <c r="AK144" i="14"/>
  <c r="H140" i="33" s="1"/>
  <c r="AM144" i="14"/>
  <c r="J140" i="33" s="1"/>
  <c r="E132" i="33"/>
  <c r="AJ136" i="14"/>
  <c r="G132" i="33" s="1"/>
  <c r="AK136" i="14"/>
  <c r="H132" i="33" s="1"/>
  <c r="AL136" i="14"/>
  <c r="I132" i="33" s="1"/>
  <c r="AM136" i="14"/>
  <c r="J132" i="33" s="1"/>
  <c r="E124" i="33"/>
  <c r="AJ128" i="14"/>
  <c r="G124" i="33" s="1"/>
  <c r="AK128" i="14"/>
  <c r="H124" i="33" s="1"/>
  <c r="AL128" i="14"/>
  <c r="I124" i="33" s="1"/>
  <c r="AM128" i="14"/>
  <c r="J124" i="33" s="1"/>
  <c r="E116" i="33"/>
  <c r="AJ120" i="14"/>
  <c r="G116" i="33" s="1"/>
  <c r="AK120" i="14"/>
  <c r="H116" i="33" s="1"/>
  <c r="AL120" i="14"/>
  <c r="I116" i="33" s="1"/>
  <c r="AM120" i="14"/>
  <c r="J116" i="33" s="1"/>
  <c r="AN120" i="14"/>
  <c r="K116" i="33" s="1"/>
  <c r="AO120" i="14"/>
  <c r="L116" i="33" s="1"/>
  <c r="E108" i="33"/>
  <c r="AJ112" i="14"/>
  <c r="G108" i="33" s="1"/>
  <c r="AK112" i="14"/>
  <c r="H108" i="33" s="1"/>
  <c r="AL112" i="14"/>
  <c r="I108" i="33" s="1"/>
  <c r="AM112" i="14"/>
  <c r="J108" i="33" s="1"/>
  <c r="AN112" i="14"/>
  <c r="K108" i="33" s="1"/>
  <c r="AO112" i="14"/>
  <c r="L108" i="33" s="1"/>
  <c r="E100" i="33"/>
  <c r="AJ104" i="14"/>
  <c r="G100" i="33" s="1"/>
  <c r="AK104" i="14"/>
  <c r="H100" i="33" s="1"/>
  <c r="AL104" i="14"/>
  <c r="I100" i="33" s="1"/>
  <c r="AM104" i="14"/>
  <c r="J100" i="33" s="1"/>
  <c r="AN104" i="14"/>
  <c r="K100" i="33" s="1"/>
  <c r="AO104" i="14"/>
  <c r="L100" i="33" s="1"/>
  <c r="AJ96" i="14"/>
  <c r="G92" i="33" s="1"/>
  <c r="AK96" i="14"/>
  <c r="H92" i="33" s="1"/>
  <c r="AL96" i="14"/>
  <c r="I92" i="33" s="1"/>
  <c r="AM96" i="14"/>
  <c r="J92" i="33" s="1"/>
  <c r="AN96" i="14"/>
  <c r="K92" i="33" s="1"/>
  <c r="AO96" i="14"/>
  <c r="L92" i="33" s="1"/>
  <c r="E92" i="33"/>
  <c r="E84" i="33"/>
  <c r="AJ88" i="14"/>
  <c r="G84" i="33" s="1"/>
  <c r="AK88" i="14"/>
  <c r="H84" i="33" s="1"/>
  <c r="AL88" i="14"/>
  <c r="I84" i="33" s="1"/>
  <c r="AM88" i="14"/>
  <c r="J84" i="33" s="1"/>
  <c r="AN88" i="14"/>
  <c r="K84" i="33" s="1"/>
  <c r="AO88" i="14"/>
  <c r="L84" i="33" s="1"/>
  <c r="E76" i="33"/>
  <c r="AJ80" i="14"/>
  <c r="G76" i="33" s="1"/>
  <c r="AK80" i="14"/>
  <c r="H76" i="33" s="1"/>
  <c r="AL80" i="14"/>
  <c r="I76" i="33" s="1"/>
  <c r="AM80" i="14"/>
  <c r="J76" i="33" s="1"/>
  <c r="AN80" i="14"/>
  <c r="K76" i="33" s="1"/>
  <c r="AO80" i="14"/>
  <c r="L76" i="33" s="1"/>
  <c r="E68" i="33"/>
  <c r="AK72" i="14"/>
  <c r="H68" i="33" s="1"/>
  <c r="AL72" i="14"/>
  <c r="I68" i="33" s="1"/>
  <c r="AM72" i="14"/>
  <c r="J68" i="33" s="1"/>
  <c r="AN72" i="14"/>
  <c r="K68" i="33" s="1"/>
  <c r="AO72" i="14"/>
  <c r="L68" i="33" s="1"/>
  <c r="AQ72" i="14"/>
  <c r="N68" i="33" s="1"/>
  <c r="AJ72" i="14"/>
  <c r="G68" i="33" s="1"/>
  <c r="AK64" i="14"/>
  <c r="H60" i="33" s="1"/>
  <c r="AL64" i="14"/>
  <c r="I60" i="33" s="1"/>
  <c r="AM64" i="14"/>
  <c r="J60" i="33" s="1"/>
  <c r="AN64" i="14"/>
  <c r="K60" i="33" s="1"/>
  <c r="E60" i="33"/>
  <c r="AO64" i="14"/>
  <c r="L60" i="33" s="1"/>
  <c r="AQ64" i="14"/>
  <c r="N60" i="33" s="1"/>
  <c r="AJ64" i="14"/>
  <c r="G60" i="33" s="1"/>
  <c r="E52" i="33"/>
  <c r="AK56" i="14"/>
  <c r="H52" i="33" s="1"/>
  <c r="AL56" i="14"/>
  <c r="I52" i="33" s="1"/>
  <c r="AM56" i="14"/>
  <c r="J52" i="33" s="1"/>
  <c r="AN56" i="14"/>
  <c r="K52" i="33" s="1"/>
  <c r="AO56" i="14"/>
  <c r="L52" i="33" s="1"/>
  <c r="AQ56" i="14"/>
  <c r="N52" i="33" s="1"/>
  <c r="AJ56" i="14"/>
  <c r="G52" i="33" s="1"/>
  <c r="E44" i="33"/>
  <c r="AK48" i="14"/>
  <c r="H44" i="33" s="1"/>
  <c r="AL48" i="14"/>
  <c r="I44" i="33" s="1"/>
  <c r="AM48" i="14"/>
  <c r="J44" i="33" s="1"/>
  <c r="AN48" i="14"/>
  <c r="K44" i="33" s="1"/>
  <c r="AO48" i="14"/>
  <c r="L44" i="33" s="1"/>
  <c r="AQ48" i="14"/>
  <c r="N44" i="33" s="1"/>
  <c r="E36" i="33"/>
  <c r="AK40" i="14"/>
  <c r="H36" i="33" s="1"/>
  <c r="AL40" i="14"/>
  <c r="I36" i="33" s="1"/>
  <c r="AM40" i="14"/>
  <c r="J36" i="33" s="1"/>
  <c r="AN40" i="14"/>
  <c r="K36" i="33" s="1"/>
  <c r="AO40" i="14"/>
  <c r="L36" i="33" s="1"/>
  <c r="AQ40" i="14"/>
  <c r="N36" i="33" s="1"/>
  <c r="AJ40" i="14"/>
  <c r="G36" i="33" s="1"/>
  <c r="E28" i="33"/>
  <c r="AK32" i="14"/>
  <c r="H28" i="33" s="1"/>
  <c r="AL32" i="14"/>
  <c r="I28" i="33" s="1"/>
  <c r="AM32" i="14"/>
  <c r="J28" i="33" s="1"/>
  <c r="AN32" i="14"/>
  <c r="K28" i="33" s="1"/>
  <c r="AO32" i="14"/>
  <c r="L28" i="33" s="1"/>
  <c r="AQ32" i="14"/>
  <c r="N28" i="33" s="1"/>
  <c r="E20" i="33"/>
  <c r="AK24" i="14"/>
  <c r="H20" i="33" s="1"/>
  <c r="AL24" i="14"/>
  <c r="I20" i="33" s="1"/>
  <c r="AM24" i="14"/>
  <c r="J20" i="33" s="1"/>
  <c r="AN24" i="14"/>
  <c r="K20" i="33" s="1"/>
  <c r="AO24" i="14"/>
  <c r="L20" i="33" s="1"/>
  <c r="AQ24" i="14"/>
  <c r="N20" i="33" s="1"/>
  <c r="AJ24" i="14"/>
  <c r="G20" i="33" s="1"/>
  <c r="E12" i="33"/>
  <c r="AK16" i="14"/>
  <c r="H12" i="33" s="1"/>
  <c r="AL16" i="14"/>
  <c r="I12" i="33" s="1"/>
  <c r="AM16" i="14"/>
  <c r="J12" i="33" s="1"/>
  <c r="AN16" i="14"/>
  <c r="K12" i="33" s="1"/>
  <c r="AO16" i="14"/>
  <c r="L12" i="33" s="1"/>
  <c r="AQ16" i="14"/>
  <c r="N12" i="33" s="1"/>
  <c r="AJ16" i="14"/>
  <c r="G12" i="33" s="1"/>
  <c r="AL12" i="14"/>
  <c r="I8" i="33" s="1"/>
  <c r="AK162" i="14"/>
  <c r="H158" i="33" s="1"/>
  <c r="AJ161" i="14"/>
  <c r="G157" i="33" s="1"/>
  <c r="AQ159" i="14"/>
  <c r="N155" i="33" s="1"/>
  <c r="AO158" i="14"/>
  <c r="L154" i="33" s="1"/>
  <c r="AN157" i="14"/>
  <c r="K153" i="33" s="1"/>
  <c r="AM156" i="14"/>
  <c r="J152" i="33" s="1"/>
  <c r="AK155" i="14"/>
  <c r="H151" i="33" s="1"/>
  <c r="AO153" i="14"/>
  <c r="L149" i="33" s="1"/>
  <c r="AK148" i="14"/>
  <c r="H144" i="33" s="1"/>
  <c r="AK146" i="14"/>
  <c r="H142" i="33" s="1"/>
  <c r="AN144" i="14"/>
  <c r="K140" i="33" s="1"/>
  <c r="AN142" i="14"/>
  <c r="K138" i="33" s="1"/>
  <c r="AQ140" i="14"/>
  <c r="N136" i="33" s="1"/>
  <c r="AQ138" i="14"/>
  <c r="N134" i="33" s="1"/>
  <c r="AN136" i="14"/>
  <c r="K132" i="33" s="1"/>
  <c r="AO129" i="14"/>
  <c r="L125" i="33" s="1"/>
  <c r="AQ120" i="14"/>
  <c r="N116" i="33" s="1"/>
  <c r="AQ88" i="14"/>
  <c r="N84" i="33" s="1"/>
  <c r="E147" i="33"/>
  <c r="AJ151" i="14"/>
  <c r="G147" i="33" s="1"/>
  <c r="AL151" i="14"/>
  <c r="I147" i="33" s="1"/>
  <c r="E139" i="33"/>
  <c r="AJ143" i="14"/>
  <c r="G139" i="33" s="1"/>
  <c r="AL143" i="14"/>
  <c r="I139" i="33" s="1"/>
  <c r="E131" i="33"/>
  <c r="AJ135" i="14"/>
  <c r="G131" i="33" s="1"/>
  <c r="AK135" i="14"/>
  <c r="H131" i="33" s="1"/>
  <c r="AL135" i="14"/>
  <c r="I131" i="33" s="1"/>
  <c r="E123" i="33"/>
  <c r="AJ127" i="14"/>
  <c r="G123" i="33" s="1"/>
  <c r="AK127" i="14"/>
  <c r="H123" i="33" s="1"/>
  <c r="AL127" i="14"/>
  <c r="I123" i="33" s="1"/>
  <c r="E115" i="33"/>
  <c r="AJ119" i="14"/>
  <c r="G115" i="33" s="1"/>
  <c r="AK119" i="14"/>
  <c r="H115" i="33" s="1"/>
  <c r="AL119" i="14"/>
  <c r="I115" i="33" s="1"/>
  <c r="AM119" i="14"/>
  <c r="J115" i="33" s="1"/>
  <c r="AN119" i="14"/>
  <c r="K115" i="33" s="1"/>
  <c r="E107" i="33"/>
  <c r="AJ111" i="14"/>
  <c r="G107" i="33" s="1"/>
  <c r="AK111" i="14"/>
  <c r="H107" i="33" s="1"/>
  <c r="AL111" i="14"/>
  <c r="I107" i="33" s="1"/>
  <c r="AM111" i="14"/>
  <c r="J107" i="33" s="1"/>
  <c r="AN111" i="14"/>
  <c r="K107" i="33" s="1"/>
  <c r="E99" i="33"/>
  <c r="AJ103" i="14"/>
  <c r="G99" i="33" s="1"/>
  <c r="AK103" i="14"/>
  <c r="H99" i="33" s="1"/>
  <c r="AL103" i="14"/>
  <c r="I99" i="33" s="1"/>
  <c r="AM103" i="14"/>
  <c r="J99" i="33" s="1"/>
  <c r="AN103" i="14"/>
  <c r="K99" i="33" s="1"/>
  <c r="E91" i="33"/>
  <c r="AJ95" i="14"/>
  <c r="G91" i="33" s="1"/>
  <c r="AK95" i="14"/>
  <c r="H91" i="33" s="1"/>
  <c r="AL95" i="14"/>
  <c r="I91" i="33" s="1"/>
  <c r="AM95" i="14"/>
  <c r="J91" i="33" s="1"/>
  <c r="AN95" i="14"/>
  <c r="K91" i="33" s="1"/>
  <c r="E83" i="33"/>
  <c r="AJ87" i="14"/>
  <c r="G83" i="33" s="1"/>
  <c r="AK87" i="14"/>
  <c r="H83" i="33" s="1"/>
  <c r="AL87" i="14"/>
  <c r="I83" i="33" s="1"/>
  <c r="AM87" i="14"/>
  <c r="J83" i="33" s="1"/>
  <c r="AN87" i="14"/>
  <c r="K83" i="33" s="1"/>
  <c r="E75" i="33"/>
  <c r="AJ79" i="14"/>
  <c r="G75" i="33" s="1"/>
  <c r="AK79" i="14"/>
  <c r="H75" i="33" s="1"/>
  <c r="AL79" i="14"/>
  <c r="I75" i="33" s="1"/>
  <c r="AM79" i="14"/>
  <c r="J75" i="33" s="1"/>
  <c r="AN79" i="14"/>
  <c r="K75" i="33" s="1"/>
  <c r="E67" i="33"/>
  <c r="AJ71" i="14"/>
  <c r="G67" i="33" s="1"/>
  <c r="AK71" i="14"/>
  <c r="H67" i="33" s="1"/>
  <c r="AL71" i="14"/>
  <c r="I67" i="33" s="1"/>
  <c r="AM71" i="14"/>
  <c r="J67" i="33" s="1"/>
  <c r="AN71" i="14"/>
  <c r="K67" i="33" s="1"/>
  <c r="AO71" i="14"/>
  <c r="L67" i="33" s="1"/>
  <c r="AQ71" i="14"/>
  <c r="N67" i="33" s="1"/>
  <c r="E59" i="33"/>
  <c r="AJ63" i="14"/>
  <c r="G59" i="33" s="1"/>
  <c r="AK63" i="14"/>
  <c r="H59" i="33" s="1"/>
  <c r="AL63" i="14"/>
  <c r="I59" i="33" s="1"/>
  <c r="AM63" i="14"/>
  <c r="J59" i="33" s="1"/>
  <c r="AN63" i="14"/>
  <c r="K59" i="33" s="1"/>
  <c r="AO63" i="14"/>
  <c r="L59" i="33" s="1"/>
  <c r="AQ63" i="14"/>
  <c r="N59" i="33" s="1"/>
  <c r="E51" i="33"/>
  <c r="AJ55" i="14"/>
  <c r="G51" i="33" s="1"/>
  <c r="AK55" i="14"/>
  <c r="H51" i="33" s="1"/>
  <c r="AL55" i="14"/>
  <c r="I51" i="33" s="1"/>
  <c r="AM55" i="14"/>
  <c r="J51" i="33" s="1"/>
  <c r="AN55" i="14"/>
  <c r="K51" i="33" s="1"/>
  <c r="AO55" i="14"/>
  <c r="L51" i="33" s="1"/>
  <c r="AQ55" i="14"/>
  <c r="N51" i="33" s="1"/>
  <c r="E43" i="33"/>
  <c r="AJ47" i="14"/>
  <c r="G43" i="33" s="1"/>
  <c r="AK47" i="14"/>
  <c r="H43" i="33" s="1"/>
  <c r="AL47" i="14"/>
  <c r="I43" i="33" s="1"/>
  <c r="AM47" i="14"/>
  <c r="J43" i="33" s="1"/>
  <c r="AN47" i="14"/>
  <c r="K43" i="33" s="1"/>
  <c r="AO47" i="14"/>
  <c r="L43" i="33" s="1"/>
  <c r="E35" i="33"/>
  <c r="AJ39" i="14"/>
  <c r="G35" i="33" s="1"/>
  <c r="AK39" i="14"/>
  <c r="H35" i="33" s="1"/>
  <c r="AL39" i="14"/>
  <c r="I35" i="33" s="1"/>
  <c r="AM39" i="14"/>
  <c r="J35" i="33" s="1"/>
  <c r="AN39" i="14"/>
  <c r="K35" i="33" s="1"/>
  <c r="AO39" i="14"/>
  <c r="L35" i="33" s="1"/>
  <c r="AQ39" i="14"/>
  <c r="N35" i="33" s="1"/>
  <c r="E27" i="33"/>
  <c r="AJ31" i="14"/>
  <c r="G27" i="33" s="1"/>
  <c r="AK31" i="14"/>
  <c r="H27" i="33" s="1"/>
  <c r="AL31" i="14"/>
  <c r="I27" i="33" s="1"/>
  <c r="AM31" i="14"/>
  <c r="J27" i="33" s="1"/>
  <c r="AN31" i="14"/>
  <c r="K27" i="33" s="1"/>
  <c r="AO31" i="14"/>
  <c r="L27" i="33" s="1"/>
  <c r="AQ31" i="14"/>
  <c r="N27" i="33" s="1"/>
  <c r="E19" i="33"/>
  <c r="AJ23" i="14"/>
  <c r="G19" i="33" s="1"/>
  <c r="AK23" i="14"/>
  <c r="H19" i="33" s="1"/>
  <c r="AL23" i="14"/>
  <c r="I19" i="33" s="1"/>
  <c r="AM23" i="14"/>
  <c r="J19" i="33" s="1"/>
  <c r="AN23" i="14"/>
  <c r="K19" i="33" s="1"/>
  <c r="AO23" i="14"/>
  <c r="L19" i="33" s="1"/>
  <c r="AQ23" i="14"/>
  <c r="N19" i="33" s="1"/>
  <c r="E11" i="33"/>
  <c r="AJ15" i="14"/>
  <c r="G11" i="33" s="1"/>
  <c r="AK15" i="14"/>
  <c r="H11" i="33" s="1"/>
  <c r="AL15" i="14"/>
  <c r="I11" i="33" s="1"/>
  <c r="AM15" i="14"/>
  <c r="J11" i="33" s="1"/>
  <c r="AN15" i="14"/>
  <c r="K11" i="33" s="1"/>
  <c r="AO15" i="14"/>
  <c r="L11" i="33" s="1"/>
  <c r="AQ15" i="14"/>
  <c r="N11" i="33" s="1"/>
  <c r="AK12" i="14"/>
  <c r="H8" i="33" s="1"/>
  <c r="AJ162" i="14"/>
  <c r="G158" i="33" s="1"/>
  <c r="AQ160" i="14"/>
  <c r="N156" i="33" s="1"/>
  <c r="AO159" i="14"/>
  <c r="L155" i="33" s="1"/>
  <c r="AN158" i="14"/>
  <c r="K154" i="33" s="1"/>
  <c r="AM157" i="14"/>
  <c r="J153" i="33" s="1"/>
  <c r="AL156" i="14"/>
  <c r="I152" i="33" s="1"/>
  <c r="AJ155" i="14"/>
  <c r="G151" i="33" s="1"/>
  <c r="AM153" i="14"/>
  <c r="J149" i="33" s="1"/>
  <c r="AN151" i="14"/>
  <c r="K147" i="33" s="1"/>
  <c r="AN149" i="14"/>
  <c r="K145" i="33" s="1"/>
  <c r="AL144" i="14"/>
  <c r="I140" i="33" s="1"/>
  <c r="AM140" i="14"/>
  <c r="J136" i="33" s="1"/>
  <c r="AK138" i="14"/>
  <c r="H134" i="33" s="1"/>
  <c r="AQ135" i="14"/>
  <c r="N131" i="33" s="1"/>
  <c r="AN133" i="14"/>
  <c r="K129" i="33" s="1"/>
  <c r="AL131" i="14"/>
  <c r="I127" i="33" s="1"/>
  <c r="AJ129" i="14"/>
  <c r="G125" i="33" s="1"/>
  <c r="AM124" i="14"/>
  <c r="J120" i="33" s="1"/>
  <c r="AQ119" i="14"/>
  <c r="N115" i="33" s="1"/>
  <c r="AL115" i="14"/>
  <c r="I111" i="33" s="1"/>
  <c r="AK106" i="14"/>
  <c r="H102" i="33" s="1"/>
  <c r="AN101" i="14"/>
  <c r="K97" i="33" s="1"/>
  <c r="AJ97" i="14"/>
  <c r="G93" i="33" s="1"/>
  <c r="AM92" i="14"/>
  <c r="J88" i="33" s="1"/>
  <c r="AQ87" i="14"/>
  <c r="N83" i="33" s="1"/>
  <c r="AL83" i="14"/>
  <c r="I79" i="33" s="1"/>
  <c r="AK57" i="14"/>
  <c r="H53" i="33" s="1"/>
  <c r="E146" i="33"/>
  <c r="AQ150" i="14"/>
  <c r="N146" i="33" s="1"/>
  <c r="AK150" i="14"/>
  <c r="H146" i="33" s="1"/>
  <c r="E138" i="33"/>
  <c r="AQ142" i="14"/>
  <c r="N138" i="33" s="1"/>
  <c r="AK142" i="14"/>
  <c r="H138" i="33" s="1"/>
  <c r="E130" i="33"/>
  <c r="AQ134" i="14"/>
  <c r="N130" i="33" s="1"/>
  <c r="AJ134" i="14"/>
  <c r="G130" i="33" s="1"/>
  <c r="AK134" i="14"/>
  <c r="H130" i="33" s="1"/>
  <c r="E122" i="33"/>
  <c r="AQ126" i="14"/>
  <c r="N122" i="33" s="1"/>
  <c r="AJ126" i="14"/>
  <c r="G122" i="33" s="1"/>
  <c r="AK126" i="14"/>
  <c r="H122" i="33" s="1"/>
  <c r="E114" i="33"/>
  <c r="AQ118" i="14"/>
  <c r="N114" i="33" s="1"/>
  <c r="AJ118" i="14"/>
  <c r="G114" i="33" s="1"/>
  <c r="AK118" i="14"/>
  <c r="H114" i="33" s="1"/>
  <c r="AL118" i="14"/>
  <c r="I114" i="33" s="1"/>
  <c r="AM118" i="14"/>
  <c r="J114" i="33" s="1"/>
  <c r="E106" i="33"/>
  <c r="AQ110" i="14"/>
  <c r="N106" i="33" s="1"/>
  <c r="AJ110" i="14"/>
  <c r="G106" i="33" s="1"/>
  <c r="AK110" i="14"/>
  <c r="H106" i="33" s="1"/>
  <c r="AL110" i="14"/>
  <c r="I106" i="33" s="1"/>
  <c r="AM110" i="14"/>
  <c r="J106" i="33" s="1"/>
  <c r="E98" i="33"/>
  <c r="AQ102" i="14"/>
  <c r="N98" i="33" s="1"/>
  <c r="AJ102" i="14"/>
  <c r="G98" i="33" s="1"/>
  <c r="AK102" i="14"/>
  <c r="H98" i="33" s="1"/>
  <c r="AL102" i="14"/>
  <c r="I98" i="33" s="1"/>
  <c r="AM102" i="14"/>
  <c r="J98" i="33" s="1"/>
  <c r="E90" i="33"/>
  <c r="AQ94" i="14"/>
  <c r="N90" i="33" s="1"/>
  <c r="AJ94" i="14"/>
  <c r="G90" i="33" s="1"/>
  <c r="AK94" i="14"/>
  <c r="H90" i="33" s="1"/>
  <c r="AL94" i="14"/>
  <c r="I90" i="33" s="1"/>
  <c r="AM94" i="14"/>
  <c r="J90" i="33" s="1"/>
  <c r="E82" i="33"/>
  <c r="AQ86" i="14"/>
  <c r="N82" i="33" s="1"/>
  <c r="AJ86" i="14"/>
  <c r="G82" i="33" s="1"/>
  <c r="AK86" i="14"/>
  <c r="H82" i="33" s="1"/>
  <c r="AL86" i="14"/>
  <c r="I82" i="33" s="1"/>
  <c r="AM86" i="14"/>
  <c r="J82" i="33" s="1"/>
  <c r="E74" i="33"/>
  <c r="AQ78" i="14"/>
  <c r="N74" i="33" s="1"/>
  <c r="AJ78" i="14"/>
  <c r="G74" i="33" s="1"/>
  <c r="AK78" i="14"/>
  <c r="H74" i="33" s="1"/>
  <c r="AL78" i="14"/>
  <c r="I74" i="33" s="1"/>
  <c r="AM78" i="14"/>
  <c r="J74" i="33" s="1"/>
  <c r="E66" i="33"/>
  <c r="AJ70" i="14"/>
  <c r="G66" i="33" s="1"/>
  <c r="AK70" i="14"/>
  <c r="H66" i="33" s="1"/>
  <c r="AL70" i="14"/>
  <c r="I66" i="33" s="1"/>
  <c r="AM70" i="14"/>
  <c r="J66" i="33" s="1"/>
  <c r="AN70" i="14"/>
  <c r="K66" i="33" s="1"/>
  <c r="E58" i="33"/>
  <c r="AJ62" i="14"/>
  <c r="G58" i="33" s="1"/>
  <c r="AK62" i="14"/>
  <c r="H58" i="33" s="1"/>
  <c r="AL62" i="14"/>
  <c r="I58" i="33" s="1"/>
  <c r="AM62" i="14"/>
  <c r="J58" i="33" s="1"/>
  <c r="AN62" i="14"/>
  <c r="K58" i="33" s="1"/>
  <c r="AO62" i="14"/>
  <c r="L58" i="33" s="1"/>
  <c r="AQ62" i="14"/>
  <c r="N58" i="33" s="1"/>
  <c r="E50" i="33"/>
  <c r="AJ54" i="14"/>
  <c r="G50" i="33" s="1"/>
  <c r="AK54" i="14"/>
  <c r="H50" i="33" s="1"/>
  <c r="AL54" i="14"/>
  <c r="I50" i="33" s="1"/>
  <c r="AM54" i="14"/>
  <c r="J50" i="33" s="1"/>
  <c r="AN54" i="14"/>
  <c r="K50" i="33" s="1"/>
  <c r="AO54" i="14"/>
  <c r="L50" i="33" s="1"/>
  <c r="AQ54" i="14"/>
  <c r="N50" i="33" s="1"/>
  <c r="E42" i="33"/>
  <c r="AJ46" i="14"/>
  <c r="G42" i="33" s="1"/>
  <c r="AK46" i="14"/>
  <c r="H42" i="33" s="1"/>
  <c r="AL46" i="14"/>
  <c r="I42" i="33" s="1"/>
  <c r="AM46" i="14"/>
  <c r="J42" i="33" s="1"/>
  <c r="AN46" i="14"/>
  <c r="K42" i="33" s="1"/>
  <c r="AO46" i="14"/>
  <c r="L42" i="33" s="1"/>
  <c r="AQ46" i="14"/>
  <c r="N42" i="33" s="1"/>
  <c r="E34" i="33"/>
  <c r="AJ38" i="14"/>
  <c r="G34" i="33" s="1"/>
  <c r="AK38" i="14"/>
  <c r="H34" i="33" s="1"/>
  <c r="AL38" i="14"/>
  <c r="I34" i="33" s="1"/>
  <c r="AM38" i="14"/>
  <c r="J34" i="33" s="1"/>
  <c r="AN38" i="14"/>
  <c r="K34" i="33" s="1"/>
  <c r="E26" i="33"/>
  <c r="AJ30" i="14"/>
  <c r="G26" i="33" s="1"/>
  <c r="AK30" i="14"/>
  <c r="H26" i="33" s="1"/>
  <c r="AL30" i="14"/>
  <c r="I26" i="33" s="1"/>
  <c r="AM30" i="14"/>
  <c r="J26" i="33" s="1"/>
  <c r="AN30" i="14"/>
  <c r="K26" i="33" s="1"/>
  <c r="AO30" i="14"/>
  <c r="L26" i="33" s="1"/>
  <c r="E18" i="33"/>
  <c r="AJ22" i="14"/>
  <c r="G18" i="33" s="1"/>
  <c r="AK22" i="14"/>
  <c r="H18" i="33" s="1"/>
  <c r="AL22" i="14"/>
  <c r="I18" i="33" s="1"/>
  <c r="AM22" i="14"/>
  <c r="J18" i="33" s="1"/>
  <c r="AN22" i="14"/>
  <c r="K18" i="33" s="1"/>
  <c r="AO22" i="14"/>
  <c r="L18" i="33" s="1"/>
  <c r="E10" i="33"/>
  <c r="AJ14" i="14"/>
  <c r="G10" i="33" s="1"/>
  <c r="AK14" i="14"/>
  <c r="H10" i="33" s="1"/>
  <c r="AL14" i="14"/>
  <c r="I10" i="33" s="1"/>
  <c r="AM14" i="14"/>
  <c r="J10" i="33" s="1"/>
  <c r="AN14" i="14"/>
  <c r="K10" i="33" s="1"/>
  <c r="AO14" i="14"/>
  <c r="L10" i="33" s="1"/>
  <c r="AQ14" i="14"/>
  <c r="N10" i="33" s="1"/>
  <c r="AJ12" i="14"/>
  <c r="G8" i="33" s="1"/>
  <c r="AQ161" i="14"/>
  <c r="N157" i="33" s="1"/>
  <c r="AO160" i="14"/>
  <c r="L156" i="33" s="1"/>
  <c r="AN159" i="14"/>
  <c r="K155" i="33" s="1"/>
  <c r="AM158" i="14"/>
  <c r="J154" i="33" s="1"/>
  <c r="AL157" i="14"/>
  <c r="I153" i="33" s="1"/>
  <c r="AK156" i="14"/>
  <c r="H152" i="33" s="1"/>
  <c r="AQ154" i="14"/>
  <c r="N150" i="33" s="1"/>
  <c r="AJ153" i="14"/>
  <c r="G149" i="33" s="1"/>
  <c r="AM151" i="14"/>
  <c r="J147" i="33" s="1"/>
  <c r="AO147" i="14"/>
  <c r="L143" i="33" s="1"/>
  <c r="AQ145" i="14"/>
  <c r="N141" i="33" s="1"/>
  <c r="AQ143" i="14"/>
  <c r="N139" i="33" s="1"/>
  <c r="AL142" i="14"/>
  <c r="I138" i="33" s="1"/>
  <c r="AL140" i="14"/>
  <c r="I136" i="33" s="1"/>
  <c r="AO135" i="14"/>
  <c r="L131" i="33" s="1"/>
  <c r="AK131" i="14"/>
  <c r="H127" i="33" s="1"/>
  <c r="AQ128" i="14"/>
  <c r="N124" i="33" s="1"/>
  <c r="AN126" i="14"/>
  <c r="K122" i="33" s="1"/>
  <c r="AO119" i="14"/>
  <c r="L115" i="33" s="1"/>
  <c r="AN110" i="14"/>
  <c r="K106" i="33" s="1"/>
  <c r="AQ96" i="14"/>
  <c r="N92" i="33" s="1"/>
  <c r="AO87" i="14"/>
  <c r="L83" i="33" s="1"/>
  <c r="AN78" i="14"/>
  <c r="K74" i="33" s="1"/>
  <c r="AQ73" i="14"/>
  <c r="N69" i="33" s="1"/>
  <c r="AJ57" i="14"/>
  <c r="G53" i="33" s="1"/>
  <c r="AO38" i="14"/>
  <c r="L34" i="33" s="1"/>
  <c r="E145" i="33"/>
  <c r="AO149" i="14"/>
  <c r="L145" i="33" s="1"/>
  <c r="AQ149" i="14"/>
  <c r="N145" i="33" s="1"/>
  <c r="AJ149" i="14"/>
  <c r="G145" i="33" s="1"/>
  <c r="E137" i="33"/>
  <c r="AO141" i="14"/>
  <c r="L137" i="33" s="1"/>
  <c r="AQ141" i="14"/>
  <c r="N137" i="33" s="1"/>
  <c r="AJ141" i="14"/>
  <c r="G137" i="33" s="1"/>
  <c r="E129" i="33"/>
  <c r="AO133" i="14"/>
  <c r="L129" i="33" s="1"/>
  <c r="AQ133" i="14"/>
  <c r="N129" i="33" s="1"/>
  <c r="AJ133" i="14"/>
  <c r="G129" i="33" s="1"/>
  <c r="E121" i="33"/>
  <c r="AO125" i="14"/>
  <c r="L121" i="33" s="1"/>
  <c r="AQ125" i="14"/>
  <c r="N121" i="33" s="1"/>
  <c r="AJ125" i="14"/>
  <c r="G121" i="33" s="1"/>
  <c r="E113" i="33"/>
  <c r="AO117" i="14"/>
  <c r="L113" i="33" s="1"/>
  <c r="AQ117" i="14"/>
  <c r="N113" i="33" s="1"/>
  <c r="AJ117" i="14"/>
  <c r="G113" i="33" s="1"/>
  <c r="AK117" i="14"/>
  <c r="H113" i="33" s="1"/>
  <c r="AL117" i="14"/>
  <c r="I113" i="33" s="1"/>
  <c r="E105" i="33"/>
  <c r="AO109" i="14"/>
  <c r="L105" i="33" s="1"/>
  <c r="AQ109" i="14"/>
  <c r="N105" i="33" s="1"/>
  <c r="AJ109" i="14"/>
  <c r="G105" i="33" s="1"/>
  <c r="AK109" i="14"/>
  <c r="H105" i="33" s="1"/>
  <c r="AL109" i="14"/>
  <c r="I105" i="33" s="1"/>
  <c r="E97" i="33"/>
  <c r="AO101" i="14"/>
  <c r="L97" i="33" s="1"/>
  <c r="AQ101" i="14"/>
  <c r="N97" i="33" s="1"/>
  <c r="AJ101" i="14"/>
  <c r="G97" i="33" s="1"/>
  <c r="AK101" i="14"/>
  <c r="H97" i="33" s="1"/>
  <c r="AL101" i="14"/>
  <c r="I97" i="33" s="1"/>
  <c r="E89" i="33"/>
  <c r="AO93" i="14"/>
  <c r="L89" i="33" s="1"/>
  <c r="AQ93" i="14"/>
  <c r="N89" i="33" s="1"/>
  <c r="AJ93" i="14"/>
  <c r="G89" i="33" s="1"/>
  <c r="AK93" i="14"/>
  <c r="H89" i="33" s="1"/>
  <c r="AL93" i="14"/>
  <c r="I89" i="33" s="1"/>
  <c r="E81" i="33"/>
  <c r="AO85" i="14"/>
  <c r="L81" i="33" s="1"/>
  <c r="AQ85" i="14"/>
  <c r="N81" i="33" s="1"/>
  <c r="AJ85" i="14"/>
  <c r="G81" i="33" s="1"/>
  <c r="AK85" i="14"/>
  <c r="H81" i="33" s="1"/>
  <c r="AL85" i="14"/>
  <c r="I81" i="33" s="1"/>
  <c r="E73" i="33"/>
  <c r="AO77" i="14"/>
  <c r="L73" i="33" s="1"/>
  <c r="AQ77" i="14"/>
  <c r="N73" i="33" s="1"/>
  <c r="AJ77" i="14"/>
  <c r="G73" i="33" s="1"/>
  <c r="AK77" i="14"/>
  <c r="H73" i="33" s="1"/>
  <c r="AL77" i="14"/>
  <c r="I73" i="33" s="1"/>
  <c r="AQ69" i="14"/>
  <c r="N65" i="33" s="1"/>
  <c r="AJ69" i="14"/>
  <c r="G65" i="33" s="1"/>
  <c r="AK69" i="14"/>
  <c r="H65" i="33" s="1"/>
  <c r="AL69" i="14"/>
  <c r="I65" i="33" s="1"/>
  <c r="AM69" i="14"/>
  <c r="J65" i="33" s="1"/>
  <c r="E65" i="33"/>
  <c r="AN69" i="14"/>
  <c r="K65" i="33" s="1"/>
  <c r="AO69" i="14"/>
  <c r="L65" i="33" s="1"/>
  <c r="AQ61" i="14"/>
  <c r="N57" i="33" s="1"/>
  <c r="AJ61" i="14"/>
  <c r="G57" i="33" s="1"/>
  <c r="E57" i="33"/>
  <c r="AK61" i="14"/>
  <c r="H57" i="33" s="1"/>
  <c r="AL61" i="14"/>
  <c r="I57" i="33" s="1"/>
  <c r="AM61" i="14"/>
  <c r="J57" i="33" s="1"/>
  <c r="E49" i="33"/>
  <c r="AQ53" i="14"/>
  <c r="N49" i="33" s="1"/>
  <c r="AJ53" i="14"/>
  <c r="G49" i="33" s="1"/>
  <c r="AK53" i="14"/>
  <c r="H49" i="33" s="1"/>
  <c r="AL53" i="14"/>
  <c r="I49" i="33" s="1"/>
  <c r="AM53" i="14"/>
  <c r="J49" i="33" s="1"/>
  <c r="AN53" i="14"/>
  <c r="K49" i="33" s="1"/>
  <c r="AO53" i="14"/>
  <c r="L49" i="33" s="1"/>
  <c r="AQ45" i="14"/>
  <c r="N41" i="33" s="1"/>
  <c r="AJ45" i="14"/>
  <c r="G41" i="33" s="1"/>
  <c r="AK45" i="14"/>
  <c r="H41" i="33" s="1"/>
  <c r="AL45" i="14"/>
  <c r="I41" i="33" s="1"/>
  <c r="E41" i="33"/>
  <c r="AM45" i="14"/>
  <c r="J41" i="33" s="1"/>
  <c r="AN45" i="14"/>
  <c r="K41" i="33" s="1"/>
  <c r="AO45" i="14"/>
  <c r="L41" i="33" s="1"/>
  <c r="AQ37" i="14"/>
  <c r="N33" i="33" s="1"/>
  <c r="E33" i="33"/>
  <c r="AJ37" i="14"/>
  <c r="G33" i="33" s="1"/>
  <c r="AK37" i="14"/>
  <c r="H33" i="33" s="1"/>
  <c r="AL37" i="14"/>
  <c r="I33" i="33" s="1"/>
  <c r="AM37" i="14"/>
  <c r="J33" i="33" s="1"/>
  <c r="AN37" i="14"/>
  <c r="K33" i="33" s="1"/>
  <c r="AO37" i="14"/>
  <c r="L33" i="33" s="1"/>
  <c r="E25" i="33"/>
  <c r="AQ29" i="14"/>
  <c r="N25" i="33" s="1"/>
  <c r="AJ29" i="14"/>
  <c r="G25" i="33" s="1"/>
  <c r="AK29" i="14"/>
  <c r="H25" i="33" s="1"/>
  <c r="AL29" i="14"/>
  <c r="I25" i="33" s="1"/>
  <c r="AM29" i="14"/>
  <c r="J25" i="33" s="1"/>
  <c r="AN29" i="14"/>
  <c r="K25" i="33" s="1"/>
  <c r="AO29" i="14"/>
  <c r="L25" i="33" s="1"/>
  <c r="E17" i="33"/>
  <c r="AQ21" i="14"/>
  <c r="N17" i="33" s="1"/>
  <c r="AJ21" i="14"/>
  <c r="G17" i="33" s="1"/>
  <c r="AK21" i="14"/>
  <c r="H17" i="33" s="1"/>
  <c r="AL21" i="14"/>
  <c r="I17" i="33" s="1"/>
  <c r="AM21" i="14"/>
  <c r="J17" i="33" s="1"/>
  <c r="AN21" i="14"/>
  <c r="K17" i="33" s="1"/>
  <c r="E9" i="33"/>
  <c r="AQ13" i="14"/>
  <c r="N9" i="33" s="1"/>
  <c r="AJ13" i="14"/>
  <c r="G9" i="33" s="1"/>
  <c r="AK13" i="14"/>
  <c r="H9" i="33" s="1"/>
  <c r="AL13" i="14"/>
  <c r="I9" i="33" s="1"/>
  <c r="AM13" i="14"/>
  <c r="J9" i="33" s="1"/>
  <c r="AN13" i="14"/>
  <c r="K9" i="33" s="1"/>
  <c r="AQ162" i="14"/>
  <c r="N158" i="33" s="1"/>
  <c r="AO161" i="14"/>
  <c r="L157" i="33" s="1"/>
  <c r="AN160" i="14"/>
  <c r="K156" i="33" s="1"/>
  <c r="AM159" i="14"/>
  <c r="J155" i="33" s="1"/>
  <c r="AL158" i="14"/>
  <c r="I154" i="33" s="1"/>
  <c r="AK157" i="14"/>
  <c r="H153" i="33" s="1"/>
  <c r="AJ156" i="14"/>
  <c r="G152" i="33" s="1"/>
  <c r="AO154" i="14"/>
  <c r="L150" i="33" s="1"/>
  <c r="AQ152" i="14"/>
  <c r="N148" i="33" s="1"/>
  <c r="AK151" i="14"/>
  <c r="H147" i="33" s="1"/>
  <c r="AL149" i="14"/>
  <c r="I145" i="33" s="1"/>
  <c r="AL147" i="14"/>
  <c r="I143" i="33" s="1"/>
  <c r="AO145" i="14"/>
  <c r="L141" i="33" s="1"/>
  <c r="AO143" i="14"/>
  <c r="L139" i="33" s="1"/>
  <c r="AJ142" i="14"/>
  <c r="G138" i="33" s="1"/>
  <c r="AQ137" i="14"/>
  <c r="N133" i="33" s="1"/>
  <c r="AN135" i="14"/>
  <c r="K131" i="33" s="1"/>
  <c r="AL133" i="14"/>
  <c r="I129" i="33" s="1"/>
  <c r="AO128" i="14"/>
  <c r="L124" i="33" s="1"/>
  <c r="AM126" i="14"/>
  <c r="J122" i="33" s="1"/>
  <c r="AL123" i="14"/>
  <c r="I119" i="33" s="1"/>
  <c r="AO118" i="14"/>
  <c r="L114" i="33" s="1"/>
  <c r="AK114" i="14"/>
  <c r="H110" i="33" s="1"/>
  <c r="AN109" i="14"/>
  <c r="K105" i="33" s="1"/>
  <c r="AJ105" i="14"/>
  <c r="G101" i="33" s="1"/>
  <c r="AQ95" i="14"/>
  <c r="N91" i="33" s="1"/>
  <c r="AL91" i="14"/>
  <c r="I87" i="33" s="1"/>
  <c r="AO86" i="14"/>
  <c r="L82" i="33" s="1"/>
  <c r="AK82" i="14"/>
  <c r="H78" i="33" s="1"/>
  <c r="AN77" i="14"/>
  <c r="K73" i="33" s="1"/>
  <c r="AQ70" i="14"/>
  <c r="N66" i="33" s="1"/>
  <c r="AJ32" i="14"/>
  <c r="G28" i="33" s="1"/>
  <c r="E144" i="33"/>
  <c r="AN148" i="14"/>
  <c r="K144" i="33" s="1"/>
  <c r="AO148" i="14"/>
  <c r="L144" i="33" s="1"/>
  <c r="E136" i="33"/>
  <c r="AN140" i="14"/>
  <c r="K136" i="33" s="1"/>
  <c r="AO140" i="14"/>
  <c r="L136" i="33" s="1"/>
  <c r="E128" i="33"/>
  <c r="AN132" i="14"/>
  <c r="K128" i="33" s="1"/>
  <c r="AO132" i="14"/>
  <c r="L128" i="33" s="1"/>
  <c r="AQ132" i="14"/>
  <c r="N128" i="33" s="1"/>
  <c r="E120" i="33"/>
  <c r="AN124" i="14"/>
  <c r="K120" i="33" s="1"/>
  <c r="AO124" i="14"/>
  <c r="L120" i="33" s="1"/>
  <c r="AQ124" i="14"/>
  <c r="N120" i="33" s="1"/>
  <c r="AJ124" i="14"/>
  <c r="G120" i="33" s="1"/>
  <c r="AK124" i="14"/>
  <c r="H120" i="33" s="1"/>
  <c r="E112" i="33"/>
  <c r="AN116" i="14"/>
  <c r="K112" i="33" s="1"/>
  <c r="AO116" i="14"/>
  <c r="L112" i="33" s="1"/>
  <c r="AQ116" i="14"/>
  <c r="N112" i="33" s="1"/>
  <c r="AJ116" i="14"/>
  <c r="G112" i="33" s="1"/>
  <c r="AK116" i="14"/>
  <c r="H112" i="33" s="1"/>
  <c r="E104" i="33"/>
  <c r="AN108" i="14"/>
  <c r="K104" i="33" s="1"/>
  <c r="AO108" i="14"/>
  <c r="L104" i="33" s="1"/>
  <c r="AQ108" i="14"/>
  <c r="N104" i="33" s="1"/>
  <c r="AJ108" i="14"/>
  <c r="G104" i="33" s="1"/>
  <c r="AK108" i="14"/>
  <c r="H104" i="33" s="1"/>
  <c r="E96" i="33"/>
  <c r="AN100" i="14"/>
  <c r="K96" i="33" s="1"/>
  <c r="AO100" i="14"/>
  <c r="L96" i="33" s="1"/>
  <c r="AQ100" i="14"/>
  <c r="N96" i="33" s="1"/>
  <c r="AJ100" i="14"/>
  <c r="G96" i="33" s="1"/>
  <c r="AK100" i="14"/>
  <c r="H96" i="33" s="1"/>
  <c r="E88" i="33"/>
  <c r="AN92" i="14"/>
  <c r="K88" i="33" s="1"/>
  <c r="AO92" i="14"/>
  <c r="L88" i="33" s="1"/>
  <c r="AQ92" i="14"/>
  <c r="N88" i="33" s="1"/>
  <c r="AJ92" i="14"/>
  <c r="G88" i="33" s="1"/>
  <c r="AK92" i="14"/>
  <c r="H88" i="33" s="1"/>
  <c r="E80" i="33"/>
  <c r="AN84" i="14"/>
  <c r="K80" i="33" s="1"/>
  <c r="AO84" i="14"/>
  <c r="L80" i="33" s="1"/>
  <c r="AQ84" i="14"/>
  <c r="N80" i="33" s="1"/>
  <c r="AJ84" i="14"/>
  <c r="G80" i="33" s="1"/>
  <c r="AK84" i="14"/>
  <c r="H80" i="33" s="1"/>
  <c r="E72" i="33"/>
  <c r="AN76" i="14"/>
  <c r="K72" i="33" s="1"/>
  <c r="AO76" i="14"/>
  <c r="L72" i="33" s="1"/>
  <c r="AQ76" i="14"/>
  <c r="N72" i="33" s="1"/>
  <c r="AJ76" i="14"/>
  <c r="G72" i="33" s="1"/>
  <c r="AK76" i="14"/>
  <c r="H72" i="33" s="1"/>
  <c r="AO68" i="14"/>
  <c r="L64" i="33" s="1"/>
  <c r="AQ68" i="14"/>
  <c r="N64" i="33" s="1"/>
  <c r="AJ68" i="14"/>
  <c r="G64" i="33" s="1"/>
  <c r="AK68" i="14"/>
  <c r="H64" i="33" s="1"/>
  <c r="AL68" i="14"/>
  <c r="I64" i="33" s="1"/>
  <c r="E64" i="33"/>
  <c r="AM68" i="14"/>
  <c r="J64" i="33" s="1"/>
  <c r="AN68" i="14"/>
  <c r="K64" i="33" s="1"/>
  <c r="AO60" i="14"/>
  <c r="L56" i="33" s="1"/>
  <c r="AQ60" i="14"/>
  <c r="N56" i="33" s="1"/>
  <c r="E56" i="33"/>
  <c r="AJ60" i="14"/>
  <c r="G56" i="33" s="1"/>
  <c r="AK60" i="14"/>
  <c r="H56" i="33" s="1"/>
  <c r="AL60" i="14"/>
  <c r="I56" i="33" s="1"/>
  <c r="AM60" i="14"/>
  <c r="J56" i="33" s="1"/>
  <c r="AN60" i="14"/>
  <c r="K56" i="33" s="1"/>
  <c r="AO52" i="14"/>
  <c r="L48" i="33" s="1"/>
  <c r="AQ52" i="14"/>
  <c r="N48" i="33" s="1"/>
  <c r="AJ52" i="14"/>
  <c r="G48" i="33" s="1"/>
  <c r="AK52" i="14"/>
  <c r="H48" i="33" s="1"/>
  <c r="AL52" i="14"/>
  <c r="I48" i="33" s="1"/>
  <c r="E48" i="33"/>
  <c r="AO44" i="14"/>
  <c r="L40" i="33" s="1"/>
  <c r="AQ44" i="14"/>
  <c r="N40" i="33" s="1"/>
  <c r="AJ44" i="14"/>
  <c r="G40" i="33" s="1"/>
  <c r="E40" i="33"/>
  <c r="AK44" i="14"/>
  <c r="H40" i="33" s="1"/>
  <c r="AL44" i="14"/>
  <c r="I40" i="33" s="1"/>
  <c r="AM44" i="14"/>
  <c r="J40" i="33" s="1"/>
  <c r="AN44" i="14"/>
  <c r="K40" i="33" s="1"/>
  <c r="AO36" i="14"/>
  <c r="L32" i="33" s="1"/>
  <c r="E32" i="33"/>
  <c r="AQ36" i="14"/>
  <c r="N32" i="33" s="1"/>
  <c r="AJ36" i="14"/>
  <c r="G32" i="33" s="1"/>
  <c r="AK36" i="14"/>
  <c r="H32" i="33" s="1"/>
  <c r="AL36" i="14"/>
  <c r="I32" i="33" s="1"/>
  <c r="AM36" i="14"/>
  <c r="J32" i="33" s="1"/>
  <c r="AN36" i="14"/>
  <c r="K32" i="33" s="1"/>
  <c r="AO28" i="14"/>
  <c r="L24" i="33" s="1"/>
  <c r="AQ28" i="14"/>
  <c r="N24" i="33" s="1"/>
  <c r="AJ28" i="14"/>
  <c r="G24" i="33" s="1"/>
  <c r="AK28" i="14"/>
  <c r="H24" i="33" s="1"/>
  <c r="AL28" i="14"/>
  <c r="I24" i="33" s="1"/>
  <c r="AM28" i="14"/>
  <c r="J24" i="33" s="1"/>
  <c r="E24" i="33"/>
  <c r="AN28" i="14"/>
  <c r="K24" i="33" s="1"/>
  <c r="AO20" i="14"/>
  <c r="L16" i="33" s="1"/>
  <c r="AQ20" i="14"/>
  <c r="N16" i="33" s="1"/>
  <c r="AJ20" i="14"/>
  <c r="G16" i="33" s="1"/>
  <c r="AK20" i="14"/>
  <c r="H16" i="33" s="1"/>
  <c r="E16" i="33"/>
  <c r="AL20" i="14"/>
  <c r="I16" i="33" s="1"/>
  <c r="AM20" i="14"/>
  <c r="J16" i="33" s="1"/>
  <c r="AN20" i="14"/>
  <c r="K16" i="33" s="1"/>
  <c r="AQ12" i="14"/>
  <c r="N8" i="33" s="1"/>
  <c r="AO162" i="14"/>
  <c r="L158" i="33" s="1"/>
  <c r="AN161" i="14"/>
  <c r="K157" i="33" s="1"/>
  <c r="AM160" i="14"/>
  <c r="J156" i="33" s="1"/>
  <c r="AL159" i="14"/>
  <c r="I155" i="33" s="1"/>
  <c r="AK158" i="14"/>
  <c r="H154" i="33" s="1"/>
  <c r="AJ157" i="14"/>
  <c r="G153" i="33" s="1"/>
  <c r="AN154" i="14"/>
  <c r="K150" i="33" s="1"/>
  <c r="AO152" i="14"/>
  <c r="L148" i="33" s="1"/>
  <c r="AO150" i="14"/>
  <c r="L146" i="33" s="1"/>
  <c r="AK149" i="14"/>
  <c r="H145" i="33" s="1"/>
  <c r="AM145" i="14"/>
  <c r="J141" i="33" s="1"/>
  <c r="AN143" i="14"/>
  <c r="K139" i="33" s="1"/>
  <c r="AN141" i="14"/>
  <c r="K137" i="33" s="1"/>
  <c r="AJ140" i="14"/>
  <c r="G136" i="33" s="1"/>
  <c r="AO137" i="14"/>
  <c r="L133" i="33" s="1"/>
  <c r="AM135" i="14"/>
  <c r="J131" i="33" s="1"/>
  <c r="AK133" i="14"/>
  <c r="H129" i="33" s="1"/>
  <c r="AQ130" i="14"/>
  <c r="N126" i="33" s="1"/>
  <c r="AN128" i="14"/>
  <c r="K124" i="33" s="1"/>
  <c r="AL126" i="14"/>
  <c r="I122" i="33" s="1"/>
  <c r="AN118" i="14"/>
  <c r="K114" i="33" s="1"/>
  <c r="AM109" i="14"/>
  <c r="J105" i="33" s="1"/>
  <c r="AQ104" i="14"/>
  <c r="N100" i="33" s="1"/>
  <c r="AL100" i="14"/>
  <c r="I96" i="33" s="1"/>
  <c r="AO95" i="14"/>
  <c r="L91" i="33" s="1"/>
  <c r="AN86" i="14"/>
  <c r="K82" i="33" s="1"/>
  <c r="AM77" i="14"/>
  <c r="J73" i="33" s="1"/>
  <c r="AO70" i="14"/>
  <c r="L66" i="33" s="1"/>
  <c r="AM52" i="14"/>
  <c r="J48" i="33" s="1"/>
  <c r="AQ30" i="14"/>
  <c r="N26" i="33" s="1"/>
  <c r="E151" i="33"/>
  <c r="AM155" i="14"/>
  <c r="J151" i="33" s="1"/>
  <c r="E143" i="33"/>
  <c r="AM147" i="14"/>
  <c r="J143" i="33" s="1"/>
  <c r="AN147" i="14"/>
  <c r="K143" i="33" s="1"/>
  <c r="AQ147" i="14"/>
  <c r="N143" i="33" s="1"/>
  <c r="E135" i="33"/>
  <c r="AM139" i="14"/>
  <c r="J135" i="33" s="1"/>
  <c r="AN139" i="14"/>
  <c r="K135" i="33" s="1"/>
  <c r="AO139" i="14"/>
  <c r="L135" i="33" s="1"/>
  <c r="AQ139" i="14"/>
  <c r="N135" i="33" s="1"/>
  <c r="E127" i="33"/>
  <c r="AM131" i="14"/>
  <c r="J127" i="33" s="1"/>
  <c r="AN131" i="14"/>
  <c r="K127" i="33" s="1"/>
  <c r="AO131" i="14"/>
  <c r="L127" i="33" s="1"/>
  <c r="AQ131" i="14"/>
  <c r="N127" i="33" s="1"/>
  <c r="E119" i="33"/>
  <c r="AM123" i="14"/>
  <c r="J119" i="33" s="1"/>
  <c r="AN123" i="14"/>
  <c r="K119" i="33" s="1"/>
  <c r="AO123" i="14"/>
  <c r="L119" i="33" s="1"/>
  <c r="AQ123" i="14"/>
  <c r="N119" i="33" s="1"/>
  <c r="AJ123" i="14"/>
  <c r="G119" i="33" s="1"/>
  <c r="E111" i="33"/>
  <c r="AM115" i="14"/>
  <c r="J111" i="33" s="1"/>
  <c r="AN115" i="14"/>
  <c r="K111" i="33" s="1"/>
  <c r="AO115" i="14"/>
  <c r="L111" i="33" s="1"/>
  <c r="AQ115" i="14"/>
  <c r="N111" i="33" s="1"/>
  <c r="AJ115" i="14"/>
  <c r="G111" i="33" s="1"/>
  <c r="E103" i="33"/>
  <c r="AM107" i="14"/>
  <c r="J103" i="33" s="1"/>
  <c r="AN107" i="14"/>
  <c r="K103" i="33" s="1"/>
  <c r="AO107" i="14"/>
  <c r="L103" i="33" s="1"/>
  <c r="AQ107" i="14"/>
  <c r="N103" i="33" s="1"/>
  <c r="AJ107" i="14"/>
  <c r="G103" i="33" s="1"/>
  <c r="E95" i="33"/>
  <c r="AM99" i="14"/>
  <c r="J95" i="33" s="1"/>
  <c r="AN99" i="14"/>
  <c r="K95" i="33" s="1"/>
  <c r="AO99" i="14"/>
  <c r="L95" i="33" s="1"/>
  <c r="AQ99" i="14"/>
  <c r="N95" i="33" s="1"/>
  <c r="AJ99" i="14"/>
  <c r="G95" i="33" s="1"/>
  <c r="E87" i="33"/>
  <c r="AM91" i="14"/>
  <c r="J87" i="33" s="1"/>
  <c r="AN91" i="14"/>
  <c r="K87" i="33" s="1"/>
  <c r="AO91" i="14"/>
  <c r="L87" i="33" s="1"/>
  <c r="AQ91" i="14"/>
  <c r="N87" i="33" s="1"/>
  <c r="AJ91" i="14"/>
  <c r="G87" i="33" s="1"/>
  <c r="AM83" i="14"/>
  <c r="J79" i="33" s="1"/>
  <c r="AN83" i="14"/>
  <c r="K79" i="33" s="1"/>
  <c r="AO83" i="14"/>
  <c r="L79" i="33" s="1"/>
  <c r="AQ83" i="14"/>
  <c r="N79" i="33" s="1"/>
  <c r="E79" i="33"/>
  <c r="AJ83" i="14"/>
  <c r="G79" i="33" s="1"/>
  <c r="E71" i="33"/>
  <c r="AM75" i="14"/>
  <c r="J71" i="33" s="1"/>
  <c r="AN75" i="14"/>
  <c r="K71" i="33" s="1"/>
  <c r="AO75" i="14"/>
  <c r="L71" i="33" s="1"/>
  <c r="AQ75" i="14"/>
  <c r="N71" i="33" s="1"/>
  <c r="AJ75" i="14"/>
  <c r="G71" i="33" s="1"/>
  <c r="AN67" i="14"/>
  <c r="K63" i="33" s="1"/>
  <c r="AO67" i="14"/>
  <c r="L63" i="33" s="1"/>
  <c r="AQ67" i="14"/>
  <c r="N63" i="33" s="1"/>
  <c r="AJ67" i="14"/>
  <c r="G63" i="33" s="1"/>
  <c r="E63" i="33"/>
  <c r="AK67" i="14"/>
  <c r="H63" i="33" s="1"/>
  <c r="AL67" i="14"/>
  <c r="I63" i="33" s="1"/>
  <c r="AM67" i="14"/>
  <c r="J63" i="33" s="1"/>
  <c r="AN59" i="14"/>
  <c r="K55" i="33" s="1"/>
  <c r="E55" i="33"/>
  <c r="AO59" i="14"/>
  <c r="L55" i="33" s="1"/>
  <c r="AQ59" i="14"/>
  <c r="N55" i="33" s="1"/>
  <c r="AJ59" i="14"/>
  <c r="G55" i="33" s="1"/>
  <c r="AK59" i="14"/>
  <c r="H55" i="33" s="1"/>
  <c r="AL59" i="14"/>
  <c r="I55" i="33" s="1"/>
  <c r="AM59" i="14"/>
  <c r="J55" i="33" s="1"/>
  <c r="AN51" i="14"/>
  <c r="K47" i="33" s="1"/>
  <c r="AO51" i="14"/>
  <c r="L47" i="33" s="1"/>
  <c r="AQ51" i="14"/>
  <c r="N47" i="33" s="1"/>
  <c r="AJ51" i="14"/>
  <c r="G47" i="33" s="1"/>
  <c r="AK51" i="14"/>
  <c r="H47" i="33" s="1"/>
  <c r="E47" i="33"/>
  <c r="AL51" i="14"/>
  <c r="I47" i="33" s="1"/>
  <c r="AM51" i="14"/>
  <c r="J47" i="33" s="1"/>
  <c r="AN43" i="14"/>
  <c r="K39" i="33" s="1"/>
  <c r="AO43" i="14"/>
  <c r="L39" i="33" s="1"/>
  <c r="AQ43" i="14"/>
  <c r="N39" i="33" s="1"/>
  <c r="E39" i="33"/>
  <c r="AJ43" i="14"/>
  <c r="G39" i="33" s="1"/>
  <c r="AK43" i="14"/>
  <c r="H39" i="33" s="1"/>
  <c r="E31" i="33"/>
  <c r="AN35" i="14"/>
  <c r="K31" i="33" s="1"/>
  <c r="AO35" i="14"/>
  <c r="L31" i="33" s="1"/>
  <c r="AQ35" i="14"/>
  <c r="N31" i="33" s="1"/>
  <c r="AJ35" i="14"/>
  <c r="G31" i="33" s="1"/>
  <c r="AK35" i="14"/>
  <c r="H31" i="33" s="1"/>
  <c r="AL35" i="14"/>
  <c r="I31" i="33" s="1"/>
  <c r="AM35" i="14"/>
  <c r="J31" i="33" s="1"/>
  <c r="AN27" i="14"/>
  <c r="K23" i="33" s="1"/>
  <c r="AO27" i="14"/>
  <c r="L23" i="33" s="1"/>
  <c r="AQ27" i="14"/>
  <c r="N23" i="33" s="1"/>
  <c r="AJ27" i="14"/>
  <c r="G23" i="33" s="1"/>
  <c r="AK27" i="14"/>
  <c r="H23" i="33" s="1"/>
  <c r="E23" i="33"/>
  <c r="AL27" i="14"/>
  <c r="I23" i="33" s="1"/>
  <c r="AM27" i="14"/>
  <c r="J23" i="33" s="1"/>
  <c r="AN19" i="14"/>
  <c r="K15" i="33" s="1"/>
  <c r="AO19" i="14"/>
  <c r="L15" i="33" s="1"/>
  <c r="AQ19" i="14"/>
  <c r="N15" i="33" s="1"/>
  <c r="E15" i="33"/>
  <c r="AJ19" i="14"/>
  <c r="G15" i="33" s="1"/>
  <c r="AK19" i="14"/>
  <c r="H15" i="33" s="1"/>
  <c r="AL19" i="14"/>
  <c r="I15" i="33" s="1"/>
  <c r="AM19" i="14"/>
  <c r="J15" i="33" s="1"/>
  <c r="AO12" i="14"/>
  <c r="L8" i="33" s="1"/>
  <c r="AN162" i="14"/>
  <c r="K158" i="33" s="1"/>
  <c r="AM161" i="14"/>
  <c r="J157" i="33" s="1"/>
  <c r="AL160" i="14"/>
  <c r="I156" i="33" s="1"/>
  <c r="AK159" i="14"/>
  <c r="H155" i="33" s="1"/>
  <c r="AJ158" i="14"/>
  <c r="G154" i="33" s="1"/>
  <c r="AQ156" i="14"/>
  <c r="N152" i="33" s="1"/>
  <c r="AO155" i="14"/>
  <c r="L151" i="33" s="1"/>
  <c r="AN152" i="14"/>
  <c r="K148" i="33" s="1"/>
  <c r="AN150" i="14"/>
  <c r="K146" i="33" s="1"/>
  <c r="AQ148" i="14"/>
  <c r="N144" i="33" s="1"/>
  <c r="AJ147" i="14"/>
  <c r="G143" i="33" s="1"/>
  <c r="AJ145" i="14"/>
  <c r="G141" i="33" s="1"/>
  <c r="AM143" i="14"/>
  <c r="J139" i="33" s="1"/>
  <c r="AM141" i="14"/>
  <c r="J137" i="33" s="1"/>
  <c r="AL139" i="14"/>
  <c r="I135" i="33" s="1"/>
  <c r="AJ137" i="14"/>
  <c r="G133" i="33" s="1"/>
  <c r="AO134" i="14"/>
  <c r="L130" i="33" s="1"/>
  <c r="AM132" i="14"/>
  <c r="J128" i="33" s="1"/>
  <c r="AQ127" i="14"/>
  <c r="N123" i="33" s="1"/>
  <c r="AN125" i="14"/>
  <c r="K121" i="33" s="1"/>
  <c r="AN117" i="14"/>
  <c r="K113" i="33" s="1"/>
  <c r="AJ113" i="14"/>
  <c r="G109" i="33" s="1"/>
  <c r="AM108" i="14"/>
  <c r="J104" i="33" s="1"/>
  <c r="AQ103" i="14"/>
  <c r="N99" i="33" s="1"/>
  <c r="AL99" i="14"/>
  <c r="I95" i="33" s="1"/>
  <c r="AO94" i="14"/>
  <c r="L90" i="33" s="1"/>
  <c r="AN85" i="14"/>
  <c r="K81" i="33" s="1"/>
  <c r="AJ81" i="14"/>
  <c r="G77" i="33" s="1"/>
  <c r="AM76" i="14"/>
  <c r="J72" i="33" s="1"/>
  <c r="AJ48" i="14"/>
  <c r="G44" i="33" s="1"/>
  <c r="AQ22" i="14"/>
  <c r="N18" i="33" s="1"/>
  <c r="E150" i="33"/>
  <c r="AL154" i="14"/>
  <c r="I150" i="33" s="1"/>
  <c r="AM154" i="14"/>
  <c r="J150" i="33" s="1"/>
  <c r="E142" i="33"/>
  <c r="AL146" i="14"/>
  <c r="I142" i="33" s="1"/>
  <c r="AM146" i="14"/>
  <c r="J142" i="33" s="1"/>
  <c r="AO146" i="14"/>
  <c r="L142" i="33" s="1"/>
  <c r="E134" i="33"/>
  <c r="AL138" i="14"/>
  <c r="I134" i="33" s="1"/>
  <c r="AM138" i="14"/>
  <c r="J134" i="33" s="1"/>
  <c r="AN138" i="14"/>
  <c r="K134" i="33" s="1"/>
  <c r="AO138" i="14"/>
  <c r="L134" i="33" s="1"/>
  <c r="E126" i="33"/>
  <c r="AL130" i="14"/>
  <c r="I126" i="33" s="1"/>
  <c r="AM130" i="14"/>
  <c r="J126" i="33" s="1"/>
  <c r="AN130" i="14"/>
  <c r="K126" i="33" s="1"/>
  <c r="AO130" i="14"/>
  <c r="L126" i="33" s="1"/>
  <c r="E118" i="33"/>
  <c r="AL122" i="14"/>
  <c r="I118" i="33" s="1"/>
  <c r="AM122" i="14"/>
  <c r="J118" i="33" s="1"/>
  <c r="AN122" i="14"/>
  <c r="K118" i="33" s="1"/>
  <c r="AO122" i="14"/>
  <c r="L118" i="33" s="1"/>
  <c r="AQ122" i="14"/>
  <c r="N118" i="33" s="1"/>
  <c r="E110" i="33"/>
  <c r="AL114" i="14"/>
  <c r="I110" i="33" s="1"/>
  <c r="AM114" i="14"/>
  <c r="J110" i="33" s="1"/>
  <c r="AN114" i="14"/>
  <c r="K110" i="33" s="1"/>
  <c r="AO114" i="14"/>
  <c r="L110" i="33" s="1"/>
  <c r="AQ114" i="14"/>
  <c r="N110" i="33" s="1"/>
  <c r="E102" i="33"/>
  <c r="AL106" i="14"/>
  <c r="I102" i="33" s="1"/>
  <c r="AM106" i="14"/>
  <c r="J102" i="33" s="1"/>
  <c r="AN106" i="14"/>
  <c r="K102" i="33" s="1"/>
  <c r="AO106" i="14"/>
  <c r="L102" i="33" s="1"/>
  <c r="AQ106" i="14"/>
  <c r="N102" i="33" s="1"/>
  <c r="E94" i="33"/>
  <c r="AL98" i="14"/>
  <c r="I94" i="33" s="1"/>
  <c r="AM98" i="14"/>
  <c r="J94" i="33" s="1"/>
  <c r="AN98" i="14"/>
  <c r="K94" i="33" s="1"/>
  <c r="AO98" i="14"/>
  <c r="L94" i="33" s="1"/>
  <c r="AQ98" i="14"/>
  <c r="N94" i="33" s="1"/>
  <c r="E86" i="33"/>
  <c r="AL90" i="14"/>
  <c r="I86" i="33" s="1"/>
  <c r="AM90" i="14"/>
  <c r="J86" i="33" s="1"/>
  <c r="AN90" i="14"/>
  <c r="K86" i="33" s="1"/>
  <c r="AO90" i="14"/>
  <c r="L86" i="33" s="1"/>
  <c r="AQ90" i="14"/>
  <c r="N86" i="33" s="1"/>
  <c r="E78" i="33"/>
  <c r="AL82" i="14"/>
  <c r="I78" i="33" s="1"/>
  <c r="AM82" i="14"/>
  <c r="J78" i="33" s="1"/>
  <c r="AN82" i="14"/>
  <c r="K78" i="33" s="1"/>
  <c r="AO82" i="14"/>
  <c r="L78" i="33" s="1"/>
  <c r="AQ82" i="14"/>
  <c r="N78" i="33" s="1"/>
  <c r="E70" i="33"/>
  <c r="AJ74" i="14"/>
  <c r="G70" i="33" s="1"/>
  <c r="AL74" i="14"/>
  <c r="I70" i="33" s="1"/>
  <c r="AM74" i="14"/>
  <c r="J70" i="33" s="1"/>
  <c r="AN74" i="14"/>
  <c r="K70" i="33" s="1"/>
  <c r="AO74" i="14"/>
  <c r="L70" i="33" s="1"/>
  <c r="AQ74" i="14"/>
  <c r="N70" i="33" s="1"/>
  <c r="E62" i="33"/>
  <c r="AM66" i="14"/>
  <c r="J62" i="33" s="1"/>
  <c r="AN66" i="14"/>
  <c r="K62" i="33" s="1"/>
  <c r="AO66" i="14"/>
  <c r="L62" i="33" s="1"/>
  <c r="AQ66" i="14"/>
  <c r="N62" i="33" s="1"/>
  <c r="AJ66" i="14"/>
  <c r="G62" i="33" s="1"/>
  <c r="E54" i="33"/>
  <c r="AM58" i="14"/>
  <c r="J54" i="33" s="1"/>
  <c r="AN58" i="14"/>
  <c r="K54" i="33" s="1"/>
  <c r="AO58" i="14"/>
  <c r="L54" i="33" s="1"/>
  <c r="AQ58" i="14"/>
  <c r="N54" i="33" s="1"/>
  <c r="AJ58" i="14"/>
  <c r="G54" i="33" s="1"/>
  <c r="AK58" i="14"/>
  <c r="H54" i="33" s="1"/>
  <c r="AL58" i="14"/>
  <c r="I54" i="33" s="1"/>
  <c r="E46" i="33"/>
  <c r="AM50" i="14"/>
  <c r="J46" i="33" s="1"/>
  <c r="AN50" i="14"/>
  <c r="K46" i="33" s="1"/>
  <c r="AO50" i="14"/>
  <c r="L46" i="33" s="1"/>
  <c r="AQ50" i="14"/>
  <c r="N46" i="33" s="1"/>
  <c r="AJ50" i="14"/>
  <c r="G46" i="33" s="1"/>
  <c r="AK50" i="14"/>
  <c r="H46" i="33" s="1"/>
  <c r="AL50" i="14"/>
  <c r="I46" i="33" s="1"/>
  <c r="E38" i="33"/>
  <c r="AM42" i="14"/>
  <c r="J38" i="33" s="1"/>
  <c r="AN42" i="14"/>
  <c r="K38" i="33" s="1"/>
  <c r="AO42" i="14"/>
  <c r="L38" i="33" s="1"/>
  <c r="AQ42" i="14"/>
  <c r="N38" i="33" s="1"/>
  <c r="AJ42" i="14"/>
  <c r="G38" i="33" s="1"/>
  <c r="AK42" i="14"/>
  <c r="H38" i="33" s="1"/>
  <c r="AL42" i="14"/>
  <c r="I38" i="33" s="1"/>
  <c r="E30" i="33"/>
  <c r="AM34" i="14"/>
  <c r="J30" i="33" s="1"/>
  <c r="AN34" i="14"/>
  <c r="K30" i="33" s="1"/>
  <c r="AO34" i="14"/>
  <c r="L30" i="33" s="1"/>
  <c r="AQ34" i="14"/>
  <c r="N30" i="33" s="1"/>
  <c r="AJ34" i="14"/>
  <c r="G30" i="33" s="1"/>
  <c r="AK34" i="14"/>
  <c r="H30" i="33" s="1"/>
  <c r="AL34" i="14"/>
  <c r="I30" i="33" s="1"/>
  <c r="E22" i="33"/>
  <c r="AM26" i="14"/>
  <c r="J22" i="33" s="1"/>
  <c r="AN26" i="14"/>
  <c r="K22" i="33" s="1"/>
  <c r="AO26" i="14"/>
  <c r="L22" i="33" s="1"/>
  <c r="AQ26" i="14"/>
  <c r="N22" i="33" s="1"/>
  <c r="AJ26" i="14"/>
  <c r="G22" i="33" s="1"/>
  <c r="AK26" i="14"/>
  <c r="H22" i="33" s="1"/>
  <c r="AL26" i="14"/>
  <c r="I22" i="33" s="1"/>
  <c r="AH11" i="14"/>
  <c r="E14" i="33"/>
  <c r="AM18" i="14"/>
  <c r="J14" i="33" s="1"/>
  <c r="AN18" i="14"/>
  <c r="K14" i="33" s="1"/>
  <c r="AO18" i="14"/>
  <c r="L14" i="33" s="1"/>
  <c r="AQ18" i="14"/>
  <c r="N14" i="33" s="1"/>
  <c r="AJ18" i="14"/>
  <c r="G14" i="33" s="1"/>
  <c r="AK18" i="14"/>
  <c r="H14" i="33" s="1"/>
  <c r="AL18" i="14"/>
  <c r="I14" i="33" s="1"/>
  <c r="AN12" i="14"/>
  <c r="K8" i="33" s="1"/>
  <c r="AM162" i="14"/>
  <c r="J158" i="33" s="1"/>
  <c r="AL161" i="14"/>
  <c r="I157" i="33" s="1"/>
  <c r="AK160" i="14"/>
  <c r="H156" i="33" s="1"/>
  <c r="AJ159" i="14"/>
  <c r="G155" i="33" s="1"/>
  <c r="AQ157" i="14"/>
  <c r="N153" i="33" s="1"/>
  <c r="AO156" i="14"/>
  <c r="L152" i="33" s="1"/>
  <c r="AN155" i="14"/>
  <c r="K151" i="33" s="1"/>
  <c r="AJ154" i="14"/>
  <c r="G150" i="33" s="1"/>
  <c r="AL152" i="14"/>
  <c r="I148" i="33" s="1"/>
  <c r="AM150" i="14"/>
  <c r="J146" i="33" s="1"/>
  <c r="AM148" i="14"/>
  <c r="J144" i="33" s="1"/>
  <c r="AQ146" i="14"/>
  <c r="N142" i="33" s="1"/>
  <c r="AQ144" i="14"/>
  <c r="N140" i="33" s="1"/>
  <c r="AK143" i="14"/>
  <c r="H139" i="33" s="1"/>
  <c r="AL141" i="14"/>
  <c r="I137" i="33" s="1"/>
  <c r="AK139" i="14"/>
  <c r="H135" i="33" s="1"/>
  <c r="AQ136" i="14"/>
  <c r="N132" i="33" s="1"/>
  <c r="AN134" i="14"/>
  <c r="K130" i="33" s="1"/>
  <c r="AL132" i="14"/>
  <c r="I128" i="33" s="1"/>
  <c r="AJ130" i="14"/>
  <c r="G126" i="33" s="1"/>
  <c r="AO127" i="14"/>
  <c r="L123" i="33" s="1"/>
  <c r="AM125" i="14"/>
  <c r="J121" i="33" s="1"/>
  <c r="AJ122" i="14"/>
  <c r="G118" i="33" s="1"/>
  <c r="AM117" i="14"/>
  <c r="J113" i="33" s="1"/>
  <c r="AQ112" i="14"/>
  <c r="N108" i="33" s="1"/>
  <c r="AL108" i="14"/>
  <c r="I104" i="33" s="1"/>
  <c r="AO103" i="14"/>
  <c r="L99" i="33" s="1"/>
  <c r="AK99" i="14"/>
  <c r="H95" i="33" s="1"/>
  <c r="AN94" i="14"/>
  <c r="K90" i="33" s="1"/>
  <c r="AJ90" i="14"/>
  <c r="G86" i="33" s="1"/>
  <c r="AM85" i="14"/>
  <c r="J81" i="33" s="1"/>
  <c r="AQ80" i="14"/>
  <c r="N76" i="33" s="1"/>
  <c r="AL76" i="14"/>
  <c r="I72" i="33" s="1"/>
  <c r="AK66" i="14"/>
  <c r="H62" i="33" s="1"/>
  <c r="AQ47" i="14"/>
  <c r="N43" i="33" s="1"/>
  <c r="AO21" i="14"/>
  <c r="L17" i="33" s="1"/>
  <c r="X149" i="14"/>
  <c r="H144" i="28" s="1"/>
  <c r="X65" i="14"/>
  <c r="H60" i="28" s="1"/>
  <c r="X42" i="14"/>
  <c r="H37" i="28" s="1"/>
  <c r="AE18" i="14"/>
  <c r="O13" i="28" s="1"/>
  <c r="AP132" i="14"/>
  <c r="M128" i="33" s="1"/>
  <c r="AI114" i="14"/>
  <c r="F110" i="33" s="1"/>
  <c r="AI113" i="14"/>
  <c r="F109" i="33" s="1"/>
  <c r="X20" i="14"/>
  <c r="H15" i="28" s="1"/>
  <c r="X136" i="14"/>
  <c r="H131" i="28" s="1"/>
  <c r="X135" i="14"/>
  <c r="H130" i="28" s="1"/>
  <c r="X22" i="14"/>
  <c r="H17" i="28" s="1"/>
  <c r="AI12" i="14"/>
  <c r="F8" i="33" s="1"/>
  <c r="AP116" i="14"/>
  <c r="M112" i="33" s="1"/>
  <c r="AP115" i="14"/>
  <c r="M111" i="33" s="1"/>
  <c r="X90" i="14"/>
  <c r="H85" i="28" s="1"/>
  <c r="X143" i="14"/>
  <c r="H138" i="28" s="1"/>
  <c r="X140" i="14"/>
  <c r="H135" i="28" s="1"/>
  <c r="X69" i="14"/>
  <c r="H64" i="28" s="1"/>
  <c r="AI98" i="14"/>
  <c r="F94" i="33" s="1"/>
  <c r="X141" i="14"/>
  <c r="H136" i="28" s="1"/>
  <c r="X93" i="14"/>
  <c r="H88" i="28" s="1"/>
  <c r="X16" i="14"/>
  <c r="H11" i="28" s="1"/>
  <c r="X15" i="14"/>
  <c r="H10" i="28" s="1"/>
  <c r="AP148" i="14"/>
  <c r="M144" i="33" s="1"/>
  <c r="AP100" i="14"/>
  <c r="M96" i="33" s="1"/>
  <c r="AP99" i="14"/>
  <c r="M95" i="33" s="1"/>
  <c r="X148" i="14"/>
  <c r="H143" i="28" s="1"/>
  <c r="X110" i="14"/>
  <c r="H105" i="28" s="1"/>
  <c r="AP140" i="14"/>
  <c r="M136" i="33" s="1"/>
  <c r="AE17" i="14"/>
  <c r="O12" i="28" s="1"/>
  <c r="AP17" i="14"/>
  <c r="M13" i="33" s="1"/>
  <c r="AE25" i="14"/>
  <c r="O20" i="28" s="1"/>
  <c r="AP25" i="14"/>
  <c r="M21" i="33" s="1"/>
  <c r="AI155" i="14"/>
  <c r="F151" i="33" s="1"/>
  <c r="AI147" i="14"/>
  <c r="F143" i="33" s="1"/>
  <c r="AI139" i="14"/>
  <c r="F135" i="33" s="1"/>
  <c r="AI131" i="14"/>
  <c r="F127" i="33" s="1"/>
  <c r="AI123" i="14"/>
  <c r="F119" i="33" s="1"/>
  <c r="X158" i="14"/>
  <c r="H153" i="28" s="1"/>
  <c r="X134" i="14"/>
  <c r="H129" i="28" s="1"/>
  <c r="X132" i="14"/>
  <c r="H127" i="28" s="1"/>
  <c r="X130" i="14"/>
  <c r="H125" i="28" s="1"/>
  <c r="X109" i="14"/>
  <c r="H104" i="28" s="1"/>
  <c r="X108" i="14"/>
  <c r="H103" i="28" s="1"/>
  <c r="X107" i="14"/>
  <c r="H102" i="28" s="1"/>
  <c r="X89" i="14"/>
  <c r="H84" i="28" s="1"/>
  <c r="AE65" i="14"/>
  <c r="O60" i="28" s="1"/>
  <c r="X64" i="14"/>
  <c r="H59" i="28" s="1"/>
  <c r="X63" i="14"/>
  <c r="H58" i="28" s="1"/>
  <c r="X59" i="14"/>
  <c r="H54" i="28" s="1"/>
  <c r="X58" i="14"/>
  <c r="H53" i="28" s="1"/>
  <c r="X41" i="14"/>
  <c r="H36" i="28" s="1"/>
  <c r="AE22" i="14"/>
  <c r="O17" i="28" s="1"/>
  <c r="X21" i="14"/>
  <c r="H16" i="28" s="1"/>
  <c r="AE16" i="14"/>
  <c r="O11" i="28" s="1"/>
  <c r="X14" i="14"/>
  <c r="H9" i="28" s="1"/>
  <c r="AP155" i="14"/>
  <c r="M151" i="33" s="1"/>
  <c r="AI154" i="14"/>
  <c r="F150" i="33" s="1"/>
  <c r="AP147" i="14"/>
  <c r="M143" i="33" s="1"/>
  <c r="AI146" i="14"/>
  <c r="F142" i="33" s="1"/>
  <c r="AI138" i="14"/>
  <c r="F134" i="33" s="1"/>
  <c r="AP131" i="14"/>
  <c r="M127" i="33" s="1"/>
  <c r="AP123" i="14"/>
  <c r="M119" i="33" s="1"/>
  <c r="AI122" i="14"/>
  <c r="F118" i="33" s="1"/>
  <c r="AI111" i="14"/>
  <c r="F107" i="33" s="1"/>
  <c r="X157" i="14"/>
  <c r="H152" i="28" s="1"/>
  <c r="X133" i="14"/>
  <c r="H128" i="28" s="1"/>
  <c r="X129" i="14"/>
  <c r="H124" i="28" s="1"/>
  <c r="X106" i="14"/>
  <c r="H101" i="28" s="1"/>
  <c r="AE89" i="14"/>
  <c r="O84" i="28" s="1"/>
  <c r="X88" i="14"/>
  <c r="H83" i="28" s="1"/>
  <c r="X87" i="14"/>
  <c r="H82" i="28" s="1"/>
  <c r="X83" i="14"/>
  <c r="H78" i="28" s="1"/>
  <c r="X82" i="14"/>
  <c r="H77" i="28" s="1"/>
  <c r="X60" i="14"/>
  <c r="H55" i="28" s="1"/>
  <c r="X57" i="14"/>
  <c r="H52" i="28" s="1"/>
  <c r="AE41" i="14"/>
  <c r="O36" i="28" s="1"/>
  <c r="X40" i="14"/>
  <c r="H35" i="28" s="1"/>
  <c r="X39" i="14"/>
  <c r="H34" i="28" s="1"/>
  <c r="X35" i="14"/>
  <c r="H30" i="28" s="1"/>
  <c r="X34" i="14"/>
  <c r="H29" i="28" s="1"/>
  <c r="AE14" i="14"/>
  <c r="O9" i="28" s="1"/>
  <c r="X13" i="14"/>
  <c r="H8" i="28" s="1"/>
  <c r="AE19" i="14"/>
  <c r="O14" i="28" s="1"/>
  <c r="AP19" i="14"/>
  <c r="M15" i="33" s="1"/>
  <c r="AE35" i="14"/>
  <c r="O30" i="28" s="1"/>
  <c r="AP35" i="14"/>
  <c r="M31" i="33" s="1"/>
  <c r="AE51" i="14"/>
  <c r="O46" i="28" s="1"/>
  <c r="AP51" i="14"/>
  <c r="M47" i="33" s="1"/>
  <c r="AE59" i="14"/>
  <c r="O54" i="28" s="1"/>
  <c r="AP59" i="14"/>
  <c r="M55" i="33" s="1"/>
  <c r="AE67" i="14"/>
  <c r="O62" i="28" s="1"/>
  <c r="AP67" i="14"/>
  <c r="M63" i="33" s="1"/>
  <c r="AE75" i="14"/>
  <c r="O70" i="28" s="1"/>
  <c r="AP75" i="14"/>
  <c r="M71" i="33" s="1"/>
  <c r="AE83" i="14"/>
  <c r="O78" i="28" s="1"/>
  <c r="AP83" i="14"/>
  <c r="M79" i="33" s="1"/>
  <c r="AP12" i="14"/>
  <c r="M8" i="33" s="1"/>
  <c r="AI161" i="14"/>
  <c r="F157" i="33" s="1"/>
  <c r="AI153" i="14"/>
  <c r="F149" i="33" s="1"/>
  <c r="AI145" i="14"/>
  <c r="F141" i="33" s="1"/>
  <c r="AI137" i="14"/>
  <c r="F133" i="33" s="1"/>
  <c r="AI121" i="14"/>
  <c r="F117" i="33" s="1"/>
  <c r="AP111" i="14"/>
  <c r="M107" i="33" s="1"/>
  <c r="AE129" i="14"/>
  <c r="O124" i="28" s="1"/>
  <c r="X128" i="14"/>
  <c r="H123" i="28" s="1"/>
  <c r="X127" i="14"/>
  <c r="H122" i="28" s="1"/>
  <c r="X105" i="14"/>
  <c r="H100" i="28" s="1"/>
  <c r="X86" i="14"/>
  <c r="H81" i="28" s="1"/>
  <c r="X84" i="14"/>
  <c r="H79" i="28" s="1"/>
  <c r="X81" i="14"/>
  <c r="H76" i="28" s="1"/>
  <c r="X61" i="14"/>
  <c r="H56" i="28" s="1"/>
  <c r="AE57" i="14"/>
  <c r="O52" i="28" s="1"/>
  <c r="X56" i="14"/>
  <c r="H51" i="28" s="1"/>
  <c r="X55" i="14"/>
  <c r="H50" i="28" s="1"/>
  <c r="X51" i="14"/>
  <c r="H46" i="28" s="1"/>
  <c r="X50" i="14"/>
  <c r="H45" i="28" s="1"/>
  <c r="X38" i="14"/>
  <c r="H33" i="28" s="1"/>
  <c r="X36" i="14"/>
  <c r="H31" i="28" s="1"/>
  <c r="X33" i="14"/>
  <c r="H28" i="28" s="1"/>
  <c r="AE20" i="14"/>
  <c r="O15" i="28" s="1"/>
  <c r="AP20" i="14"/>
  <c r="M16" i="33" s="1"/>
  <c r="AE28" i="14"/>
  <c r="O23" i="28" s="1"/>
  <c r="AP28" i="14"/>
  <c r="M24" i="33" s="1"/>
  <c r="AE36" i="14"/>
  <c r="O31" i="28" s="1"/>
  <c r="AP36" i="14"/>
  <c r="M32" i="33" s="1"/>
  <c r="AE44" i="14"/>
  <c r="O39" i="28" s="1"/>
  <c r="AP44" i="14"/>
  <c r="M40" i="33" s="1"/>
  <c r="AE52" i="14"/>
  <c r="O47" i="28" s="1"/>
  <c r="AP52" i="14"/>
  <c r="M48" i="33" s="1"/>
  <c r="AE68" i="14"/>
  <c r="O63" i="28" s="1"/>
  <c r="AP68" i="14"/>
  <c r="M64" i="33" s="1"/>
  <c r="AE84" i="14"/>
  <c r="O79" i="28" s="1"/>
  <c r="AP84" i="14"/>
  <c r="M80" i="33" s="1"/>
  <c r="AP153" i="14"/>
  <c r="M149" i="33" s="1"/>
  <c r="AI152" i="14"/>
  <c r="F148" i="33" s="1"/>
  <c r="AP145" i="14"/>
  <c r="M141" i="33" s="1"/>
  <c r="AP121" i="14"/>
  <c r="M117" i="33" s="1"/>
  <c r="AI120" i="14"/>
  <c r="F116" i="33" s="1"/>
  <c r="X151" i="14"/>
  <c r="H146" i="28" s="1"/>
  <c r="X126" i="14"/>
  <c r="H121" i="28" s="1"/>
  <c r="X124" i="14"/>
  <c r="H119" i="28" s="1"/>
  <c r="AE105" i="14"/>
  <c r="O100" i="28" s="1"/>
  <c r="X104" i="14"/>
  <c r="H99" i="28" s="1"/>
  <c r="X103" i="14"/>
  <c r="H98" i="28" s="1"/>
  <c r="X99" i="14"/>
  <c r="H94" i="28" s="1"/>
  <c r="X85" i="14"/>
  <c r="H80" i="28" s="1"/>
  <c r="AE81" i="14"/>
  <c r="O76" i="28" s="1"/>
  <c r="X80" i="14"/>
  <c r="H75" i="28" s="1"/>
  <c r="X79" i="14"/>
  <c r="H74" i="28" s="1"/>
  <c r="X75" i="14"/>
  <c r="H70" i="28" s="1"/>
  <c r="X74" i="14"/>
  <c r="H69" i="28" s="1"/>
  <c r="X54" i="14"/>
  <c r="H49" i="28" s="1"/>
  <c r="X52" i="14"/>
  <c r="H47" i="28" s="1"/>
  <c r="X49" i="14"/>
  <c r="H44" i="28" s="1"/>
  <c r="X37" i="14"/>
  <c r="H32" i="28" s="1"/>
  <c r="AE33" i="14"/>
  <c r="O28" i="28" s="1"/>
  <c r="X32" i="14"/>
  <c r="H27" i="28" s="1"/>
  <c r="X31" i="14"/>
  <c r="H26" i="28" s="1"/>
  <c r="AI119" i="14"/>
  <c r="F115" i="33" s="1"/>
  <c r="AP108" i="14"/>
  <c r="M104" i="33" s="1"/>
  <c r="AP107" i="14"/>
  <c r="M103" i="33" s="1"/>
  <c r="AI91" i="14"/>
  <c r="F87" i="33" s="1"/>
  <c r="X125" i="14"/>
  <c r="H120" i="28" s="1"/>
  <c r="X115" i="14"/>
  <c r="H110" i="28" s="1"/>
  <c r="X100" i="14"/>
  <c r="H95" i="28" s="1"/>
  <c r="X97" i="14"/>
  <c r="H92" i="28" s="1"/>
  <c r="X78" i="14"/>
  <c r="H73" i="28" s="1"/>
  <c r="X76" i="14"/>
  <c r="H71" i="28" s="1"/>
  <c r="X73" i="14"/>
  <c r="H68" i="28" s="1"/>
  <c r="X53" i="14"/>
  <c r="H48" i="28" s="1"/>
  <c r="AE49" i="14"/>
  <c r="O44" i="28" s="1"/>
  <c r="X48" i="14"/>
  <c r="H43" i="28" s="1"/>
  <c r="X47" i="14"/>
  <c r="H42" i="28" s="1"/>
  <c r="X30" i="14"/>
  <c r="H25" i="28" s="1"/>
  <c r="X28" i="14"/>
  <c r="H23" i="28" s="1"/>
  <c r="X27" i="14"/>
  <c r="H22" i="28" s="1"/>
  <c r="AP159" i="14"/>
  <c r="M155" i="33" s="1"/>
  <c r="AP151" i="14"/>
  <c r="M147" i="33" s="1"/>
  <c r="AP143" i="14"/>
  <c r="M139" i="33" s="1"/>
  <c r="AI142" i="14"/>
  <c r="F138" i="33" s="1"/>
  <c r="AP135" i="14"/>
  <c r="M131" i="33" s="1"/>
  <c r="AP127" i="14"/>
  <c r="M123" i="33" s="1"/>
  <c r="AP119" i="14"/>
  <c r="M115" i="33" s="1"/>
  <c r="AI118" i="14"/>
  <c r="F114" i="33" s="1"/>
  <c r="X116" i="14"/>
  <c r="H111" i="28" s="1"/>
  <c r="X101" i="14"/>
  <c r="H96" i="28" s="1"/>
  <c r="AE97" i="14"/>
  <c r="O92" i="28" s="1"/>
  <c r="X96" i="14"/>
  <c r="H91" i="28" s="1"/>
  <c r="X95" i="14"/>
  <c r="H90" i="28" s="1"/>
  <c r="X77" i="14"/>
  <c r="H72" i="28" s="1"/>
  <c r="AE73" i="14"/>
  <c r="O68" i="28" s="1"/>
  <c r="X72" i="14"/>
  <c r="H67" i="28" s="1"/>
  <c r="X71" i="14"/>
  <c r="H66" i="28" s="1"/>
  <c r="X46" i="14"/>
  <c r="H41" i="28" s="1"/>
  <c r="X29" i="14"/>
  <c r="H24" i="28" s="1"/>
  <c r="X26" i="14"/>
  <c r="H21" i="28" s="1"/>
  <c r="X25" i="14"/>
  <c r="H20" i="28" s="1"/>
  <c r="AE15" i="14"/>
  <c r="O10" i="28" s="1"/>
  <c r="AP15" i="14"/>
  <c r="M11" i="33" s="1"/>
  <c r="AE23" i="14"/>
  <c r="O18" i="28" s="1"/>
  <c r="AP23" i="14"/>
  <c r="M19" i="33" s="1"/>
  <c r="AE31" i="14"/>
  <c r="O26" i="28" s="1"/>
  <c r="AP31" i="14"/>
  <c r="M27" i="33" s="1"/>
  <c r="AE39" i="14"/>
  <c r="O34" i="28" s="1"/>
  <c r="AP39" i="14"/>
  <c r="M35" i="33" s="1"/>
  <c r="AE47" i="14"/>
  <c r="O42" i="28" s="1"/>
  <c r="AP47" i="14"/>
  <c r="M43" i="33" s="1"/>
  <c r="AE55" i="14"/>
  <c r="O50" i="28" s="1"/>
  <c r="AP55" i="14"/>
  <c r="M51" i="33" s="1"/>
  <c r="AE63" i="14"/>
  <c r="O58" i="28" s="1"/>
  <c r="AP63" i="14"/>
  <c r="M59" i="33" s="1"/>
  <c r="AE71" i="14"/>
  <c r="O66" i="28" s="1"/>
  <c r="AP71" i="14"/>
  <c r="M67" i="33" s="1"/>
  <c r="AE79" i="14"/>
  <c r="O74" i="28" s="1"/>
  <c r="AP79" i="14"/>
  <c r="M75" i="33" s="1"/>
  <c r="AE87" i="14"/>
  <c r="O82" i="28" s="1"/>
  <c r="AP87" i="14"/>
  <c r="M83" i="33" s="1"/>
  <c r="AE95" i="14"/>
  <c r="O90" i="28" s="1"/>
  <c r="AP95" i="14"/>
  <c r="M91" i="33" s="1"/>
  <c r="AI117" i="14"/>
  <c r="F113" i="33" s="1"/>
  <c r="AP103" i="14"/>
  <c r="M99" i="33" s="1"/>
  <c r="AE113" i="14"/>
  <c r="O108" i="28" s="1"/>
  <c r="X112" i="14"/>
  <c r="H107" i="28" s="1"/>
  <c r="X94" i="14"/>
  <c r="H89" i="28" s="1"/>
  <c r="X92" i="14"/>
  <c r="H87" i="28" s="1"/>
  <c r="X70" i="14"/>
  <c r="H65" i="28" s="1"/>
  <c r="X68" i="14"/>
  <c r="H63" i="28" s="1"/>
  <c r="X67" i="14"/>
  <c r="H62" i="28" s="1"/>
  <c r="X66" i="14"/>
  <c r="H61" i="28" s="1"/>
  <c r="X45" i="14"/>
  <c r="H40" i="28" s="1"/>
  <c r="X44" i="14"/>
  <c r="H39" i="28" s="1"/>
  <c r="X43" i="14"/>
  <c r="H38" i="28" s="1"/>
  <c r="X24" i="14"/>
  <c r="H19" i="28" s="1"/>
  <c r="X23" i="14"/>
  <c r="H18" i="28" s="1"/>
  <c r="X19" i="14"/>
  <c r="H14" i="28" s="1"/>
  <c r="X18" i="14"/>
  <c r="H13" i="28" s="1"/>
  <c r="X17" i="14"/>
  <c r="H12" i="28" s="1"/>
  <c r="AF116" i="14"/>
  <c r="P111" i="28" s="1"/>
  <c r="AF139" i="14"/>
  <c r="AF100" i="14"/>
  <c r="P95" i="28" s="1"/>
  <c r="AE124" i="14"/>
  <c r="O119" i="28" s="1"/>
  <c r="AE92" i="14"/>
  <c r="O87" i="28" s="1"/>
  <c r="AE76" i="14"/>
  <c r="O71" i="28" s="1"/>
  <c r="AE60" i="14"/>
  <c r="O55" i="28" s="1"/>
  <c r="AE139" i="14"/>
  <c r="O134" i="28" s="1"/>
  <c r="AE91" i="14"/>
  <c r="O86" i="28" s="1"/>
  <c r="AE43" i="14"/>
  <c r="O38" i="28" s="1"/>
  <c r="AE27" i="14"/>
  <c r="M11" i="14"/>
  <c r="N156" i="14"/>
  <c r="AF156" i="14" s="1"/>
  <c r="P151" i="28" s="1"/>
  <c r="N12" i="14"/>
  <c r="AE12" i="14" s="1"/>
  <c r="O7" i="28" s="1"/>
  <c r="L11" i="14"/>
  <c r="AE147" i="14" l="1"/>
  <c r="O142" i="28" s="1"/>
  <c r="G121" i="28"/>
  <c r="AA126" i="14"/>
  <c r="K121" i="28" s="1"/>
  <c r="AF126" i="14"/>
  <c r="P121" i="28" s="1"/>
  <c r="Z126" i="14"/>
  <c r="J121" i="28" s="1"/>
  <c r="AB126" i="14"/>
  <c r="L121" i="28" s="1"/>
  <c r="AC126" i="14"/>
  <c r="M121" i="28" s="1"/>
  <c r="AD126" i="14"/>
  <c r="N121" i="28" s="1"/>
  <c r="AE126" i="14"/>
  <c r="O121" i="28" s="1"/>
  <c r="Y126" i="14"/>
  <c r="I121" i="28" s="1"/>
  <c r="AD51" i="14"/>
  <c r="N46" i="28" s="1"/>
  <c r="G46" i="28"/>
  <c r="Z51" i="14"/>
  <c r="J46" i="28" s="1"/>
  <c r="AB51" i="14"/>
  <c r="L46" i="28" s="1"/>
  <c r="AC51" i="14"/>
  <c r="M46" i="28" s="1"/>
  <c r="Y51" i="14"/>
  <c r="I46" i="28" s="1"/>
  <c r="AA51" i="14"/>
  <c r="K46" i="28" s="1"/>
  <c r="AE156" i="14"/>
  <c r="O151" i="28" s="1"/>
  <c r="P134" i="28"/>
  <c r="X156" i="14"/>
  <c r="H151" i="28" s="1"/>
  <c r="G137" i="28"/>
  <c r="AE142" i="14"/>
  <c r="O137" i="28" s="1"/>
  <c r="AB142" i="14"/>
  <c r="L137" i="28" s="1"/>
  <c r="AA142" i="14"/>
  <c r="K137" i="28" s="1"/>
  <c r="AC142" i="14"/>
  <c r="M137" i="28" s="1"/>
  <c r="AD142" i="14"/>
  <c r="N137" i="28" s="1"/>
  <c r="AF142" i="14"/>
  <c r="P137" i="28" s="1"/>
  <c r="Y142" i="14"/>
  <c r="I137" i="28" s="1"/>
  <c r="Z142" i="14"/>
  <c r="J137" i="28" s="1"/>
  <c r="N9" i="28"/>
  <c r="AF91" i="14"/>
  <c r="P86" i="28" s="1"/>
  <c r="G86" i="28"/>
  <c r="AC91" i="14"/>
  <c r="M86" i="28" s="1"/>
  <c r="Z91" i="14"/>
  <c r="J86" i="28" s="1"/>
  <c r="Y91" i="14"/>
  <c r="I86" i="28" s="1"/>
  <c r="AA91" i="14"/>
  <c r="K86" i="28" s="1"/>
  <c r="AB91" i="14"/>
  <c r="L86" i="28" s="1"/>
  <c r="AD91" i="14"/>
  <c r="N86" i="28" s="1"/>
  <c r="Y62" i="14"/>
  <c r="I57" i="28" s="1"/>
  <c r="G57" i="28"/>
  <c r="AC62" i="14"/>
  <c r="M57" i="28" s="1"/>
  <c r="AE62" i="14"/>
  <c r="O57" i="28" s="1"/>
  <c r="Z62" i="14"/>
  <c r="J57" i="28" s="1"/>
  <c r="AA62" i="14"/>
  <c r="K57" i="28" s="1"/>
  <c r="AB62" i="14"/>
  <c r="L57" i="28" s="1"/>
  <c r="AD62" i="14"/>
  <c r="N57" i="28" s="1"/>
  <c r="AF62" i="14"/>
  <c r="P57" i="28" s="1"/>
  <c r="G145" i="28"/>
  <c r="AC150" i="14"/>
  <c r="M145" i="28" s="1"/>
  <c r="Z150" i="14"/>
  <c r="J145" i="28" s="1"/>
  <c r="Y150" i="14"/>
  <c r="I145" i="28" s="1"/>
  <c r="AA150" i="14"/>
  <c r="K145" i="28" s="1"/>
  <c r="AB150" i="14"/>
  <c r="L145" i="28" s="1"/>
  <c r="AD150" i="14"/>
  <c r="N145" i="28" s="1"/>
  <c r="AE150" i="14"/>
  <c r="O145" i="28" s="1"/>
  <c r="AF150" i="14"/>
  <c r="P145" i="28" s="1"/>
  <c r="G126" i="28"/>
  <c r="AD131" i="14"/>
  <c r="N126" i="28" s="1"/>
  <c r="AA131" i="14"/>
  <c r="K126" i="28" s="1"/>
  <c r="Y131" i="14"/>
  <c r="I126" i="28" s="1"/>
  <c r="Z131" i="14"/>
  <c r="J126" i="28" s="1"/>
  <c r="AB131" i="14"/>
  <c r="L126" i="28" s="1"/>
  <c r="AC131" i="14"/>
  <c r="M126" i="28" s="1"/>
  <c r="AF131" i="14"/>
  <c r="P126" i="28" s="1"/>
  <c r="N11" i="14"/>
  <c r="G7" i="28"/>
  <c r="Y12" i="14"/>
  <c r="I7" i="28" s="1"/>
  <c r="AD12" i="14"/>
  <c r="N7" i="28" s="1"/>
  <c r="AC12" i="14"/>
  <c r="M7" i="28" s="1"/>
  <c r="Z12" i="14"/>
  <c r="AA12" i="14"/>
  <c r="AB12" i="14"/>
  <c r="L7" i="28" s="1"/>
  <c r="AD78" i="14"/>
  <c r="N73" i="28" s="1"/>
  <c r="G73" i="28"/>
  <c r="Z78" i="14"/>
  <c r="J73" i="28" s="1"/>
  <c r="AC78" i="14"/>
  <c r="M73" i="28" s="1"/>
  <c r="AB78" i="14"/>
  <c r="L73" i="28" s="1"/>
  <c r="AE78" i="14"/>
  <c r="O73" i="28" s="1"/>
  <c r="AF78" i="14"/>
  <c r="P73" i="28" s="1"/>
  <c r="Y78" i="14"/>
  <c r="I73" i="28" s="1"/>
  <c r="AA78" i="14"/>
  <c r="K73" i="28" s="1"/>
  <c r="G153" i="28"/>
  <c r="Z158" i="14"/>
  <c r="J153" i="28" s="1"/>
  <c r="AE158" i="14"/>
  <c r="O153" i="28" s="1"/>
  <c r="AB158" i="14"/>
  <c r="L153" i="28" s="1"/>
  <c r="AC158" i="14"/>
  <c r="M153" i="28" s="1"/>
  <c r="AD158" i="14"/>
  <c r="N153" i="28" s="1"/>
  <c r="AF158" i="14"/>
  <c r="P153" i="28" s="1"/>
  <c r="Y158" i="14"/>
  <c r="I153" i="28" s="1"/>
  <c r="AA158" i="14"/>
  <c r="K153" i="28" s="1"/>
  <c r="M10" i="28"/>
  <c r="I14" i="28"/>
  <c r="G142" i="28"/>
  <c r="Y147" i="14"/>
  <c r="I142" i="28" s="1"/>
  <c r="AD147" i="14"/>
  <c r="N142" i="28" s="1"/>
  <c r="Z147" i="14"/>
  <c r="J142" i="28" s="1"/>
  <c r="AA147" i="14"/>
  <c r="K142" i="28" s="1"/>
  <c r="AB147" i="14"/>
  <c r="L142" i="28" s="1"/>
  <c r="AC147" i="14"/>
  <c r="M142" i="28" s="1"/>
  <c r="X12" i="14"/>
  <c r="H7" i="28" s="1"/>
  <c r="Y102" i="14"/>
  <c r="I97" i="28" s="1"/>
  <c r="G97" i="28"/>
  <c r="AD102" i="14"/>
  <c r="N97" i="28" s="1"/>
  <c r="AC102" i="14"/>
  <c r="M97" i="28" s="1"/>
  <c r="AE102" i="14"/>
  <c r="O97" i="28" s="1"/>
  <c r="AF102" i="14"/>
  <c r="P97" i="28" s="1"/>
  <c r="Z102" i="14"/>
  <c r="J97" i="28" s="1"/>
  <c r="AA102" i="14"/>
  <c r="K97" i="28" s="1"/>
  <c r="AB102" i="14"/>
  <c r="L97" i="28" s="1"/>
  <c r="L11" i="28"/>
  <c r="G151" i="28"/>
  <c r="AC156" i="14"/>
  <c r="M151" i="28" s="1"/>
  <c r="Y156" i="14"/>
  <c r="I151" i="28" s="1"/>
  <c r="Z156" i="14"/>
  <c r="J151" i="28" s="1"/>
  <c r="AA156" i="14"/>
  <c r="K151" i="28" s="1"/>
  <c r="AB156" i="14"/>
  <c r="L151" i="28" s="1"/>
  <c r="AD156" i="14"/>
  <c r="N151" i="28" s="1"/>
  <c r="Z94" i="14"/>
  <c r="J89" i="28" s="1"/>
  <c r="G89" i="28"/>
  <c r="AA94" i="14"/>
  <c r="K89" i="28" s="1"/>
  <c r="AC94" i="14"/>
  <c r="M89" i="28" s="1"/>
  <c r="AF94" i="14"/>
  <c r="P89" i="28" s="1"/>
  <c r="AD94" i="14"/>
  <c r="N89" i="28" s="1"/>
  <c r="AE94" i="14"/>
  <c r="O89" i="28" s="1"/>
  <c r="Y94" i="14"/>
  <c r="I89" i="28" s="1"/>
  <c r="AB94" i="14"/>
  <c r="L89" i="28" s="1"/>
  <c r="G105" i="28"/>
  <c r="AC110" i="14"/>
  <c r="M105" i="28" s="1"/>
  <c r="Z110" i="14"/>
  <c r="J105" i="28" s="1"/>
  <c r="Y110" i="14"/>
  <c r="I105" i="28" s="1"/>
  <c r="AA110" i="14"/>
  <c r="K105" i="28" s="1"/>
  <c r="AB110" i="14"/>
  <c r="L105" i="28" s="1"/>
  <c r="AD110" i="14"/>
  <c r="N105" i="28" s="1"/>
  <c r="AE110" i="14"/>
  <c r="O105" i="28" s="1"/>
  <c r="AF110" i="14"/>
  <c r="P105" i="28" s="1"/>
  <c r="AF12" i="14"/>
  <c r="P7" i="28" s="1"/>
  <c r="G113" i="28"/>
  <c r="AB118" i="14"/>
  <c r="L113" i="28" s="1"/>
  <c r="Y118" i="14"/>
  <c r="I113" i="28" s="1"/>
  <c r="AD118" i="14"/>
  <c r="N113" i="28" s="1"/>
  <c r="AE118" i="14"/>
  <c r="O113" i="28" s="1"/>
  <c r="AF118" i="14"/>
  <c r="P113" i="28" s="1"/>
  <c r="Z118" i="14"/>
  <c r="J113" i="28" s="1"/>
  <c r="AA118" i="14"/>
  <c r="K113" i="28" s="1"/>
  <c r="AC118" i="14"/>
  <c r="M113" i="28" s="1"/>
  <c r="O22" i="28"/>
  <c r="AM11" i="14"/>
  <c r="AO11" i="14"/>
  <c r="AN11" i="14"/>
  <c r="AK11" i="14"/>
  <c r="AP11" i="14"/>
  <c r="AJ11" i="14"/>
  <c r="AQ11" i="14"/>
  <c r="AI11" i="14"/>
  <c r="AL11" i="14"/>
  <c r="H6" i="28" l="1"/>
  <c r="AE11" i="14"/>
  <c r="M6" i="28"/>
  <c r="N6" i="28"/>
  <c r="AD11" i="14"/>
  <c r="I6" i="28"/>
  <c r="L6" i="28"/>
  <c r="Y11" i="14"/>
  <c r="G6" i="28"/>
  <c r="AF11" i="14"/>
  <c r="P6" i="28"/>
  <c r="AB11" i="14"/>
  <c r="X11" i="14"/>
  <c r="K7" i="28"/>
  <c r="K6" i="28" s="1"/>
  <c r="AA11" i="14"/>
  <c r="AC11" i="14"/>
  <c r="O6" i="28"/>
  <c r="J7" i="28"/>
  <c r="J6" i="28" s="1"/>
  <c r="Z11" i="14"/>
  <c r="P62" i="26" l="1"/>
  <c r="P65" i="26"/>
  <c r="P69" i="26"/>
  <c r="P71" i="26"/>
  <c r="P75" i="26"/>
  <c r="P76" i="26"/>
  <c r="P81" i="26"/>
  <c r="P83" i="26"/>
  <c r="P85" i="26"/>
  <c r="P88" i="26"/>
  <c r="P91" i="26"/>
  <c r="P93" i="26"/>
  <c r="P95" i="26"/>
  <c r="P96" i="26"/>
  <c r="P100" i="26"/>
  <c r="P103" i="26"/>
  <c r="P105" i="26"/>
  <c r="P107" i="26"/>
  <c r="P110" i="26"/>
  <c r="P119" i="26"/>
  <c r="P120" i="26"/>
  <c r="P124" i="26"/>
  <c r="P125" i="26"/>
  <c r="P126" i="26"/>
  <c r="P128" i="26"/>
  <c r="P129" i="26"/>
  <c r="P130" i="26"/>
  <c r="P131" i="26"/>
  <c r="P132" i="26"/>
  <c r="P136" i="26"/>
  <c r="P137" i="26"/>
  <c r="P138" i="26"/>
  <c r="P139" i="26"/>
  <c r="P147" i="26"/>
  <c r="P149" i="26"/>
  <c r="P150" i="26"/>
  <c r="P154" i="26"/>
  <c r="P156" i="26"/>
  <c r="P13" i="26"/>
  <c r="P18" i="26"/>
  <c r="P19" i="26"/>
  <c r="P29" i="26"/>
  <c r="P31" i="26"/>
  <c r="P48" i="26"/>
  <c r="P49" i="26"/>
  <c r="P52" i="26"/>
  <c r="P53" i="26"/>
  <c r="P55" i="26"/>
  <c r="P58" i="26"/>
  <c r="Q139" i="26" l="1"/>
  <c r="Q58" i="26"/>
  <c r="Q55" i="26"/>
  <c r="Q31" i="26"/>
  <c r="Q149" i="26"/>
  <c r="Q125" i="26"/>
  <c r="Q93" i="26"/>
  <c r="Q85" i="26"/>
  <c r="Q69" i="26"/>
  <c r="Q53" i="26"/>
  <c r="Q136" i="26"/>
  <c r="Q156" i="26"/>
  <c r="Q132" i="26"/>
  <c r="Q124" i="26"/>
  <c r="Q100" i="26"/>
  <c r="Q76" i="26"/>
  <c r="Q29" i="26"/>
  <c r="Q131" i="26"/>
  <c r="Q83" i="26"/>
  <c r="Q52" i="26"/>
  <c r="Q154" i="26"/>
  <c r="Q138" i="26"/>
  <c r="Q130" i="26"/>
  <c r="Q13" i="26"/>
  <c r="Q107" i="26"/>
  <c r="Q75" i="26"/>
  <c r="Q19" i="26"/>
  <c r="Q137" i="26"/>
  <c r="Q129" i="26"/>
  <c r="Q105" i="26"/>
  <c r="Q81" i="26"/>
  <c r="Q65" i="26"/>
  <c r="Q147" i="26"/>
  <c r="Q91" i="26"/>
  <c r="Q120" i="26"/>
  <c r="Q96" i="26"/>
  <c r="Q49" i="26"/>
  <c r="Q119" i="26"/>
  <c r="Q103" i="26"/>
  <c r="Q95" i="26"/>
  <c r="Q71" i="26"/>
  <c r="Q18" i="26"/>
  <c r="Q128" i="26"/>
  <c r="Q88" i="26"/>
  <c r="Q48" i="26"/>
  <c r="Q150" i="26"/>
  <c r="Q126" i="26"/>
  <c r="Q110" i="26"/>
  <c r="Q62" i="26"/>
  <c r="K7" i="33" l="1"/>
  <c r="L7" i="33"/>
  <c r="D60" i="16"/>
  <c r="D61" i="16"/>
  <c r="D62" i="16"/>
  <c r="D63" i="16"/>
  <c r="D64" i="16"/>
  <c r="D59" i="16"/>
  <c r="D44" i="16"/>
  <c r="D45" i="16"/>
  <c r="D46" i="16"/>
  <c r="D47" i="16"/>
  <c r="D48" i="16"/>
  <c r="D53" i="16"/>
  <c r="D54" i="16"/>
  <c r="D55" i="16"/>
  <c r="D56" i="16"/>
  <c r="D52" i="16"/>
  <c r="D37" i="16"/>
  <c r="D38" i="16"/>
  <c r="D39" i="16"/>
  <c r="I7" i="33" l="1"/>
  <c r="J7" i="33"/>
  <c r="F7" i="33"/>
  <c r="N7" i="33"/>
  <c r="H7" i="33"/>
  <c r="M7" i="33"/>
  <c r="G7" i="33"/>
  <c r="E7" i="33"/>
  <c r="D11" i="14" l="1"/>
  <c r="J34" i="14" l="1"/>
  <c r="L30" i="13" s="1"/>
  <c r="I34" i="14"/>
  <c r="K30" i="13" s="1"/>
  <c r="H34" i="14"/>
  <c r="J30" i="13" s="1"/>
  <c r="AJ7" i="13" l="1"/>
  <c r="I7" i="13"/>
  <c r="J79" i="14"/>
  <c r="L75" i="13" s="1"/>
  <c r="I79" i="14"/>
  <c r="K75" i="13" s="1"/>
  <c r="H79" i="14"/>
  <c r="J75" i="13" s="1"/>
  <c r="O81" i="23" l="1"/>
  <c r="P81" i="23" s="1"/>
  <c r="H81" i="23"/>
  <c r="I81" i="23" s="1"/>
  <c r="H75" i="13" s="1"/>
  <c r="D75" i="33" l="1"/>
  <c r="D74" i="28"/>
  <c r="H89" i="26"/>
  <c r="H33" i="26"/>
  <c r="H34" i="26"/>
  <c r="H36" i="26"/>
  <c r="H37" i="26"/>
  <c r="H38" i="26"/>
  <c r="H39" i="26"/>
  <c r="H41" i="26"/>
  <c r="H42" i="26"/>
  <c r="H43" i="26"/>
  <c r="H44" i="26"/>
  <c r="H81" i="26"/>
  <c r="H82" i="26"/>
  <c r="H83" i="26"/>
  <c r="H84" i="26"/>
  <c r="H85" i="26"/>
  <c r="H86" i="26"/>
  <c r="H87" i="26"/>
  <c r="H88" i="26"/>
  <c r="H35" i="26"/>
  <c r="H90" i="26"/>
  <c r="H91" i="26"/>
  <c r="H92" i="26"/>
  <c r="H93" i="26"/>
  <c r="H94" i="26"/>
  <c r="H95" i="26"/>
  <c r="H40" i="26"/>
  <c r="H96" i="26"/>
  <c r="H97" i="26"/>
  <c r="H98" i="26"/>
  <c r="H99" i="26"/>
  <c r="H133" i="26"/>
  <c r="H134" i="26"/>
  <c r="H135" i="26"/>
  <c r="H137" i="26"/>
  <c r="H139" i="26"/>
  <c r="H143" i="26"/>
  <c r="H145" i="26"/>
  <c r="H65" i="26"/>
  <c r="H67" i="26"/>
  <c r="H73" i="26"/>
  <c r="H72" i="26"/>
  <c r="H80" i="26"/>
  <c r="H59" i="26"/>
  <c r="H60" i="26"/>
  <c r="H68" i="26"/>
  <c r="H69" i="26"/>
  <c r="H70" i="26"/>
  <c r="H71" i="26"/>
  <c r="H74" i="26"/>
  <c r="H75" i="26"/>
  <c r="H76" i="26"/>
  <c r="H79" i="26"/>
  <c r="H147" i="26"/>
  <c r="H150" i="26"/>
  <c r="H158" i="26"/>
  <c r="H159" i="26"/>
  <c r="H148" i="26"/>
  <c r="H149" i="26"/>
  <c r="H153" i="26"/>
  <c r="H154" i="26"/>
  <c r="H160" i="26"/>
  <c r="H47" i="26"/>
  <c r="H50" i="26"/>
  <c r="H51" i="26"/>
  <c r="H54" i="26"/>
  <c r="H56" i="26"/>
  <c r="H119" i="26"/>
  <c r="H121" i="26"/>
  <c r="H126" i="26"/>
  <c r="H129" i="26"/>
  <c r="H48" i="26"/>
  <c r="H49" i="26"/>
  <c r="H53" i="26"/>
  <c r="H55" i="26"/>
  <c r="H152" i="26"/>
  <c r="H151" i="26"/>
  <c r="H155" i="26"/>
  <c r="H156" i="26"/>
  <c r="H157" i="26"/>
  <c r="H161" i="26"/>
  <c r="H26" i="26"/>
  <c r="H21" i="26"/>
  <c r="H23" i="26"/>
  <c r="H102" i="26"/>
  <c r="H108" i="26"/>
  <c r="H12" i="26"/>
  <c r="H11" i="26"/>
  <c r="H124" i="26"/>
  <c r="H120" i="26"/>
  <c r="H46" i="26"/>
  <c r="H45" i="26"/>
  <c r="H103" i="26"/>
  <c r="H101" i="26"/>
  <c r="H104" i="26"/>
  <c r="H110" i="26"/>
  <c r="H113" i="26"/>
  <c r="H14" i="26"/>
  <c r="H13" i="26"/>
  <c r="H19" i="26"/>
  <c r="H140" i="26"/>
  <c r="H141" i="26"/>
  <c r="H132" i="26"/>
  <c r="H130" i="26"/>
  <c r="H100" i="26"/>
  <c r="H117" i="26"/>
  <c r="H115" i="26"/>
  <c r="H111" i="26"/>
  <c r="H112" i="26"/>
  <c r="H118" i="26"/>
  <c r="H22" i="26"/>
  <c r="H28" i="26"/>
  <c r="H64" i="26"/>
  <c r="H77" i="26"/>
  <c r="H123" i="26"/>
  <c r="H127" i="26"/>
  <c r="H131" i="26"/>
  <c r="H24" i="26"/>
  <c r="H29" i="26"/>
  <c r="H31" i="26"/>
  <c r="H136" i="26"/>
  <c r="H146" i="26"/>
  <c r="H106" i="26"/>
  <c r="H107" i="26"/>
  <c r="H66" i="26"/>
  <c r="H57" i="26"/>
  <c r="H58" i="26"/>
  <c r="H18" i="26"/>
  <c r="H17" i="26"/>
  <c r="H138" i="26"/>
  <c r="H142" i="26"/>
  <c r="H61" i="26"/>
  <c r="H62" i="26"/>
  <c r="H122" i="26"/>
  <c r="H125" i="26"/>
  <c r="H25" i="26"/>
  <c r="H105" i="26"/>
  <c r="H15" i="26"/>
  <c r="H27" i="26"/>
  <c r="H52" i="26"/>
  <c r="H109" i="26"/>
  <c r="H128" i="26"/>
  <c r="H30" i="26"/>
  <c r="H114" i="26"/>
  <c r="H144" i="26"/>
  <c r="H116" i="26"/>
  <c r="H16" i="26"/>
  <c r="H20" i="26"/>
  <c r="H63" i="26"/>
  <c r="H78" i="26"/>
  <c r="H32" i="26"/>
  <c r="G10" i="26"/>
  <c r="F10" i="26"/>
  <c r="D10" i="26"/>
  <c r="E17" i="26" l="1"/>
  <c r="I17" i="26" s="1"/>
  <c r="E14" i="13" s="1"/>
  <c r="E25" i="26"/>
  <c r="I25" i="26" s="1"/>
  <c r="E22" i="13" s="1"/>
  <c r="E33" i="26"/>
  <c r="I33" i="26" s="1"/>
  <c r="E30" i="13" s="1"/>
  <c r="E41" i="26"/>
  <c r="I41" i="26" s="1"/>
  <c r="E38" i="13" s="1"/>
  <c r="E49" i="26"/>
  <c r="I49" i="26" s="1"/>
  <c r="E46" i="13" s="1"/>
  <c r="E57" i="26"/>
  <c r="I57" i="26" s="1"/>
  <c r="E54" i="13" s="1"/>
  <c r="E65" i="26"/>
  <c r="I65" i="26" s="1"/>
  <c r="E62" i="13" s="1"/>
  <c r="E73" i="26"/>
  <c r="I73" i="26" s="1"/>
  <c r="E70" i="13" s="1"/>
  <c r="E81" i="26"/>
  <c r="I81" i="26" s="1"/>
  <c r="E78" i="13" s="1"/>
  <c r="E89" i="26"/>
  <c r="I89" i="26" s="1"/>
  <c r="E86" i="13" s="1"/>
  <c r="E97" i="26"/>
  <c r="I97" i="26" s="1"/>
  <c r="E94" i="13" s="1"/>
  <c r="E105" i="26"/>
  <c r="I105" i="26" s="1"/>
  <c r="E102" i="13" s="1"/>
  <c r="E113" i="26"/>
  <c r="I113" i="26" s="1"/>
  <c r="E110" i="13" s="1"/>
  <c r="E121" i="26"/>
  <c r="I121" i="26" s="1"/>
  <c r="E118" i="13" s="1"/>
  <c r="E129" i="26"/>
  <c r="I129" i="26" s="1"/>
  <c r="E126" i="13" s="1"/>
  <c r="E137" i="26"/>
  <c r="I137" i="26" s="1"/>
  <c r="E134" i="13" s="1"/>
  <c r="E145" i="26"/>
  <c r="I145" i="26" s="1"/>
  <c r="E142" i="13" s="1"/>
  <c r="E153" i="26"/>
  <c r="I153" i="26" s="1"/>
  <c r="E150" i="13" s="1"/>
  <c r="E161" i="26"/>
  <c r="I161" i="26" s="1"/>
  <c r="E158" i="13" s="1"/>
  <c r="E84" i="26"/>
  <c r="I84" i="26" s="1"/>
  <c r="E81" i="13" s="1"/>
  <c r="E116" i="26"/>
  <c r="I116" i="26" s="1"/>
  <c r="E113" i="13" s="1"/>
  <c r="E18" i="26"/>
  <c r="I18" i="26" s="1"/>
  <c r="E15" i="13" s="1"/>
  <c r="E26" i="26"/>
  <c r="I26" i="26" s="1"/>
  <c r="E23" i="13" s="1"/>
  <c r="E34" i="26"/>
  <c r="I34" i="26" s="1"/>
  <c r="E31" i="13" s="1"/>
  <c r="E42" i="26"/>
  <c r="I42" i="26" s="1"/>
  <c r="E39" i="13" s="1"/>
  <c r="E50" i="26"/>
  <c r="I50" i="26" s="1"/>
  <c r="E47" i="13" s="1"/>
  <c r="E58" i="26"/>
  <c r="I58" i="26" s="1"/>
  <c r="E55" i="13" s="1"/>
  <c r="E66" i="26"/>
  <c r="I66" i="26" s="1"/>
  <c r="E63" i="13" s="1"/>
  <c r="E74" i="26"/>
  <c r="I74" i="26" s="1"/>
  <c r="E71" i="13" s="1"/>
  <c r="E82" i="26"/>
  <c r="I82" i="26" s="1"/>
  <c r="E79" i="13" s="1"/>
  <c r="E90" i="26"/>
  <c r="I90" i="26" s="1"/>
  <c r="E87" i="13" s="1"/>
  <c r="E98" i="26"/>
  <c r="I98" i="26" s="1"/>
  <c r="E95" i="13" s="1"/>
  <c r="E106" i="26"/>
  <c r="I106" i="26" s="1"/>
  <c r="E103" i="13" s="1"/>
  <c r="E114" i="26"/>
  <c r="I114" i="26" s="1"/>
  <c r="E111" i="13" s="1"/>
  <c r="E122" i="26"/>
  <c r="I122" i="26" s="1"/>
  <c r="E119" i="13" s="1"/>
  <c r="E130" i="26"/>
  <c r="I130" i="26" s="1"/>
  <c r="E127" i="13" s="1"/>
  <c r="E138" i="26"/>
  <c r="I138" i="26" s="1"/>
  <c r="E135" i="13" s="1"/>
  <c r="E146" i="26"/>
  <c r="I146" i="26" s="1"/>
  <c r="E143" i="13" s="1"/>
  <c r="E154" i="26"/>
  <c r="I154" i="26" s="1"/>
  <c r="E151" i="13" s="1"/>
  <c r="E11" i="26"/>
  <c r="I11" i="26" s="1"/>
  <c r="E8" i="13" s="1"/>
  <c r="E100" i="26"/>
  <c r="I100" i="26" s="1"/>
  <c r="E97" i="13" s="1"/>
  <c r="E19" i="26"/>
  <c r="I19" i="26" s="1"/>
  <c r="E16" i="13" s="1"/>
  <c r="E27" i="26"/>
  <c r="I27" i="26" s="1"/>
  <c r="E24" i="13" s="1"/>
  <c r="E35" i="26"/>
  <c r="I35" i="26" s="1"/>
  <c r="E32" i="13" s="1"/>
  <c r="E43" i="26"/>
  <c r="I43" i="26" s="1"/>
  <c r="E40" i="13" s="1"/>
  <c r="E51" i="26"/>
  <c r="I51" i="26" s="1"/>
  <c r="E48" i="13" s="1"/>
  <c r="E59" i="26"/>
  <c r="I59" i="26" s="1"/>
  <c r="E56" i="13" s="1"/>
  <c r="E67" i="26"/>
  <c r="I67" i="26" s="1"/>
  <c r="E64" i="13" s="1"/>
  <c r="E75" i="26"/>
  <c r="I75" i="26" s="1"/>
  <c r="E72" i="13" s="1"/>
  <c r="E83" i="26"/>
  <c r="I83" i="26" s="1"/>
  <c r="E80" i="13" s="1"/>
  <c r="E91" i="26"/>
  <c r="I91" i="26" s="1"/>
  <c r="E88" i="13" s="1"/>
  <c r="E99" i="26"/>
  <c r="I99" i="26" s="1"/>
  <c r="E96" i="13" s="1"/>
  <c r="E107" i="26"/>
  <c r="I107" i="26" s="1"/>
  <c r="E104" i="13" s="1"/>
  <c r="E115" i="26"/>
  <c r="I115" i="26" s="1"/>
  <c r="E112" i="13" s="1"/>
  <c r="E123" i="26"/>
  <c r="I123" i="26" s="1"/>
  <c r="E120" i="13" s="1"/>
  <c r="E131" i="26"/>
  <c r="I131" i="26" s="1"/>
  <c r="E128" i="13" s="1"/>
  <c r="E139" i="26"/>
  <c r="I139" i="26" s="1"/>
  <c r="E136" i="13" s="1"/>
  <c r="E147" i="26"/>
  <c r="I147" i="26" s="1"/>
  <c r="E144" i="13" s="1"/>
  <c r="E155" i="26"/>
  <c r="I155" i="26" s="1"/>
  <c r="E152" i="13" s="1"/>
  <c r="E14" i="26"/>
  <c r="I14" i="26" s="1"/>
  <c r="E11" i="13" s="1"/>
  <c r="E22" i="26"/>
  <c r="I22" i="26" s="1"/>
  <c r="E19" i="13" s="1"/>
  <c r="E30" i="26"/>
  <c r="I30" i="26" s="1"/>
  <c r="E27" i="13" s="1"/>
  <c r="E38" i="26"/>
  <c r="I38" i="26" s="1"/>
  <c r="E35" i="13" s="1"/>
  <c r="E46" i="26"/>
  <c r="I46" i="26" s="1"/>
  <c r="E43" i="13" s="1"/>
  <c r="E54" i="26"/>
  <c r="I54" i="26" s="1"/>
  <c r="E51" i="13" s="1"/>
  <c r="E62" i="26"/>
  <c r="I62" i="26" s="1"/>
  <c r="E59" i="13" s="1"/>
  <c r="E70" i="26"/>
  <c r="I70" i="26" s="1"/>
  <c r="E67" i="13" s="1"/>
  <c r="E78" i="26"/>
  <c r="I78" i="26" s="1"/>
  <c r="E75" i="13" s="1"/>
  <c r="E86" i="26"/>
  <c r="I86" i="26" s="1"/>
  <c r="E83" i="13" s="1"/>
  <c r="E94" i="26"/>
  <c r="I94" i="26" s="1"/>
  <c r="E91" i="13" s="1"/>
  <c r="E102" i="26"/>
  <c r="I102" i="26" s="1"/>
  <c r="E99" i="13" s="1"/>
  <c r="E110" i="26"/>
  <c r="I110" i="26" s="1"/>
  <c r="E107" i="13" s="1"/>
  <c r="E118" i="26"/>
  <c r="I118" i="26" s="1"/>
  <c r="E115" i="13" s="1"/>
  <c r="E126" i="26"/>
  <c r="I126" i="26" s="1"/>
  <c r="E123" i="13" s="1"/>
  <c r="E134" i="26"/>
  <c r="I134" i="26" s="1"/>
  <c r="E131" i="13" s="1"/>
  <c r="E142" i="26"/>
  <c r="I142" i="26" s="1"/>
  <c r="E139" i="13" s="1"/>
  <c r="E150" i="26"/>
  <c r="I150" i="26" s="1"/>
  <c r="E147" i="13" s="1"/>
  <c r="E158" i="26"/>
  <c r="I158" i="26" s="1"/>
  <c r="E155" i="13" s="1"/>
  <c r="E16" i="26"/>
  <c r="I16" i="26" s="1"/>
  <c r="E13" i="13" s="1"/>
  <c r="E24" i="26"/>
  <c r="I24" i="26" s="1"/>
  <c r="E21" i="13" s="1"/>
  <c r="E32" i="26"/>
  <c r="I32" i="26" s="1"/>
  <c r="E29" i="13" s="1"/>
  <c r="E40" i="26"/>
  <c r="I40" i="26" s="1"/>
  <c r="E37" i="13" s="1"/>
  <c r="E48" i="26"/>
  <c r="I48" i="26" s="1"/>
  <c r="E45" i="13" s="1"/>
  <c r="E56" i="26"/>
  <c r="I56" i="26" s="1"/>
  <c r="E53" i="13" s="1"/>
  <c r="E64" i="26"/>
  <c r="I64" i="26" s="1"/>
  <c r="E61" i="13" s="1"/>
  <c r="E72" i="26"/>
  <c r="I72" i="26" s="1"/>
  <c r="E69" i="13" s="1"/>
  <c r="E80" i="26"/>
  <c r="I80" i="26" s="1"/>
  <c r="E77" i="13" s="1"/>
  <c r="E88" i="26"/>
  <c r="I88" i="26" s="1"/>
  <c r="E85" i="13" s="1"/>
  <c r="E96" i="26"/>
  <c r="I96" i="26" s="1"/>
  <c r="E93" i="13" s="1"/>
  <c r="E104" i="26"/>
  <c r="I104" i="26" s="1"/>
  <c r="E101" i="13" s="1"/>
  <c r="E112" i="26"/>
  <c r="I112" i="26" s="1"/>
  <c r="E109" i="13" s="1"/>
  <c r="E120" i="26"/>
  <c r="I120" i="26" s="1"/>
  <c r="E117" i="13" s="1"/>
  <c r="E128" i="26"/>
  <c r="I128" i="26" s="1"/>
  <c r="E125" i="13" s="1"/>
  <c r="E136" i="26"/>
  <c r="I136" i="26" s="1"/>
  <c r="E133" i="13" s="1"/>
  <c r="E144" i="26"/>
  <c r="I144" i="26" s="1"/>
  <c r="E141" i="13" s="1"/>
  <c r="E152" i="26"/>
  <c r="I152" i="26" s="1"/>
  <c r="E149" i="13" s="1"/>
  <c r="E160" i="26"/>
  <c r="I160" i="26" s="1"/>
  <c r="E157" i="13" s="1"/>
  <c r="E12" i="26"/>
  <c r="I12" i="26" s="1"/>
  <c r="E9" i="13" s="1"/>
  <c r="E20" i="26"/>
  <c r="I20" i="26" s="1"/>
  <c r="E17" i="13" s="1"/>
  <c r="E28" i="26"/>
  <c r="I28" i="26" s="1"/>
  <c r="E25" i="13" s="1"/>
  <c r="E36" i="26"/>
  <c r="I36" i="26" s="1"/>
  <c r="E33" i="13" s="1"/>
  <c r="E44" i="26"/>
  <c r="I44" i="26" s="1"/>
  <c r="E41" i="13" s="1"/>
  <c r="E52" i="26"/>
  <c r="I52" i="26" s="1"/>
  <c r="E49" i="13" s="1"/>
  <c r="E60" i="26"/>
  <c r="I60" i="26" s="1"/>
  <c r="E57" i="13" s="1"/>
  <c r="E68" i="26"/>
  <c r="I68" i="26" s="1"/>
  <c r="E65" i="13" s="1"/>
  <c r="E76" i="26"/>
  <c r="I76" i="26" s="1"/>
  <c r="E73" i="13" s="1"/>
  <c r="E92" i="26"/>
  <c r="I92" i="26" s="1"/>
  <c r="E89" i="13" s="1"/>
  <c r="E21" i="26"/>
  <c r="I21" i="26" s="1"/>
  <c r="E18" i="13" s="1"/>
  <c r="E53" i="26"/>
  <c r="I53" i="26" s="1"/>
  <c r="E50" i="13" s="1"/>
  <c r="E85" i="26"/>
  <c r="I85" i="26" s="1"/>
  <c r="E82" i="13" s="1"/>
  <c r="E111" i="26"/>
  <c r="I111" i="26" s="1"/>
  <c r="E108" i="13" s="1"/>
  <c r="E135" i="26"/>
  <c r="I135" i="26" s="1"/>
  <c r="E132" i="13" s="1"/>
  <c r="E157" i="26"/>
  <c r="I157" i="26" s="1"/>
  <c r="E154" i="13" s="1"/>
  <c r="E55" i="26"/>
  <c r="I55" i="26" s="1"/>
  <c r="E52" i="13" s="1"/>
  <c r="E117" i="26"/>
  <c r="I117" i="26" s="1"/>
  <c r="E114" i="13" s="1"/>
  <c r="E159" i="26"/>
  <c r="I159" i="26" s="1"/>
  <c r="E156" i="13" s="1"/>
  <c r="E29" i="26"/>
  <c r="I29" i="26" s="1"/>
  <c r="E26" i="13" s="1"/>
  <c r="E61" i="26"/>
  <c r="I61" i="26" s="1"/>
  <c r="E58" i="13" s="1"/>
  <c r="E93" i="26"/>
  <c r="I93" i="26" s="1"/>
  <c r="E90" i="13" s="1"/>
  <c r="E119" i="26"/>
  <c r="I119" i="26" s="1"/>
  <c r="E116" i="13" s="1"/>
  <c r="E141" i="26"/>
  <c r="I141" i="26" s="1"/>
  <c r="E138" i="13" s="1"/>
  <c r="E71" i="26"/>
  <c r="I71" i="26" s="1"/>
  <c r="E68" i="13" s="1"/>
  <c r="E149" i="26"/>
  <c r="I149" i="26" s="1"/>
  <c r="E146" i="13" s="1"/>
  <c r="E15" i="26"/>
  <c r="I15" i="26" s="1"/>
  <c r="E12" i="13" s="1"/>
  <c r="E79" i="26"/>
  <c r="I79" i="26" s="1"/>
  <c r="E76" i="13" s="1"/>
  <c r="E156" i="26"/>
  <c r="I156" i="26" s="1"/>
  <c r="E153" i="13" s="1"/>
  <c r="E23" i="26"/>
  <c r="I23" i="26" s="1"/>
  <c r="E20" i="13" s="1"/>
  <c r="E87" i="26"/>
  <c r="I87" i="26" s="1"/>
  <c r="E84" i="13" s="1"/>
  <c r="E140" i="26"/>
  <c r="I140" i="26" s="1"/>
  <c r="E137" i="13" s="1"/>
  <c r="E31" i="26"/>
  <c r="I31" i="26" s="1"/>
  <c r="E28" i="13" s="1"/>
  <c r="E63" i="26"/>
  <c r="I63" i="26" s="1"/>
  <c r="E60" i="13" s="1"/>
  <c r="E95" i="26"/>
  <c r="I95" i="26" s="1"/>
  <c r="E92" i="13" s="1"/>
  <c r="E124" i="26"/>
  <c r="I124" i="26" s="1"/>
  <c r="E121" i="13" s="1"/>
  <c r="E143" i="26"/>
  <c r="I143" i="26" s="1"/>
  <c r="E140" i="13" s="1"/>
  <c r="E103" i="26"/>
  <c r="I103" i="26" s="1"/>
  <c r="E100" i="13" s="1"/>
  <c r="E109" i="26"/>
  <c r="I109" i="26" s="1"/>
  <c r="E106" i="13" s="1"/>
  <c r="E37" i="26"/>
  <c r="I37" i="26" s="1"/>
  <c r="E34" i="13" s="1"/>
  <c r="E69" i="26"/>
  <c r="I69" i="26" s="1"/>
  <c r="E66" i="13" s="1"/>
  <c r="E101" i="26"/>
  <c r="I101" i="26" s="1"/>
  <c r="E98" i="13" s="1"/>
  <c r="E125" i="26"/>
  <c r="I125" i="26" s="1"/>
  <c r="E122" i="13" s="1"/>
  <c r="E148" i="26"/>
  <c r="I148" i="26" s="1"/>
  <c r="E145" i="13" s="1"/>
  <c r="E39" i="26"/>
  <c r="I39" i="26" s="1"/>
  <c r="E36" i="13" s="1"/>
  <c r="E127" i="26"/>
  <c r="I127" i="26" s="1"/>
  <c r="E124" i="13" s="1"/>
  <c r="E47" i="26"/>
  <c r="I47" i="26" s="1"/>
  <c r="E44" i="13" s="1"/>
  <c r="E133" i="26"/>
  <c r="I133" i="26" s="1"/>
  <c r="E130" i="13" s="1"/>
  <c r="E13" i="26"/>
  <c r="I13" i="26" s="1"/>
  <c r="E10" i="13" s="1"/>
  <c r="E45" i="26"/>
  <c r="I45" i="26" s="1"/>
  <c r="E42" i="13" s="1"/>
  <c r="E77" i="26"/>
  <c r="I77" i="26" s="1"/>
  <c r="E74" i="13" s="1"/>
  <c r="E108" i="26"/>
  <c r="I108" i="26" s="1"/>
  <c r="E105" i="13" s="1"/>
  <c r="E132" i="26"/>
  <c r="I132" i="26" s="1"/>
  <c r="E129" i="13" s="1"/>
  <c r="E151" i="26"/>
  <c r="I151" i="26" s="1"/>
  <c r="E148" i="13" s="1"/>
  <c r="H10" i="26"/>
  <c r="F44" i="13" l="1"/>
  <c r="F84" i="13"/>
  <c r="F132" i="13"/>
  <c r="F85" i="13"/>
  <c r="F107" i="13"/>
  <c r="F128" i="13"/>
  <c r="F8" i="13"/>
  <c r="F31" i="13"/>
  <c r="F70" i="13"/>
  <c r="F124" i="13"/>
  <c r="F20" i="13"/>
  <c r="F108" i="13"/>
  <c r="F141" i="13"/>
  <c r="F13" i="13"/>
  <c r="F35" i="13"/>
  <c r="F120" i="13"/>
  <c r="F151" i="13"/>
  <c r="F23" i="13"/>
  <c r="F62" i="13"/>
  <c r="F36" i="13"/>
  <c r="F153" i="13"/>
  <c r="F82" i="13"/>
  <c r="F133" i="13"/>
  <c r="F155" i="13"/>
  <c r="F27" i="13"/>
  <c r="F48" i="13"/>
  <c r="F79" i="13"/>
  <c r="F118" i="13"/>
  <c r="F105" i="13"/>
  <c r="F121" i="13"/>
  <c r="F26" i="13"/>
  <c r="F33" i="13"/>
  <c r="F61" i="13"/>
  <c r="F83" i="13"/>
  <c r="F19" i="13"/>
  <c r="F40" i="13"/>
  <c r="F113" i="13"/>
  <c r="F46" i="13"/>
  <c r="F74" i="13"/>
  <c r="F122" i="13"/>
  <c r="F92" i="13"/>
  <c r="F12" i="13"/>
  <c r="F156" i="13"/>
  <c r="F18" i="13"/>
  <c r="F25" i="13"/>
  <c r="F117" i="13"/>
  <c r="F53" i="13"/>
  <c r="F139" i="13"/>
  <c r="F75" i="13"/>
  <c r="F11" i="13"/>
  <c r="F96" i="13"/>
  <c r="F32" i="13"/>
  <c r="F127" i="13"/>
  <c r="F63" i="13"/>
  <c r="F81" i="13"/>
  <c r="F102" i="13"/>
  <c r="F38" i="13"/>
  <c r="F42" i="13"/>
  <c r="F98" i="13"/>
  <c r="F60" i="13"/>
  <c r="F146" i="13"/>
  <c r="F114" i="13"/>
  <c r="F89" i="13"/>
  <c r="F17" i="13"/>
  <c r="F109" i="13"/>
  <c r="F45" i="13"/>
  <c r="F131" i="13"/>
  <c r="F67" i="13"/>
  <c r="F152" i="13"/>
  <c r="F88" i="13"/>
  <c r="F24" i="13"/>
  <c r="F119" i="13"/>
  <c r="F55" i="13"/>
  <c r="F158" i="13"/>
  <c r="F94" i="13"/>
  <c r="F30" i="13"/>
  <c r="F106" i="13"/>
  <c r="F116" i="13"/>
  <c r="F57" i="13"/>
  <c r="F149" i="13"/>
  <c r="F21" i="13"/>
  <c r="F43" i="13"/>
  <c r="F64" i="13"/>
  <c r="F95" i="13"/>
  <c r="F134" i="13"/>
  <c r="F148" i="13"/>
  <c r="F100" i="13"/>
  <c r="F90" i="13"/>
  <c r="F49" i="13"/>
  <c r="F77" i="13"/>
  <c r="F99" i="13"/>
  <c r="F56" i="13"/>
  <c r="F87" i="13"/>
  <c r="F126" i="13"/>
  <c r="F129" i="13"/>
  <c r="F140" i="13"/>
  <c r="F58" i="13"/>
  <c r="F41" i="13"/>
  <c r="F69" i="13"/>
  <c r="F91" i="13"/>
  <c r="F112" i="13"/>
  <c r="F143" i="13"/>
  <c r="F15" i="13"/>
  <c r="F54" i="13"/>
  <c r="F145" i="13"/>
  <c r="F76" i="13"/>
  <c r="F50" i="13"/>
  <c r="F125" i="13"/>
  <c r="F147" i="13"/>
  <c r="F104" i="13"/>
  <c r="F135" i="13"/>
  <c r="F71" i="13"/>
  <c r="F110" i="13"/>
  <c r="F10" i="13"/>
  <c r="F66" i="13"/>
  <c r="F28" i="13"/>
  <c r="F68" i="13"/>
  <c r="F52" i="13"/>
  <c r="F73" i="13"/>
  <c r="F9" i="13"/>
  <c r="F101" i="13"/>
  <c r="F37" i="13"/>
  <c r="F123" i="13"/>
  <c r="F59" i="13"/>
  <c r="F144" i="13"/>
  <c r="F80" i="13"/>
  <c r="F16" i="13"/>
  <c r="F111" i="13"/>
  <c r="F47" i="13"/>
  <c r="F150" i="13"/>
  <c r="F86" i="13"/>
  <c r="F22" i="13"/>
  <c r="F130" i="13"/>
  <c r="F34" i="13"/>
  <c r="F137" i="13"/>
  <c r="F138" i="13"/>
  <c r="F154" i="13"/>
  <c r="F65" i="13"/>
  <c r="F157" i="13"/>
  <c r="F93" i="13"/>
  <c r="F29" i="13"/>
  <c r="F115" i="13"/>
  <c r="F51" i="13"/>
  <c r="F136" i="13"/>
  <c r="F72" i="13"/>
  <c r="F97" i="13"/>
  <c r="F103" i="13"/>
  <c r="F39" i="13"/>
  <c r="F142" i="13"/>
  <c r="F78" i="13"/>
  <c r="F14" i="13"/>
  <c r="E7" i="13"/>
  <c r="J109" i="26"/>
  <c r="K109" i="26"/>
  <c r="J60" i="26"/>
  <c r="K60" i="26"/>
  <c r="J24" i="26"/>
  <c r="K24" i="26"/>
  <c r="J67" i="26"/>
  <c r="K67" i="26"/>
  <c r="K137" i="26"/>
  <c r="J137" i="26"/>
  <c r="J93" i="26"/>
  <c r="K93" i="26"/>
  <c r="K80" i="26"/>
  <c r="J80" i="26"/>
  <c r="K123" i="26"/>
  <c r="J123" i="26"/>
  <c r="J26" i="26"/>
  <c r="K26" i="26"/>
  <c r="J132" i="26"/>
  <c r="K132" i="26"/>
  <c r="K61" i="26"/>
  <c r="J61" i="26"/>
  <c r="J94" i="26"/>
  <c r="K94" i="26"/>
  <c r="J18" i="26"/>
  <c r="K18" i="26"/>
  <c r="J148" i="26"/>
  <c r="K148" i="26"/>
  <c r="K124" i="26"/>
  <c r="J124" i="26"/>
  <c r="J79" i="26"/>
  <c r="K79" i="26"/>
  <c r="J29" i="26"/>
  <c r="K29" i="26"/>
  <c r="K53" i="26"/>
  <c r="J53" i="26"/>
  <c r="K36" i="26"/>
  <c r="J36" i="26"/>
  <c r="K128" i="26"/>
  <c r="J128" i="26"/>
  <c r="J64" i="26"/>
  <c r="K64" i="26"/>
  <c r="J150" i="26"/>
  <c r="K150" i="26"/>
  <c r="J86" i="26"/>
  <c r="K86" i="26"/>
  <c r="J22" i="26"/>
  <c r="K22" i="26"/>
  <c r="J107" i="26"/>
  <c r="K107" i="26"/>
  <c r="J43" i="26"/>
  <c r="K43" i="26"/>
  <c r="K138" i="26"/>
  <c r="J138" i="26"/>
  <c r="K74" i="26"/>
  <c r="J74" i="26"/>
  <c r="K116" i="26"/>
  <c r="J116" i="26"/>
  <c r="J113" i="26"/>
  <c r="K113" i="26"/>
  <c r="K49" i="26"/>
  <c r="J49" i="26"/>
  <c r="J87" i="26"/>
  <c r="K87" i="26"/>
  <c r="K152" i="26"/>
  <c r="J152" i="26"/>
  <c r="J11" i="26"/>
  <c r="K11" i="26"/>
  <c r="J73" i="26"/>
  <c r="K73" i="26"/>
  <c r="K103" i="26"/>
  <c r="J103" i="26"/>
  <c r="K144" i="26"/>
  <c r="J144" i="26"/>
  <c r="J38" i="26"/>
  <c r="K38" i="26"/>
  <c r="J90" i="26"/>
  <c r="K90" i="26"/>
  <c r="J39" i="26"/>
  <c r="K39" i="26"/>
  <c r="J85" i="26"/>
  <c r="K85" i="26"/>
  <c r="J158" i="26"/>
  <c r="K158" i="26"/>
  <c r="J146" i="26"/>
  <c r="K146" i="26"/>
  <c r="K108" i="26"/>
  <c r="J108" i="26"/>
  <c r="J15" i="26"/>
  <c r="K15" i="26"/>
  <c r="J159" i="26"/>
  <c r="K159" i="26"/>
  <c r="J21" i="26"/>
  <c r="K21" i="26"/>
  <c r="J28" i="26"/>
  <c r="K28" i="26"/>
  <c r="J120" i="26"/>
  <c r="K120" i="26"/>
  <c r="J56" i="26"/>
  <c r="K56" i="26"/>
  <c r="J142" i="26"/>
  <c r="K142" i="26"/>
  <c r="K78" i="26"/>
  <c r="J78" i="26"/>
  <c r="J14" i="26"/>
  <c r="K14" i="26"/>
  <c r="K99" i="26"/>
  <c r="J99" i="26"/>
  <c r="J35" i="26"/>
  <c r="K35" i="26"/>
  <c r="K130" i="26"/>
  <c r="J130" i="26"/>
  <c r="K66" i="26"/>
  <c r="J66" i="26"/>
  <c r="J84" i="26"/>
  <c r="K84" i="26"/>
  <c r="J105" i="26"/>
  <c r="K105" i="26"/>
  <c r="J41" i="26"/>
  <c r="K41" i="26"/>
  <c r="K119" i="26"/>
  <c r="J119" i="26"/>
  <c r="J88" i="26"/>
  <c r="K88" i="26"/>
  <c r="J46" i="26"/>
  <c r="K46" i="26"/>
  <c r="J98" i="26"/>
  <c r="K98" i="26"/>
  <c r="J151" i="26"/>
  <c r="K151" i="26"/>
  <c r="J23" i="26"/>
  <c r="K23" i="26"/>
  <c r="K52" i="26"/>
  <c r="J52" i="26"/>
  <c r="J102" i="26"/>
  <c r="K102" i="26"/>
  <c r="J154" i="26"/>
  <c r="K154" i="26"/>
  <c r="K65" i="26"/>
  <c r="J65" i="26"/>
  <c r="J156" i="26"/>
  <c r="K156" i="26"/>
  <c r="K72" i="26"/>
  <c r="J72" i="26"/>
  <c r="J51" i="26"/>
  <c r="K51" i="26"/>
  <c r="J82" i="26"/>
  <c r="K82" i="26"/>
  <c r="K77" i="26"/>
  <c r="J77" i="26"/>
  <c r="K45" i="26"/>
  <c r="J45" i="26"/>
  <c r="J101" i="26"/>
  <c r="K101" i="26"/>
  <c r="J63" i="26"/>
  <c r="K63" i="26"/>
  <c r="J149" i="26"/>
  <c r="K149" i="26"/>
  <c r="J117" i="26"/>
  <c r="K117" i="26"/>
  <c r="J92" i="26"/>
  <c r="K92" i="26"/>
  <c r="J20" i="26"/>
  <c r="K20" i="26"/>
  <c r="J112" i="26"/>
  <c r="K112" i="26"/>
  <c r="J48" i="26"/>
  <c r="K48" i="26"/>
  <c r="K134" i="26"/>
  <c r="J134" i="26"/>
  <c r="K70" i="26"/>
  <c r="J70" i="26"/>
  <c r="J155" i="26"/>
  <c r="K155" i="26"/>
  <c r="J91" i="26"/>
  <c r="K91" i="26"/>
  <c r="J27" i="26"/>
  <c r="K27" i="26"/>
  <c r="K122" i="26"/>
  <c r="J122" i="26"/>
  <c r="K58" i="26"/>
  <c r="J58" i="26"/>
  <c r="K161" i="26"/>
  <c r="J161" i="26"/>
  <c r="J97" i="26"/>
  <c r="K97" i="26"/>
  <c r="K33" i="26"/>
  <c r="J33" i="26"/>
  <c r="K44" i="26"/>
  <c r="J44" i="26"/>
  <c r="J30" i="26"/>
  <c r="K30" i="26"/>
  <c r="K121" i="26"/>
  <c r="J121" i="26"/>
  <c r="J95" i="26"/>
  <c r="K95" i="26"/>
  <c r="K13" i="26"/>
  <c r="J13" i="26"/>
  <c r="K69" i="26"/>
  <c r="J69" i="26"/>
  <c r="J31" i="26"/>
  <c r="K31" i="26"/>
  <c r="J71" i="26"/>
  <c r="K71" i="26"/>
  <c r="K55" i="26"/>
  <c r="J55" i="26"/>
  <c r="J76" i="26"/>
  <c r="K76" i="26"/>
  <c r="J12" i="26"/>
  <c r="K12" i="26"/>
  <c r="J104" i="26"/>
  <c r="K104" i="26"/>
  <c r="J40" i="26"/>
  <c r="K40" i="26"/>
  <c r="K126" i="26"/>
  <c r="J126" i="26"/>
  <c r="K62" i="26"/>
  <c r="J62" i="26"/>
  <c r="J147" i="26"/>
  <c r="K147" i="26"/>
  <c r="J83" i="26"/>
  <c r="K83" i="26"/>
  <c r="J19" i="26"/>
  <c r="K19" i="26"/>
  <c r="J114" i="26"/>
  <c r="K114" i="26"/>
  <c r="J50" i="26"/>
  <c r="K50" i="26"/>
  <c r="K153" i="26"/>
  <c r="J153" i="26"/>
  <c r="K89" i="26"/>
  <c r="J89" i="26"/>
  <c r="J25" i="26"/>
  <c r="K25" i="26"/>
  <c r="K47" i="26"/>
  <c r="J47" i="26"/>
  <c r="J135" i="26"/>
  <c r="K135" i="26"/>
  <c r="J110" i="26"/>
  <c r="K110" i="26"/>
  <c r="K131" i="26"/>
  <c r="J131" i="26"/>
  <c r="J34" i="26"/>
  <c r="K34" i="26"/>
  <c r="K127" i="26"/>
  <c r="J127" i="26"/>
  <c r="K111" i="26"/>
  <c r="J111" i="26"/>
  <c r="K16" i="26"/>
  <c r="J16" i="26"/>
  <c r="J59" i="26"/>
  <c r="K59" i="26"/>
  <c r="K129" i="26"/>
  <c r="J129" i="26"/>
  <c r="J143" i="26"/>
  <c r="K143" i="26"/>
  <c r="K136" i="26"/>
  <c r="J136" i="26"/>
  <c r="K115" i="26"/>
  <c r="J115" i="26"/>
  <c r="K57" i="26"/>
  <c r="J57" i="26"/>
  <c r="J125" i="26"/>
  <c r="K125" i="26"/>
  <c r="J133" i="26"/>
  <c r="K133" i="26"/>
  <c r="K37" i="26"/>
  <c r="J37" i="26"/>
  <c r="J140" i="26"/>
  <c r="K140" i="26"/>
  <c r="J141" i="26"/>
  <c r="K141" i="26"/>
  <c r="J157" i="26"/>
  <c r="K157" i="26"/>
  <c r="J68" i="26"/>
  <c r="K68" i="26"/>
  <c r="J160" i="26"/>
  <c r="K160" i="26"/>
  <c r="J96" i="26"/>
  <c r="K96" i="26"/>
  <c r="J32" i="26"/>
  <c r="K32" i="26"/>
  <c r="J118" i="26"/>
  <c r="K118" i="26"/>
  <c r="K54" i="26"/>
  <c r="J54" i="26"/>
  <c r="J139" i="26"/>
  <c r="K139" i="26"/>
  <c r="J75" i="26"/>
  <c r="K75" i="26"/>
  <c r="K100" i="26"/>
  <c r="J100" i="26"/>
  <c r="J106" i="26"/>
  <c r="K106" i="26"/>
  <c r="J42" i="26"/>
  <c r="K42" i="26"/>
  <c r="K145" i="26"/>
  <c r="J145" i="26"/>
  <c r="J81" i="26"/>
  <c r="K81" i="26"/>
  <c r="J17" i="26"/>
  <c r="K17" i="26"/>
  <c r="I33" i="14"/>
  <c r="K29" i="13" s="1"/>
  <c r="H33" i="14"/>
  <c r="J29" i="13" s="1"/>
  <c r="K10" i="26" l="1"/>
  <c r="J10" i="26"/>
  <c r="I10" i="26" s="1"/>
  <c r="O10" i="26"/>
  <c r="M10" i="26"/>
  <c r="F8" i="30"/>
  <c r="N61" i="26" l="1"/>
  <c r="P61" i="26" s="1"/>
  <c r="N80" i="26"/>
  <c r="P80" i="26" s="1"/>
  <c r="N114" i="26"/>
  <c r="P114" i="26" s="1"/>
  <c r="N135" i="26"/>
  <c r="P135" i="26" s="1"/>
  <c r="N153" i="26"/>
  <c r="P153" i="26" s="1"/>
  <c r="N148" i="26"/>
  <c r="P148" i="26" s="1"/>
  <c r="N104" i="26"/>
  <c r="P104" i="26" s="1"/>
  <c r="N84" i="26"/>
  <c r="P84" i="26" s="1"/>
  <c r="N57" i="26"/>
  <c r="P57" i="26" s="1"/>
  <c r="N36" i="26"/>
  <c r="P36" i="26" s="1"/>
  <c r="N44" i="26"/>
  <c r="P44" i="26" s="1"/>
  <c r="N26" i="26"/>
  <c r="P26" i="26" s="1"/>
  <c r="N15" i="26"/>
  <c r="P15" i="26" s="1"/>
  <c r="N160" i="26"/>
  <c r="P160" i="26" s="1"/>
  <c r="N94" i="26"/>
  <c r="P94" i="26" s="1"/>
  <c r="N51" i="26"/>
  <c r="P51" i="26" s="1"/>
  <c r="N39" i="26"/>
  <c r="P39" i="26" s="1"/>
  <c r="N23" i="26"/>
  <c r="P23" i="26" s="1"/>
  <c r="N73" i="26"/>
  <c r="P73" i="26" s="1"/>
  <c r="N102" i="26"/>
  <c r="P102" i="26" s="1"/>
  <c r="N118" i="26"/>
  <c r="P118" i="26" s="1"/>
  <c r="N144" i="26"/>
  <c r="P144" i="26" s="1"/>
  <c r="N161" i="26"/>
  <c r="P161" i="26" s="1"/>
  <c r="N121" i="26"/>
  <c r="P121" i="26" s="1"/>
  <c r="N92" i="26"/>
  <c r="P92" i="26" s="1"/>
  <c r="N70" i="26"/>
  <c r="P70" i="26" s="1"/>
  <c r="N50" i="26"/>
  <c r="P50" i="26" s="1"/>
  <c r="N40" i="26"/>
  <c r="P40" i="26" s="1"/>
  <c r="N32" i="26"/>
  <c r="P32" i="26" s="1"/>
  <c r="N11" i="26"/>
  <c r="P11" i="26" s="1"/>
  <c r="N122" i="26"/>
  <c r="P122" i="26" s="1"/>
  <c r="N145" i="26"/>
  <c r="P145" i="26" s="1"/>
  <c r="N111" i="26"/>
  <c r="P111" i="26" s="1"/>
  <c r="N89" i="26"/>
  <c r="P89" i="26" s="1"/>
  <c r="N33" i="26"/>
  <c r="P33" i="26" s="1"/>
  <c r="N30" i="26"/>
  <c r="P30" i="26" s="1"/>
  <c r="N60" i="26"/>
  <c r="P60" i="26" s="1"/>
  <c r="N79" i="26"/>
  <c r="P79" i="26" s="1"/>
  <c r="N113" i="26"/>
  <c r="P113" i="26" s="1"/>
  <c r="N134" i="26"/>
  <c r="P134" i="26" s="1"/>
  <c r="N152" i="26"/>
  <c r="P152" i="26" s="1"/>
  <c r="N151" i="26"/>
  <c r="P151" i="26" s="1"/>
  <c r="N106" i="26"/>
  <c r="P106" i="26" s="1"/>
  <c r="N86" i="26"/>
  <c r="P86" i="26" s="1"/>
  <c r="N59" i="26"/>
  <c r="P59" i="26" s="1"/>
  <c r="N35" i="26"/>
  <c r="P35" i="26" s="1"/>
  <c r="N43" i="26"/>
  <c r="P43" i="26" s="1"/>
  <c r="N25" i="26"/>
  <c r="P25" i="26" s="1"/>
  <c r="N17" i="26"/>
  <c r="P17" i="26" s="1"/>
  <c r="N64" i="26"/>
  <c r="P64" i="26" s="1"/>
  <c r="N90" i="26"/>
  <c r="P90" i="26" s="1"/>
  <c r="N115" i="26"/>
  <c r="P115" i="26" s="1"/>
  <c r="N141" i="26"/>
  <c r="P141" i="26" s="1"/>
  <c r="N158" i="26"/>
  <c r="P158" i="26" s="1"/>
  <c r="N140" i="26"/>
  <c r="P140" i="26" s="1"/>
  <c r="N101" i="26"/>
  <c r="P101" i="26" s="1"/>
  <c r="N82" i="26"/>
  <c r="P82" i="26" s="1"/>
  <c r="N56" i="26"/>
  <c r="P56" i="26" s="1"/>
  <c r="N37" i="26"/>
  <c r="P37" i="26" s="1"/>
  <c r="N45" i="26"/>
  <c r="P45" i="26" s="1"/>
  <c r="N27" i="26"/>
  <c r="P27" i="26" s="1"/>
  <c r="N16" i="26"/>
  <c r="P16" i="26" s="1"/>
  <c r="N68" i="26"/>
  <c r="P68" i="26" s="1"/>
  <c r="N99" i="26"/>
  <c r="P99" i="26" s="1"/>
  <c r="N117" i="26"/>
  <c r="P117" i="26" s="1"/>
  <c r="N143" i="26"/>
  <c r="P143" i="26" s="1"/>
  <c r="N127" i="26"/>
  <c r="P127" i="26" s="1"/>
  <c r="N72" i="26"/>
  <c r="P72" i="26" s="1"/>
  <c r="N47" i="26"/>
  <c r="P47" i="26" s="1"/>
  <c r="N22" i="26"/>
  <c r="P22" i="26" s="1"/>
  <c r="N74" i="26"/>
  <c r="P74" i="26" s="1"/>
  <c r="N109" i="26"/>
  <c r="P109" i="26" s="1"/>
  <c r="N157" i="26"/>
  <c r="P157" i="26" s="1"/>
  <c r="N66" i="26"/>
  <c r="P66" i="26" s="1"/>
  <c r="N41" i="26"/>
  <c r="P41" i="26" s="1"/>
  <c r="N21" i="26"/>
  <c r="P21" i="26" s="1"/>
  <c r="N78" i="26"/>
  <c r="P78" i="26" s="1"/>
  <c r="N112" i="26"/>
  <c r="P112" i="26" s="1"/>
  <c r="N123" i="26"/>
  <c r="P123" i="26" s="1"/>
  <c r="N146" i="26"/>
  <c r="P146" i="26" s="1"/>
  <c r="N155" i="26"/>
  <c r="P155" i="26" s="1"/>
  <c r="N108" i="26"/>
  <c r="P108" i="26" s="1"/>
  <c r="N87" i="26"/>
  <c r="P87" i="26" s="1"/>
  <c r="N63" i="26"/>
  <c r="P63" i="26" s="1"/>
  <c r="N34" i="26"/>
  <c r="P34" i="26" s="1"/>
  <c r="N42" i="26"/>
  <c r="P42" i="26" s="1"/>
  <c r="N24" i="26"/>
  <c r="P24" i="26" s="1"/>
  <c r="N20" i="26"/>
  <c r="P20" i="26" s="1"/>
  <c r="N67" i="26"/>
  <c r="P67" i="26" s="1"/>
  <c r="N98" i="26"/>
  <c r="P98" i="26" s="1"/>
  <c r="N116" i="26"/>
  <c r="P116" i="26" s="1"/>
  <c r="N142" i="26"/>
  <c r="P142" i="26" s="1"/>
  <c r="N159" i="26"/>
  <c r="P159" i="26" s="1"/>
  <c r="N133" i="26"/>
  <c r="P133" i="26" s="1"/>
  <c r="N97" i="26"/>
  <c r="P97" i="26" s="1"/>
  <c r="N77" i="26"/>
  <c r="P77" i="26" s="1"/>
  <c r="N54" i="26"/>
  <c r="P54" i="26" s="1"/>
  <c r="N38" i="26"/>
  <c r="P38" i="26" s="1"/>
  <c r="N46" i="26"/>
  <c r="P46" i="26" s="1"/>
  <c r="N28" i="26"/>
  <c r="P28" i="26" s="1"/>
  <c r="N14" i="26"/>
  <c r="P14" i="26" s="1"/>
  <c r="N12" i="26"/>
  <c r="P12" i="26" s="1"/>
  <c r="H92" i="23"/>
  <c r="H36" i="23"/>
  <c r="H37" i="23"/>
  <c r="H39" i="23"/>
  <c r="H40" i="23"/>
  <c r="H41" i="23"/>
  <c r="H42" i="23"/>
  <c r="H44" i="23"/>
  <c r="H45" i="23"/>
  <c r="H46" i="23"/>
  <c r="H47" i="23"/>
  <c r="H84" i="23"/>
  <c r="H85" i="23"/>
  <c r="H86" i="23"/>
  <c r="H87" i="23"/>
  <c r="H88" i="23"/>
  <c r="H89" i="23"/>
  <c r="H90" i="23"/>
  <c r="H91" i="23"/>
  <c r="H38" i="23"/>
  <c r="H93" i="23"/>
  <c r="H94" i="23"/>
  <c r="H95" i="23"/>
  <c r="H96" i="23"/>
  <c r="H97" i="23"/>
  <c r="H98" i="23"/>
  <c r="H43" i="23"/>
  <c r="H99" i="23"/>
  <c r="H100" i="23"/>
  <c r="H101" i="23"/>
  <c r="H102" i="23"/>
  <c r="H136" i="23"/>
  <c r="H137" i="23"/>
  <c r="H138" i="23"/>
  <c r="H140" i="23"/>
  <c r="H142" i="23"/>
  <c r="H146" i="23"/>
  <c r="H148" i="23"/>
  <c r="H68" i="23"/>
  <c r="H70" i="23"/>
  <c r="H76" i="23"/>
  <c r="H75" i="23"/>
  <c r="H83" i="23"/>
  <c r="H62" i="23"/>
  <c r="H63" i="23"/>
  <c r="H71" i="23"/>
  <c r="H72" i="23"/>
  <c r="H73" i="23"/>
  <c r="H74" i="23"/>
  <c r="H77" i="23"/>
  <c r="H78" i="23"/>
  <c r="H79" i="23"/>
  <c r="H82" i="23"/>
  <c r="H150" i="23"/>
  <c r="H153" i="23"/>
  <c r="H161" i="23"/>
  <c r="H162" i="23"/>
  <c r="H151" i="23"/>
  <c r="H152" i="23"/>
  <c r="H156" i="23"/>
  <c r="H157" i="23"/>
  <c r="H163" i="23"/>
  <c r="H50" i="23"/>
  <c r="H53" i="23"/>
  <c r="H54" i="23"/>
  <c r="H57" i="23"/>
  <c r="H59" i="23"/>
  <c r="H122" i="23"/>
  <c r="H124" i="23"/>
  <c r="H129" i="23"/>
  <c r="H132" i="23"/>
  <c r="H51" i="23"/>
  <c r="H52" i="23"/>
  <c r="H56" i="23"/>
  <c r="H58" i="23"/>
  <c r="H155" i="23"/>
  <c r="H154" i="23"/>
  <c r="H158" i="23"/>
  <c r="H159" i="23"/>
  <c r="H160" i="23"/>
  <c r="H164" i="23"/>
  <c r="H29" i="23"/>
  <c r="H24" i="23"/>
  <c r="H26" i="23"/>
  <c r="H105" i="23"/>
  <c r="H111" i="23"/>
  <c r="H15" i="23"/>
  <c r="H14" i="23"/>
  <c r="H127" i="23"/>
  <c r="H123" i="23"/>
  <c r="H49" i="23"/>
  <c r="H48" i="23"/>
  <c r="H106" i="23"/>
  <c r="H104" i="23"/>
  <c r="H107" i="23"/>
  <c r="H113" i="23"/>
  <c r="H116" i="23"/>
  <c r="H17" i="23"/>
  <c r="H16" i="23"/>
  <c r="H22" i="23"/>
  <c r="H143" i="23"/>
  <c r="H144" i="23"/>
  <c r="H135" i="23"/>
  <c r="H133" i="23"/>
  <c r="H103" i="23"/>
  <c r="H120" i="23"/>
  <c r="H118" i="23"/>
  <c r="H114" i="23"/>
  <c r="H115" i="23"/>
  <c r="H121" i="23"/>
  <c r="H25" i="23"/>
  <c r="H31" i="23"/>
  <c r="H67" i="23"/>
  <c r="H80" i="23"/>
  <c r="H126" i="23"/>
  <c r="H130" i="23"/>
  <c r="H134" i="23"/>
  <c r="H27" i="23"/>
  <c r="H32" i="23"/>
  <c r="H34" i="23"/>
  <c r="H139" i="23"/>
  <c r="H149" i="23"/>
  <c r="H109" i="23"/>
  <c r="H110" i="23"/>
  <c r="H69" i="23"/>
  <c r="H60" i="23"/>
  <c r="H61" i="23"/>
  <c r="H21" i="23"/>
  <c r="H20" i="23"/>
  <c r="H141" i="23"/>
  <c r="H145" i="23"/>
  <c r="H64" i="23"/>
  <c r="H65" i="23"/>
  <c r="H125" i="23"/>
  <c r="H128" i="23"/>
  <c r="H28" i="23"/>
  <c r="H108" i="23"/>
  <c r="H18" i="23"/>
  <c r="H30" i="23"/>
  <c r="H55" i="23"/>
  <c r="H112" i="23"/>
  <c r="H131" i="23"/>
  <c r="H33" i="23"/>
  <c r="H117" i="23"/>
  <c r="H147" i="23"/>
  <c r="H119" i="23"/>
  <c r="H19" i="23"/>
  <c r="H23" i="23"/>
  <c r="H66" i="23"/>
  <c r="H35" i="23"/>
  <c r="Q123" i="26" l="1"/>
  <c r="H121" i="30"/>
  <c r="Q140" i="26"/>
  <c r="H138" i="30"/>
  <c r="Q113" i="26"/>
  <c r="H111" i="30"/>
  <c r="Q94" i="26"/>
  <c r="H92" i="30"/>
  <c r="Q133" i="26"/>
  <c r="H131" i="30"/>
  <c r="Q112" i="26"/>
  <c r="H110" i="30"/>
  <c r="Q158" i="26"/>
  <c r="H156" i="30"/>
  <c r="H9" i="30"/>
  <c r="Q11" i="26"/>
  <c r="H146" i="30"/>
  <c r="Q148" i="26"/>
  <c r="Q159" i="26"/>
  <c r="H157" i="30"/>
  <c r="Q78" i="26"/>
  <c r="H76" i="30"/>
  <c r="Q27" i="26"/>
  <c r="H25" i="30"/>
  <c r="Q60" i="26"/>
  <c r="H58" i="30"/>
  <c r="H116" i="30"/>
  <c r="Q118" i="26"/>
  <c r="Q153" i="26"/>
  <c r="H151" i="30"/>
  <c r="Q142" i="26"/>
  <c r="H140" i="30"/>
  <c r="H19" i="30"/>
  <c r="Q21" i="26"/>
  <c r="Q45" i="26"/>
  <c r="H43" i="30"/>
  <c r="H84" i="30"/>
  <c r="Q86" i="26"/>
  <c r="Q40" i="26"/>
  <c r="H38" i="30"/>
  <c r="H133" i="30"/>
  <c r="Q135" i="26"/>
  <c r="H114" i="30"/>
  <c r="Q116" i="26"/>
  <c r="Q41" i="26"/>
  <c r="H39" i="30"/>
  <c r="Q37" i="26"/>
  <c r="H35" i="30"/>
  <c r="Q106" i="26"/>
  <c r="H104" i="30"/>
  <c r="H48" i="30"/>
  <c r="Q50" i="26"/>
  <c r="H112" i="30"/>
  <c r="Q114" i="26"/>
  <c r="Q38" i="26"/>
  <c r="H36" i="30"/>
  <c r="H96" i="30"/>
  <c r="Q98" i="26"/>
  <c r="H106" i="30"/>
  <c r="Q108" i="26"/>
  <c r="H64" i="30"/>
  <c r="Q66" i="26"/>
  <c r="Q143" i="26"/>
  <c r="H141" i="30"/>
  <c r="Q56" i="26"/>
  <c r="H54" i="30"/>
  <c r="Q64" i="26"/>
  <c r="H62" i="30"/>
  <c r="H149" i="30"/>
  <c r="Q151" i="26"/>
  <c r="Q89" i="26"/>
  <c r="H87" i="30"/>
  <c r="H68" i="30"/>
  <c r="I68" i="30" s="1"/>
  <c r="Q70" i="26"/>
  <c r="H21" i="30"/>
  <c r="Q23" i="26"/>
  <c r="H34" i="30"/>
  <c r="Q36" i="26"/>
  <c r="Q80" i="26"/>
  <c r="H78" i="30"/>
  <c r="Q97" i="26"/>
  <c r="H95" i="30"/>
  <c r="Q74" i="26"/>
  <c r="H72" i="30"/>
  <c r="Q43" i="26"/>
  <c r="H41" i="30"/>
  <c r="Q122" i="26"/>
  <c r="H120" i="30"/>
  <c r="Q104" i="26"/>
  <c r="H102" i="30"/>
  <c r="Q42" i="26"/>
  <c r="H40" i="30"/>
  <c r="Q16" i="26"/>
  <c r="H14" i="30"/>
  <c r="Q79" i="26"/>
  <c r="H77" i="30"/>
  <c r="H142" i="30"/>
  <c r="Q144" i="26"/>
  <c r="H12" i="30"/>
  <c r="Q14" i="26"/>
  <c r="Q34" i="26"/>
  <c r="H32" i="30"/>
  <c r="Q47" i="26"/>
  <c r="H45" i="30"/>
  <c r="Q141" i="26"/>
  <c r="H139" i="30"/>
  <c r="Q59" i="26"/>
  <c r="H57" i="30"/>
  <c r="Q32" i="26"/>
  <c r="H30" i="30"/>
  <c r="Q15" i="26"/>
  <c r="H13" i="30"/>
  <c r="Q28" i="26"/>
  <c r="H26" i="30"/>
  <c r="Q63" i="26"/>
  <c r="H61" i="30"/>
  <c r="H70" i="30"/>
  <c r="Q72" i="26"/>
  <c r="H113" i="30"/>
  <c r="Q115" i="26"/>
  <c r="H28" i="30"/>
  <c r="Q30" i="26"/>
  <c r="Q102" i="26"/>
  <c r="H100" i="30"/>
  <c r="Q26" i="26"/>
  <c r="H24" i="30"/>
  <c r="Q46" i="26"/>
  <c r="H44" i="30"/>
  <c r="Q87" i="26"/>
  <c r="H85" i="30"/>
  <c r="Q127" i="26"/>
  <c r="H125" i="30"/>
  <c r="Q90" i="26"/>
  <c r="H88" i="30"/>
  <c r="H31" i="30"/>
  <c r="Q33" i="26"/>
  <c r="Q73" i="26"/>
  <c r="H71" i="30"/>
  <c r="H42" i="30"/>
  <c r="Q44" i="26"/>
  <c r="Q54" i="26"/>
  <c r="H52" i="30"/>
  <c r="H65" i="30"/>
  <c r="Q67" i="26"/>
  <c r="H153" i="30"/>
  <c r="Q155" i="26"/>
  <c r="H155" i="30"/>
  <c r="Q157" i="26"/>
  <c r="Q117" i="26"/>
  <c r="H115" i="30"/>
  <c r="H80" i="30"/>
  <c r="Q82" i="26"/>
  <c r="H15" i="30"/>
  <c r="Q17" i="26"/>
  <c r="Q152" i="26"/>
  <c r="H150" i="30"/>
  <c r="Q111" i="26"/>
  <c r="H109" i="30"/>
  <c r="H90" i="30"/>
  <c r="I90" i="30" s="1"/>
  <c r="Q92" i="26"/>
  <c r="H37" i="30"/>
  <c r="Q39" i="26"/>
  <c r="H55" i="30"/>
  <c r="Q57" i="26"/>
  <c r="Q61" i="26"/>
  <c r="H59" i="30"/>
  <c r="H22" i="30"/>
  <c r="Q24" i="26"/>
  <c r="Q68" i="26"/>
  <c r="H66" i="30"/>
  <c r="H159" i="30"/>
  <c r="Q161" i="26"/>
  <c r="Q12" i="26"/>
  <c r="H10" i="30"/>
  <c r="Q22" i="26"/>
  <c r="H20" i="30"/>
  <c r="H33" i="30"/>
  <c r="Q35" i="26"/>
  <c r="Q160" i="26"/>
  <c r="H158" i="30"/>
  <c r="Q77" i="26"/>
  <c r="H75" i="30"/>
  <c r="Q20" i="26"/>
  <c r="H18" i="30"/>
  <c r="Q146" i="26"/>
  <c r="H144" i="30"/>
  <c r="Q109" i="26"/>
  <c r="H107" i="30"/>
  <c r="H97" i="30"/>
  <c r="Q99" i="26"/>
  <c r="H99" i="30"/>
  <c r="Q101" i="26"/>
  <c r="Q25" i="26"/>
  <c r="H23" i="30"/>
  <c r="Q134" i="26"/>
  <c r="H132" i="30"/>
  <c r="H143" i="30"/>
  <c r="Q145" i="26"/>
  <c r="Q121" i="26"/>
  <c r="H119" i="30"/>
  <c r="H49" i="30"/>
  <c r="Q51" i="26"/>
  <c r="H82" i="30"/>
  <c r="I82" i="30" s="1"/>
  <c r="Q84" i="26"/>
  <c r="I92" i="23"/>
  <c r="H86" i="13" s="1"/>
  <c r="I36" i="23"/>
  <c r="H30" i="13" s="1"/>
  <c r="I37" i="23"/>
  <c r="H31" i="13" s="1"/>
  <c r="I39" i="23"/>
  <c r="H33" i="13" s="1"/>
  <c r="I40" i="23"/>
  <c r="H34" i="13" s="1"/>
  <c r="I41" i="23"/>
  <c r="H35" i="13" s="1"/>
  <c r="I42" i="23"/>
  <c r="H36" i="13" s="1"/>
  <c r="I44" i="23"/>
  <c r="H38" i="13" s="1"/>
  <c r="I45" i="23"/>
  <c r="H39" i="13" s="1"/>
  <c r="I46" i="23"/>
  <c r="H40" i="13" s="1"/>
  <c r="I47" i="23"/>
  <c r="H41" i="13" s="1"/>
  <c r="I84" i="23"/>
  <c r="H78" i="13" s="1"/>
  <c r="I85" i="23"/>
  <c r="H79" i="13" s="1"/>
  <c r="I86" i="23"/>
  <c r="H80" i="13" s="1"/>
  <c r="I87" i="23"/>
  <c r="H81" i="13" s="1"/>
  <c r="I88" i="23"/>
  <c r="H82" i="13" s="1"/>
  <c r="I89" i="23"/>
  <c r="H83" i="13" s="1"/>
  <c r="I90" i="23"/>
  <c r="H84" i="13" s="1"/>
  <c r="I91" i="23"/>
  <c r="H85" i="13" s="1"/>
  <c r="I38" i="23"/>
  <c r="H32" i="13" s="1"/>
  <c r="I93" i="23"/>
  <c r="H87" i="13" s="1"/>
  <c r="I94" i="23"/>
  <c r="H88" i="13" s="1"/>
  <c r="I95" i="23"/>
  <c r="H89" i="13" s="1"/>
  <c r="I96" i="23"/>
  <c r="H90" i="13" s="1"/>
  <c r="I97" i="23"/>
  <c r="H91" i="13" s="1"/>
  <c r="I98" i="23"/>
  <c r="H92" i="13" s="1"/>
  <c r="I43" i="23"/>
  <c r="H37" i="13" s="1"/>
  <c r="I99" i="23"/>
  <c r="H93" i="13" s="1"/>
  <c r="I100" i="23"/>
  <c r="H94" i="13" s="1"/>
  <c r="I101" i="23"/>
  <c r="H95" i="13" s="1"/>
  <c r="I102" i="23"/>
  <c r="H96" i="13" s="1"/>
  <c r="I136" i="23"/>
  <c r="H130" i="13" s="1"/>
  <c r="I137" i="23"/>
  <c r="H131" i="13" s="1"/>
  <c r="I138" i="23"/>
  <c r="H132" i="13" s="1"/>
  <c r="I140" i="23"/>
  <c r="H134" i="13" s="1"/>
  <c r="I142" i="23"/>
  <c r="H136" i="13" s="1"/>
  <c r="I146" i="23"/>
  <c r="H140" i="13" s="1"/>
  <c r="I148" i="23"/>
  <c r="H142" i="13" s="1"/>
  <c r="I68" i="23"/>
  <c r="H62" i="13" s="1"/>
  <c r="I70" i="23"/>
  <c r="H64" i="13" s="1"/>
  <c r="I76" i="23"/>
  <c r="H70" i="13" s="1"/>
  <c r="I75" i="23"/>
  <c r="H69" i="13" s="1"/>
  <c r="I83" i="23"/>
  <c r="H77" i="13" s="1"/>
  <c r="I62" i="23"/>
  <c r="H56" i="13" s="1"/>
  <c r="I63" i="23"/>
  <c r="H57" i="13" s="1"/>
  <c r="I71" i="23"/>
  <c r="H65" i="13" s="1"/>
  <c r="I72" i="23"/>
  <c r="H66" i="13" s="1"/>
  <c r="I73" i="23"/>
  <c r="H67" i="13" s="1"/>
  <c r="I74" i="23"/>
  <c r="H68" i="13" s="1"/>
  <c r="I77" i="23"/>
  <c r="H71" i="13" s="1"/>
  <c r="I78" i="23"/>
  <c r="H72" i="13" s="1"/>
  <c r="I79" i="23"/>
  <c r="H73" i="13" s="1"/>
  <c r="I82" i="23"/>
  <c r="H76" i="13" s="1"/>
  <c r="I150" i="23"/>
  <c r="H144" i="13" s="1"/>
  <c r="I153" i="23"/>
  <c r="H147" i="13" s="1"/>
  <c r="I161" i="23"/>
  <c r="H155" i="13" s="1"/>
  <c r="I162" i="23"/>
  <c r="H156" i="13" s="1"/>
  <c r="I151" i="23"/>
  <c r="H145" i="13" s="1"/>
  <c r="I152" i="23"/>
  <c r="H146" i="13" s="1"/>
  <c r="I156" i="23"/>
  <c r="H150" i="13" s="1"/>
  <c r="I157" i="23"/>
  <c r="H151" i="13" s="1"/>
  <c r="I163" i="23"/>
  <c r="H157" i="13" s="1"/>
  <c r="I50" i="23"/>
  <c r="H44" i="13" s="1"/>
  <c r="I53" i="23"/>
  <c r="H47" i="13" s="1"/>
  <c r="I54" i="23"/>
  <c r="H48" i="13" s="1"/>
  <c r="I57" i="23"/>
  <c r="H51" i="13" s="1"/>
  <c r="I59" i="23"/>
  <c r="H53" i="13" s="1"/>
  <c r="I122" i="23"/>
  <c r="H116" i="13" s="1"/>
  <c r="I124" i="23"/>
  <c r="H118" i="13" s="1"/>
  <c r="I129" i="23"/>
  <c r="H123" i="13" s="1"/>
  <c r="I132" i="23"/>
  <c r="H126" i="13" s="1"/>
  <c r="I51" i="23"/>
  <c r="H45" i="13" s="1"/>
  <c r="I52" i="23"/>
  <c r="H46" i="13" s="1"/>
  <c r="I56" i="23"/>
  <c r="H50" i="13" s="1"/>
  <c r="I58" i="23"/>
  <c r="H52" i="13" s="1"/>
  <c r="I155" i="23"/>
  <c r="H149" i="13" s="1"/>
  <c r="I154" i="23"/>
  <c r="H148" i="13" s="1"/>
  <c r="I158" i="23"/>
  <c r="H152" i="13" s="1"/>
  <c r="I159" i="23"/>
  <c r="H153" i="13" s="1"/>
  <c r="I160" i="23"/>
  <c r="H154" i="13" s="1"/>
  <c r="I164" i="23"/>
  <c r="H158" i="13" s="1"/>
  <c r="I29" i="23"/>
  <c r="H23" i="13" s="1"/>
  <c r="I24" i="23"/>
  <c r="H18" i="13" s="1"/>
  <c r="I26" i="23"/>
  <c r="H20" i="13" s="1"/>
  <c r="I105" i="23"/>
  <c r="H99" i="13" s="1"/>
  <c r="I111" i="23"/>
  <c r="H105" i="13" s="1"/>
  <c r="I15" i="23"/>
  <c r="H9" i="13" s="1"/>
  <c r="I14" i="23"/>
  <c r="H8" i="13" s="1"/>
  <c r="I127" i="23"/>
  <c r="H121" i="13" s="1"/>
  <c r="I123" i="23"/>
  <c r="H117" i="13" s="1"/>
  <c r="I49" i="23"/>
  <c r="H43" i="13" s="1"/>
  <c r="I48" i="23"/>
  <c r="H42" i="13" s="1"/>
  <c r="I106" i="23"/>
  <c r="H100" i="13" s="1"/>
  <c r="I104" i="23"/>
  <c r="H98" i="13" s="1"/>
  <c r="I107" i="23"/>
  <c r="H101" i="13" s="1"/>
  <c r="I113" i="23"/>
  <c r="H107" i="13" s="1"/>
  <c r="I116" i="23"/>
  <c r="H110" i="13" s="1"/>
  <c r="I17" i="23"/>
  <c r="H11" i="13" s="1"/>
  <c r="I16" i="23"/>
  <c r="H10" i="13" s="1"/>
  <c r="I22" i="23"/>
  <c r="H16" i="13" s="1"/>
  <c r="I143" i="23"/>
  <c r="H137" i="13" s="1"/>
  <c r="I144" i="23"/>
  <c r="H138" i="13" s="1"/>
  <c r="I135" i="23"/>
  <c r="H129" i="13" s="1"/>
  <c r="I133" i="23"/>
  <c r="H127" i="13" s="1"/>
  <c r="I103" i="23"/>
  <c r="H97" i="13" s="1"/>
  <c r="I120" i="23"/>
  <c r="H114" i="13" s="1"/>
  <c r="I118" i="23"/>
  <c r="H112" i="13" s="1"/>
  <c r="I114" i="23"/>
  <c r="H108" i="13" s="1"/>
  <c r="I115" i="23"/>
  <c r="H109" i="13" s="1"/>
  <c r="I121" i="23"/>
  <c r="H115" i="13" s="1"/>
  <c r="I25" i="23"/>
  <c r="H19" i="13" s="1"/>
  <c r="I31" i="23"/>
  <c r="H25" i="13" s="1"/>
  <c r="I67" i="23"/>
  <c r="H61" i="13" s="1"/>
  <c r="I80" i="23"/>
  <c r="H74" i="13" s="1"/>
  <c r="I126" i="23"/>
  <c r="H120" i="13" s="1"/>
  <c r="I130" i="23"/>
  <c r="H124" i="13" s="1"/>
  <c r="I134" i="23"/>
  <c r="H128" i="13" s="1"/>
  <c r="I27" i="23"/>
  <c r="H21" i="13" s="1"/>
  <c r="I32" i="23"/>
  <c r="H26" i="13" s="1"/>
  <c r="I34" i="23"/>
  <c r="H28" i="13" s="1"/>
  <c r="I139" i="23"/>
  <c r="H133" i="13" s="1"/>
  <c r="I149" i="23"/>
  <c r="H143" i="13" s="1"/>
  <c r="I109" i="23"/>
  <c r="H103" i="13" s="1"/>
  <c r="I110" i="23"/>
  <c r="H104" i="13" s="1"/>
  <c r="I69" i="23"/>
  <c r="H63" i="13" s="1"/>
  <c r="I60" i="23"/>
  <c r="H54" i="13" s="1"/>
  <c r="I61" i="23"/>
  <c r="H55" i="13" s="1"/>
  <c r="I21" i="23"/>
  <c r="H15" i="13" s="1"/>
  <c r="I20" i="23"/>
  <c r="H14" i="13" s="1"/>
  <c r="I141" i="23"/>
  <c r="H135" i="13" s="1"/>
  <c r="I145" i="23"/>
  <c r="H139" i="13" s="1"/>
  <c r="I64" i="23"/>
  <c r="H58" i="13" s="1"/>
  <c r="I65" i="23"/>
  <c r="H59" i="13" s="1"/>
  <c r="I125" i="23"/>
  <c r="H119" i="13" s="1"/>
  <c r="I128" i="23"/>
  <c r="H122" i="13" s="1"/>
  <c r="I28" i="23"/>
  <c r="H22" i="13" s="1"/>
  <c r="I108" i="23"/>
  <c r="H102" i="13" s="1"/>
  <c r="I18" i="23"/>
  <c r="H12" i="13" s="1"/>
  <c r="I30" i="23"/>
  <c r="H24" i="13" s="1"/>
  <c r="I55" i="23"/>
  <c r="H49" i="13" s="1"/>
  <c r="I112" i="23"/>
  <c r="H106" i="13" s="1"/>
  <c r="I131" i="23"/>
  <c r="H125" i="13" s="1"/>
  <c r="I33" i="23"/>
  <c r="H27" i="13" s="1"/>
  <c r="I117" i="23"/>
  <c r="H111" i="13" s="1"/>
  <c r="I147" i="23"/>
  <c r="H141" i="13" s="1"/>
  <c r="I119" i="23"/>
  <c r="H113" i="13" s="1"/>
  <c r="I19" i="23"/>
  <c r="H13" i="13" s="1"/>
  <c r="I23" i="23"/>
  <c r="H17" i="13" s="1"/>
  <c r="I66" i="23"/>
  <c r="H60" i="13" s="1"/>
  <c r="I35" i="23"/>
  <c r="H29" i="13" s="1"/>
  <c r="H8" i="30" l="1"/>
  <c r="Q10" i="26"/>
  <c r="P10" i="26" s="1"/>
  <c r="E31" i="16"/>
  <c r="E30" i="16"/>
  <c r="E29" i="16"/>
  <c r="E28" i="16"/>
  <c r="M75" i="13" l="1"/>
  <c r="Q75" i="13" s="1"/>
  <c r="U75" i="13" s="1"/>
  <c r="O75" i="13"/>
  <c r="S75" i="13" s="1"/>
  <c r="W75" i="13" s="1"/>
  <c r="P75" i="13"/>
  <c r="T75" i="13" s="1"/>
  <c r="X75" i="13" s="1"/>
  <c r="N75" i="13"/>
  <c r="R75" i="13" s="1"/>
  <c r="V75" i="13" s="1"/>
  <c r="Y75" i="13" l="1"/>
  <c r="Z75" i="13" l="1"/>
  <c r="O92" i="23"/>
  <c r="P92" i="23" s="1"/>
  <c r="O36" i="23"/>
  <c r="P36" i="23" s="1"/>
  <c r="O37" i="23"/>
  <c r="P37" i="23" s="1"/>
  <c r="O39" i="23"/>
  <c r="P39" i="23" s="1"/>
  <c r="O40" i="23"/>
  <c r="P40" i="23" s="1"/>
  <c r="O41" i="23"/>
  <c r="P41" i="23" s="1"/>
  <c r="O42" i="23"/>
  <c r="P42" i="23" s="1"/>
  <c r="O44" i="23"/>
  <c r="P44" i="23" s="1"/>
  <c r="O45" i="23"/>
  <c r="P45" i="23" s="1"/>
  <c r="O46" i="23"/>
  <c r="P46" i="23" s="1"/>
  <c r="O47" i="23"/>
  <c r="P47" i="23" s="1"/>
  <c r="O84" i="23"/>
  <c r="P84" i="23" s="1"/>
  <c r="O85" i="23"/>
  <c r="P85" i="23" s="1"/>
  <c r="O86" i="23"/>
  <c r="P86" i="23" s="1"/>
  <c r="O87" i="23"/>
  <c r="P87" i="23" s="1"/>
  <c r="O88" i="23"/>
  <c r="P88" i="23" s="1"/>
  <c r="O89" i="23"/>
  <c r="P89" i="23" s="1"/>
  <c r="O90" i="23"/>
  <c r="P90" i="23" s="1"/>
  <c r="O91" i="23"/>
  <c r="P91" i="23" s="1"/>
  <c r="O38" i="23"/>
  <c r="P38" i="23" s="1"/>
  <c r="O93" i="23"/>
  <c r="P93" i="23" s="1"/>
  <c r="O94" i="23"/>
  <c r="P94" i="23" s="1"/>
  <c r="O95" i="23"/>
  <c r="P95" i="23" s="1"/>
  <c r="O96" i="23"/>
  <c r="P96" i="23" s="1"/>
  <c r="O97" i="23"/>
  <c r="P97" i="23" s="1"/>
  <c r="O98" i="23"/>
  <c r="P98" i="23" s="1"/>
  <c r="O43" i="23"/>
  <c r="P43" i="23" s="1"/>
  <c r="O99" i="23"/>
  <c r="P99" i="23" s="1"/>
  <c r="O100" i="23"/>
  <c r="P100" i="23" s="1"/>
  <c r="O101" i="23"/>
  <c r="P101" i="23" s="1"/>
  <c r="O102" i="23"/>
  <c r="P102" i="23" s="1"/>
  <c r="O136" i="23"/>
  <c r="P136" i="23" s="1"/>
  <c r="O137" i="23"/>
  <c r="P137" i="23" s="1"/>
  <c r="O138" i="23"/>
  <c r="P138" i="23" s="1"/>
  <c r="O140" i="23"/>
  <c r="P140" i="23" s="1"/>
  <c r="O142" i="23"/>
  <c r="P142" i="23" s="1"/>
  <c r="O146" i="23"/>
  <c r="P146" i="23" s="1"/>
  <c r="O148" i="23"/>
  <c r="P148" i="23" s="1"/>
  <c r="O68" i="23"/>
  <c r="P68" i="23" s="1"/>
  <c r="O70" i="23"/>
  <c r="P70" i="23" s="1"/>
  <c r="O76" i="23"/>
  <c r="P76" i="23" s="1"/>
  <c r="O75" i="23"/>
  <c r="P75" i="23" s="1"/>
  <c r="O83" i="23"/>
  <c r="P83" i="23" s="1"/>
  <c r="O62" i="23"/>
  <c r="P62" i="23" s="1"/>
  <c r="O63" i="23"/>
  <c r="P63" i="23" s="1"/>
  <c r="O71" i="23"/>
  <c r="P71" i="23" s="1"/>
  <c r="O72" i="23"/>
  <c r="P72" i="23" s="1"/>
  <c r="O73" i="23"/>
  <c r="P73" i="23" s="1"/>
  <c r="O74" i="23"/>
  <c r="P74" i="23" s="1"/>
  <c r="O77" i="23"/>
  <c r="P77" i="23" s="1"/>
  <c r="O78" i="23"/>
  <c r="P78" i="23" s="1"/>
  <c r="O79" i="23"/>
  <c r="P79" i="23" s="1"/>
  <c r="O82" i="23"/>
  <c r="P82" i="23" s="1"/>
  <c r="O150" i="23"/>
  <c r="P150" i="23" s="1"/>
  <c r="O153" i="23"/>
  <c r="P153" i="23" s="1"/>
  <c r="O161" i="23"/>
  <c r="P161" i="23" s="1"/>
  <c r="O162" i="23"/>
  <c r="P162" i="23" s="1"/>
  <c r="O151" i="23"/>
  <c r="P151" i="23" s="1"/>
  <c r="O152" i="23"/>
  <c r="P152" i="23" s="1"/>
  <c r="O156" i="23"/>
  <c r="P156" i="23" s="1"/>
  <c r="O157" i="23"/>
  <c r="P157" i="23" s="1"/>
  <c r="O163" i="23"/>
  <c r="P163" i="23" s="1"/>
  <c r="O50" i="23"/>
  <c r="P50" i="23" s="1"/>
  <c r="O53" i="23"/>
  <c r="P53" i="23" s="1"/>
  <c r="O54" i="23"/>
  <c r="P54" i="23" s="1"/>
  <c r="O57" i="23"/>
  <c r="P57" i="23" s="1"/>
  <c r="O59" i="23"/>
  <c r="P59" i="23" s="1"/>
  <c r="O122" i="23"/>
  <c r="P122" i="23" s="1"/>
  <c r="O124" i="23"/>
  <c r="P124" i="23" s="1"/>
  <c r="O129" i="23"/>
  <c r="P129" i="23" s="1"/>
  <c r="O132" i="23"/>
  <c r="P132" i="23" s="1"/>
  <c r="O51" i="23"/>
  <c r="P51" i="23" s="1"/>
  <c r="O52" i="23"/>
  <c r="P52" i="23" s="1"/>
  <c r="O56" i="23"/>
  <c r="P56" i="23" s="1"/>
  <c r="O58" i="23"/>
  <c r="P58" i="23" s="1"/>
  <c r="O155" i="23"/>
  <c r="P155" i="23" s="1"/>
  <c r="O154" i="23"/>
  <c r="P154" i="23" s="1"/>
  <c r="O158" i="23"/>
  <c r="P158" i="23" s="1"/>
  <c r="O159" i="23"/>
  <c r="P159" i="23" s="1"/>
  <c r="O160" i="23"/>
  <c r="P160" i="23" s="1"/>
  <c r="O164" i="23"/>
  <c r="P164" i="23" s="1"/>
  <c r="O29" i="23"/>
  <c r="P29" i="23" s="1"/>
  <c r="O24" i="23"/>
  <c r="P24" i="23" s="1"/>
  <c r="O26" i="23"/>
  <c r="P26" i="23" s="1"/>
  <c r="O105" i="23"/>
  <c r="P105" i="23" s="1"/>
  <c r="O111" i="23"/>
  <c r="P111" i="23" s="1"/>
  <c r="O15" i="23"/>
  <c r="P15" i="23" s="1"/>
  <c r="O14" i="23"/>
  <c r="P14" i="23" s="1"/>
  <c r="O127" i="23"/>
  <c r="P127" i="23" s="1"/>
  <c r="O123" i="23"/>
  <c r="P123" i="23" s="1"/>
  <c r="O49" i="23"/>
  <c r="P49" i="23" s="1"/>
  <c r="O48" i="23"/>
  <c r="P48" i="23" s="1"/>
  <c r="O106" i="23"/>
  <c r="P106" i="23" s="1"/>
  <c r="O104" i="23"/>
  <c r="P104" i="23" s="1"/>
  <c r="O107" i="23"/>
  <c r="P107" i="23" s="1"/>
  <c r="O113" i="23"/>
  <c r="P113" i="23" s="1"/>
  <c r="O116" i="23"/>
  <c r="P116" i="23" s="1"/>
  <c r="O17" i="23"/>
  <c r="P17" i="23" s="1"/>
  <c r="O16" i="23"/>
  <c r="P16" i="23" s="1"/>
  <c r="O22" i="23"/>
  <c r="P22" i="23" s="1"/>
  <c r="O143" i="23"/>
  <c r="P143" i="23" s="1"/>
  <c r="O144" i="23"/>
  <c r="P144" i="23" s="1"/>
  <c r="O135" i="23"/>
  <c r="P135" i="23" s="1"/>
  <c r="O133" i="23"/>
  <c r="P133" i="23" s="1"/>
  <c r="O103" i="23"/>
  <c r="P103" i="23" s="1"/>
  <c r="O120" i="23"/>
  <c r="P120" i="23" s="1"/>
  <c r="O118" i="23"/>
  <c r="P118" i="23" s="1"/>
  <c r="O114" i="23"/>
  <c r="P114" i="23" s="1"/>
  <c r="O115" i="23"/>
  <c r="P115" i="23" s="1"/>
  <c r="O121" i="23"/>
  <c r="P121" i="23" s="1"/>
  <c r="O25" i="23"/>
  <c r="P25" i="23" s="1"/>
  <c r="O31" i="23"/>
  <c r="P31" i="23" s="1"/>
  <c r="O67" i="23"/>
  <c r="P67" i="23" s="1"/>
  <c r="O80" i="23"/>
  <c r="P80" i="23" s="1"/>
  <c r="O126" i="23"/>
  <c r="P126" i="23" s="1"/>
  <c r="O130" i="23"/>
  <c r="P130" i="23" s="1"/>
  <c r="O134" i="23"/>
  <c r="P134" i="23" s="1"/>
  <c r="O27" i="23"/>
  <c r="P27" i="23" s="1"/>
  <c r="O32" i="23"/>
  <c r="P32" i="23" s="1"/>
  <c r="O34" i="23"/>
  <c r="P34" i="23" s="1"/>
  <c r="O139" i="23"/>
  <c r="P139" i="23" s="1"/>
  <c r="O149" i="23"/>
  <c r="P149" i="23" s="1"/>
  <c r="O109" i="23"/>
  <c r="P109" i="23" s="1"/>
  <c r="O110" i="23"/>
  <c r="P110" i="23" s="1"/>
  <c r="O69" i="23"/>
  <c r="P69" i="23" s="1"/>
  <c r="O60" i="23"/>
  <c r="P60" i="23" s="1"/>
  <c r="O61" i="23"/>
  <c r="P61" i="23" s="1"/>
  <c r="O21" i="23"/>
  <c r="P21" i="23" s="1"/>
  <c r="O20" i="23"/>
  <c r="P20" i="23" s="1"/>
  <c r="O141" i="23"/>
  <c r="P141" i="23" s="1"/>
  <c r="O145" i="23"/>
  <c r="P145" i="23" s="1"/>
  <c r="O64" i="23"/>
  <c r="P64" i="23" s="1"/>
  <c r="O65" i="23"/>
  <c r="P65" i="23" s="1"/>
  <c r="O125" i="23"/>
  <c r="P125" i="23" s="1"/>
  <c r="O128" i="23"/>
  <c r="P128" i="23" s="1"/>
  <c r="O28" i="23"/>
  <c r="P28" i="23" s="1"/>
  <c r="O108" i="23"/>
  <c r="P108" i="23" s="1"/>
  <c r="O18" i="23"/>
  <c r="P18" i="23" s="1"/>
  <c r="O30" i="23"/>
  <c r="P30" i="23" s="1"/>
  <c r="O55" i="23"/>
  <c r="P55" i="23" s="1"/>
  <c r="O112" i="23"/>
  <c r="P112" i="23" s="1"/>
  <c r="O131" i="23"/>
  <c r="P131" i="23" s="1"/>
  <c r="O33" i="23"/>
  <c r="P33" i="23" s="1"/>
  <c r="O117" i="23"/>
  <c r="P117" i="23" s="1"/>
  <c r="O147" i="23"/>
  <c r="P147" i="23" s="1"/>
  <c r="O119" i="23"/>
  <c r="P119" i="23" s="1"/>
  <c r="O19" i="23"/>
  <c r="P19" i="23" s="1"/>
  <c r="O23" i="23"/>
  <c r="P23" i="23" s="1"/>
  <c r="O66" i="23"/>
  <c r="P66" i="23" s="1"/>
  <c r="O35" i="23"/>
  <c r="P35" i="23" s="1"/>
  <c r="D125" i="33" l="1"/>
  <c r="D124" i="28"/>
  <c r="D97" i="28"/>
  <c r="D98" i="33"/>
  <c r="D64" i="28"/>
  <c r="D65" i="33"/>
  <c r="D60" i="33"/>
  <c r="D59" i="28"/>
  <c r="D105" i="28"/>
  <c r="D106" i="33"/>
  <c r="D58" i="28"/>
  <c r="D59" i="33"/>
  <c r="D62" i="28"/>
  <c r="D63" i="33"/>
  <c r="D127" i="28"/>
  <c r="D128" i="33"/>
  <c r="D109" i="33"/>
  <c r="D108" i="28"/>
  <c r="D136" i="28"/>
  <c r="D137" i="33"/>
  <c r="D99" i="28"/>
  <c r="D100" i="33"/>
  <c r="D99" i="33"/>
  <c r="D98" i="28"/>
  <c r="D148" i="33"/>
  <c r="D147" i="28"/>
  <c r="D118" i="33"/>
  <c r="D117" i="28"/>
  <c r="D150" i="28"/>
  <c r="D151" i="33"/>
  <c r="D76" i="33"/>
  <c r="D75" i="28"/>
  <c r="D56" i="28"/>
  <c r="D57" i="33"/>
  <c r="D139" i="28"/>
  <c r="D140" i="33"/>
  <c r="D94" i="33"/>
  <c r="D93" i="28"/>
  <c r="D86" i="28"/>
  <c r="D87" i="33"/>
  <c r="D78" i="28"/>
  <c r="D79" i="33"/>
  <c r="D33" i="28"/>
  <c r="D34" i="33"/>
  <c r="D115" i="33"/>
  <c r="D114" i="28"/>
  <c r="D143" i="28"/>
  <c r="D144" i="33"/>
  <c r="D41" i="28"/>
  <c r="D42" i="33"/>
  <c r="D149" i="28"/>
  <c r="D150" i="33"/>
  <c r="D55" i="28"/>
  <c r="D56" i="33"/>
  <c r="D135" i="28"/>
  <c r="D136" i="33"/>
  <c r="D93" i="33"/>
  <c r="D92" i="28"/>
  <c r="D31" i="28"/>
  <c r="D32" i="33"/>
  <c r="D78" i="33"/>
  <c r="D77" i="28"/>
  <c r="D32" i="28"/>
  <c r="D33" i="33"/>
  <c r="D118" i="28"/>
  <c r="D119" i="33"/>
  <c r="D123" i="33"/>
  <c r="D122" i="28"/>
  <c r="D79" i="28"/>
  <c r="D80" i="33"/>
  <c r="D57" i="28"/>
  <c r="D58" i="33"/>
  <c r="D149" i="33"/>
  <c r="D148" i="28"/>
  <c r="D72" i="28"/>
  <c r="D73" i="33"/>
  <c r="D13" i="33"/>
  <c r="D12" i="28"/>
  <c r="D23" i="28"/>
  <c r="D24" i="33"/>
  <c r="D139" i="33"/>
  <c r="D138" i="28"/>
  <c r="D102" i="28"/>
  <c r="D103" i="33"/>
  <c r="D119" i="28"/>
  <c r="D120" i="33"/>
  <c r="D111" i="28"/>
  <c r="D112" i="33"/>
  <c r="D9" i="28"/>
  <c r="D10" i="33"/>
  <c r="D43" i="33"/>
  <c r="D42" i="28"/>
  <c r="D17" i="28"/>
  <c r="D18" i="33"/>
  <c r="D52" i="33"/>
  <c r="D51" i="28"/>
  <c r="D53" i="33"/>
  <c r="D52" i="28"/>
  <c r="D145" i="28"/>
  <c r="D146" i="33"/>
  <c r="D71" i="28"/>
  <c r="D72" i="33"/>
  <c r="D77" i="33"/>
  <c r="D76" i="28"/>
  <c r="D134" i="33"/>
  <c r="D133" i="28"/>
  <c r="D37" i="33"/>
  <c r="D36" i="28"/>
  <c r="D85" i="33"/>
  <c r="D84" i="28"/>
  <c r="D40" i="28"/>
  <c r="D41" i="33"/>
  <c r="D30" i="28"/>
  <c r="D31" i="33"/>
  <c r="D21" i="33"/>
  <c r="D20" i="28"/>
  <c r="D104" i="28"/>
  <c r="D105" i="33"/>
  <c r="D94" i="28"/>
  <c r="D95" i="33"/>
  <c r="D103" i="28"/>
  <c r="D104" i="33"/>
  <c r="D20" i="33"/>
  <c r="D19" i="28"/>
  <c r="D134" i="28"/>
  <c r="D135" i="33"/>
  <c r="D142" i="28"/>
  <c r="D143" i="33"/>
  <c r="D73" i="28"/>
  <c r="D74" i="33"/>
  <c r="D113" i="28"/>
  <c r="D114" i="33"/>
  <c r="D11" i="33"/>
  <c r="D10" i="28"/>
  <c r="D117" i="33"/>
  <c r="D116" i="28"/>
  <c r="D22" i="28"/>
  <c r="D23" i="33"/>
  <c r="D49" i="28"/>
  <c r="D50" i="33"/>
  <c r="D51" i="33"/>
  <c r="D50" i="28"/>
  <c r="D144" i="28"/>
  <c r="D145" i="33"/>
  <c r="D70" i="28"/>
  <c r="D71" i="33"/>
  <c r="D69" i="33"/>
  <c r="D68" i="28"/>
  <c r="D132" i="33"/>
  <c r="D131" i="28"/>
  <c r="D92" i="33"/>
  <c r="D91" i="28"/>
  <c r="D84" i="33"/>
  <c r="D83" i="28"/>
  <c r="D39" i="28"/>
  <c r="D40" i="33"/>
  <c r="D30" i="33"/>
  <c r="D29" i="28"/>
  <c r="D54" i="33"/>
  <c r="D53" i="28"/>
  <c r="D137" i="28"/>
  <c r="D138" i="33"/>
  <c r="D35" i="33"/>
  <c r="D34" i="28"/>
  <c r="D124" i="33"/>
  <c r="D123" i="28"/>
  <c r="D116" i="33"/>
  <c r="D115" i="28"/>
  <c r="D141" i="33"/>
  <c r="D140" i="28"/>
  <c r="D133" i="33"/>
  <c r="D132" i="28"/>
  <c r="D61" i="33"/>
  <c r="D60" i="28"/>
  <c r="D96" i="28"/>
  <c r="D97" i="33"/>
  <c r="D110" i="33"/>
  <c r="D109" i="28"/>
  <c r="D120" i="28"/>
  <c r="D121" i="33"/>
  <c r="D158" i="33"/>
  <c r="D157" i="28"/>
  <c r="D46" i="33"/>
  <c r="D45" i="28"/>
  <c r="D47" i="28"/>
  <c r="D48" i="33"/>
  <c r="D156" i="33"/>
  <c r="D155" i="28"/>
  <c r="D67" i="28"/>
  <c r="D68" i="33"/>
  <c r="D70" i="33"/>
  <c r="D69" i="28"/>
  <c r="D131" i="33"/>
  <c r="D130" i="28"/>
  <c r="D91" i="33"/>
  <c r="D90" i="28"/>
  <c r="D82" i="28"/>
  <c r="D83" i="33"/>
  <c r="D38" i="28"/>
  <c r="D39" i="33"/>
  <c r="D86" i="33"/>
  <c r="D85" i="28"/>
  <c r="D151" i="28"/>
  <c r="D152" i="33"/>
  <c r="D142" i="33"/>
  <c r="D141" i="28"/>
  <c r="D16" i="28"/>
  <c r="D17" i="33"/>
  <c r="D108" i="33"/>
  <c r="D107" i="28"/>
  <c r="D112" i="28"/>
  <c r="D113" i="33"/>
  <c r="D102" i="33"/>
  <c r="D101" i="28"/>
  <c r="D22" i="33"/>
  <c r="D21" i="28"/>
  <c r="D27" i="28"/>
  <c r="D28" i="33"/>
  <c r="D126" i="28"/>
  <c r="D127" i="33"/>
  <c r="D107" i="33"/>
  <c r="D106" i="28"/>
  <c r="D153" i="28"/>
  <c r="D154" i="33"/>
  <c r="D45" i="33"/>
  <c r="D44" i="28"/>
  <c r="D46" i="28"/>
  <c r="D47" i="33"/>
  <c r="D155" i="33"/>
  <c r="D154" i="28"/>
  <c r="D67" i="33"/>
  <c r="D66" i="28"/>
  <c r="D63" i="28"/>
  <c r="D64" i="33"/>
  <c r="D129" i="28"/>
  <c r="D130" i="33"/>
  <c r="D89" i="28"/>
  <c r="D90" i="33"/>
  <c r="D81" i="28"/>
  <c r="D82" i="33"/>
  <c r="D38" i="33"/>
  <c r="D37" i="28"/>
  <c r="D29" i="33"/>
  <c r="D28" i="28"/>
  <c r="D157" i="33"/>
  <c r="D156" i="28"/>
  <c r="D87" i="28"/>
  <c r="D88" i="33"/>
  <c r="D48" i="28"/>
  <c r="D49" i="33"/>
  <c r="D15" i="28"/>
  <c r="D16" i="33"/>
  <c r="D12" i="33"/>
  <c r="D11" i="28"/>
  <c r="D13" i="28"/>
  <c r="D14" i="33"/>
  <c r="D110" i="28"/>
  <c r="D111" i="33"/>
  <c r="D14" i="28"/>
  <c r="D15" i="33"/>
  <c r="D24" i="28"/>
  <c r="D25" i="33"/>
  <c r="D27" i="33"/>
  <c r="D26" i="28"/>
  <c r="D121" i="28"/>
  <c r="D122" i="33"/>
  <c r="D54" i="28"/>
  <c r="D55" i="33"/>
  <c r="D25" i="28"/>
  <c r="D26" i="33"/>
  <c r="D19" i="33"/>
  <c r="D18" i="28"/>
  <c r="D128" i="28"/>
  <c r="D129" i="33"/>
  <c r="D101" i="33"/>
  <c r="D100" i="28"/>
  <c r="D8" i="28"/>
  <c r="D9" i="33"/>
  <c r="D152" i="28"/>
  <c r="D153" i="33"/>
  <c r="D126" i="33"/>
  <c r="D125" i="28"/>
  <c r="D44" i="33"/>
  <c r="D43" i="28"/>
  <c r="D147" i="33"/>
  <c r="D146" i="28"/>
  <c r="D65" i="28"/>
  <c r="D66" i="33"/>
  <c r="D62" i="33"/>
  <c r="D61" i="28"/>
  <c r="D95" i="28"/>
  <c r="D96" i="33"/>
  <c r="D88" i="28"/>
  <c r="D89" i="33"/>
  <c r="D80" i="28"/>
  <c r="D81" i="33"/>
  <c r="D36" i="33"/>
  <c r="D35" i="28"/>
  <c r="E40" i="16"/>
  <c r="E39" i="16"/>
  <c r="D8" i="33"/>
  <c r="E36" i="16"/>
  <c r="E37" i="16"/>
  <c r="D7" i="28"/>
  <c r="E52" i="16"/>
  <c r="E47" i="16"/>
  <c r="E59" i="16"/>
  <c r="E61" i="16"/>
  <c r="E53" i="16"/>
  <c r="E46" i="16"/>
  <c r="E64" i="16"/>
  <c r="E60" i="16"/>
  <c r="E43" i="16"/>
  <c r="E56" i="16"/>
  <c r="E63" i="16"/>
  <c r="E45" i="16"/>
  <c r="E48" i="16"/>
  <c r="E55" i="16"/>
  <c r="E62" i="16"/>
  <c r="E44" i="16"/>
  <c r="H90" i="14"/>
  <c r="J86" i="13" s="1"/>
  <c r="I90" i="14"/>
  <c r="K86" i="13" s="1"/>
  <c r="J90" i="14"/>
  <c r="L86" i="13" s="1"/>
  <c r="H35" i="14"/>
  <c r="J31" i="13" s="1"/>
  <c r="I35" i="14"/>
  <c r="K31" i="13" s="1"/>
  <c r="J35" i="14"/>
  <c r="L31" i="13" s="1"/>
  <c r="H37" i="14"/>
  <c r="J33" i="13" s="1"/>
  <c r="I37" i="14"/>
  <c r="K33" i="13" s="1"/>
  <c r="J37" i="14"/>
  <c r="L33" i="13" s="1"/>
  <c r="H38" i="14"/>
  <c r="J34" i="13" s="1"/>
  <c r="I38" i="14"/>
  <c r="K34" i="13" s="1"/>
  <c r="J38" i="14"/>
  <c r="L34" i="13" s="1"/>
  <c r="H39" i="14"/>
  <c r="J35" i="13" s="1"/>
  <c r="I39" i="14"/>
  <c r="K35" i="13" s="1"/>
  <c r="J39" i="14"/>
  <c r="L35" i="13" s="1"/>
  <c r="H40" i="14"/>
  <c r="J36" i="13" s="1"/>
  <c r="I40" i="14"/>
  <c r="K36" i="13" s="1"/>
  <c r="J40" i="14"/>
  <c r="L36" i="13" s="1"/>
  <c r="H42" i="14"/>
  <c r="J38" i="13" s="1"/>
  <c r="I42" i="14"/>
  <c r="K38" i="13" s="1"/>
  <c r="J42" i="14"/>
  <c r="L38" i="13" s="1"/>
  <c r="H43" i="14"/>
  <c r="J39" i="13" s="1"/>
  <c r="I43" i="14"/>
  <c r="K39" i="13" s="1"/>
  <c r="J43" i="14"/>
  <c r="L39" i="13" s="1"/>
  <c r="H44" i="14"/>
  <c r="J40" i="13" s="1"/>
  <c r="I44" i="14"/>
  <c r="K40" i="13" s="1"/>
  <c r="J44" i="14"/>
  <c r="L40" i="13" s="1"/>
  <c r="H45" i="14"/>
  <c r="J41" i="13" s="1"/>
  <c r="I45" i="14"/>
  <c r="K41" i="13" s="1"/>
  <c r="J45" i="14"/>
  <c r="L41" i="13" s="1"/>
  <c r="H82" i="14"/>
  <c r="J78" i="13" s="1"/>
  <c r="I82" i="14"/>
  <c r="K78" i="13" s="1"/>
  <c r="J82" i="14"/>
  <c r="L78" i="13" s="1"/>
  <c r="H83" i="14"/>
  <c r="J79" i="13" s="1"/>
  <c r="I83" i="14"/>
  <c r="K79" i="13" s="1"/>
  <c r="J83" i="14"/>
  <c r="L79" i="13" s="1"/>
  <c r="H84" i="14"/>
  <c r="J80" i="13" s="1"/>
  <c r="I84" i="14"/>
  <c r="K80" i="13" s="1"/>
  <c r="J84" i="14"/>
  <c r="L80" i="13" s="1"/>
  <c r="H85" i="14"/>
  <c r="J81" i="13" s="1"/>
  <c r="I85" i="14"/>
  <c r="K81" i="13" s="1"/>
  <c r="J85" i="14"/>
  <c r="L81" i="13" s="1"/>
  <c r="H86" i="14"/>
  <c r="J82" i="13" s="1"/>
  <c r="I86" i="14"/>
  <c r="K82" i="13" s="1"/>
  <c r="J86" i="14"/>
  <c r="L82" i="13" s="1"/>
  <c r="H87" i="14"/>
  <c r="J83" i="13" s="1"/>
  <c r="I87" i="14"/>
  <c r="K83" i="13" s="1"/>
  <c r="J87" i="14"/>
  <c r="L83" i="13" s="1"/>
  <c r="H88" i="14"/>
  <c r="J84" i="13" s="1"/>
  <c r="I88" i="14"/>
  <c r="K84" i="13" s="1"/>
  <c r="J88" i="14"/>
  <c r="L84" i="13" s="1"/>
  <c r="H89" i="14"/>
  <c r="J85" i="13" s="1"/>
  <c r="I89" i="14"/>
  <c r="K85" i="13" s="1"/>
  <c r="J89" i="14"/>
  <c r="L85" i="13" s="1"/>
  <c r="H36" i="14"/>
  <c r="J32" i="13" s="1"/>
  <c r="I36" i="14"/>
  <c r="K32" i="13" s="1"/>
  <c r="J36" i="14"/>
  <c r="L32" i="13" s="1"/>
  <c r="H91" i="14"/>
  <c r="J87" i="13" s="1"/>
  <c r="I91" i="14"/>
  <c r="K87" i="13" s="1"/>
  <c r="J91" i="14"/>
  <c r="L87" i="13" s="1"/>
  <c r="H92" i="14"/>
  <c r="J88" i="13" s="1"/>
  <c r="I92" i="14"/>
  <c r="K88" i="13" s="1"/>
  <c r="J92" i="14"/>
  <c r="L88" i="13" s="1"/>
  <c r="H93" i="14"/>
  <c r="J89" i="13" s="1"/>
  <c r="I93" i="14"/>
  <c r="K89" i="13" s="1"/>
  <c r="J93" i="14"/>
  <c r="L89" i="13" s="1"/>
  <c r="H94" i="14"/>
  <c r="J90" i="13" s="1"/>
  <c r="I94" i="14"/>
  <c r="K90" i="13" s="1"/>
  <c r="J94" i="14"/>
  <c r="L90" i="13" s="1"/>
  <c r="H95" i="14"/>
  <c r="J91" i="13" s="1"/>
  <c r="I95" i="14"/>
  <c r="K91" i="13" s="1"/>
  <c r="J95" i="14"/>
  <c r="L91" i="13" s="1"/>
  <c r="H96" i="14"/>
  <c r="J92" i="13" s="1"/>
  <c r="I96" i="14"/>
  <c r="K92" i="13" s="1"/>
  <c r="J96" i="14"/>
  <c r="L92" i="13" s="1"/>
  <c r="H41" i="14"/>
  <c r="J37" i="13" s="1"/>
  <c r="I41" i="14"/>
  <c r="K37" i="13" s="1"/>
  <c r="J41" i="14"/>
  <c r="L37" i="13" s="1"/>
  <c r="H97" i="14"/>
  <c r="J93" i="13" s="1"/>
  <c r="I97" i="14"/>
  <c r="K93" i="13" s="1"/>
  <c r="J97" i="14"/>
  <c r="L93" i="13" s="1"/>
  <c r="H98" i="14"/>
  <c r="J94" i="13" s="1"/>
  <c r="I98" i="14"/>
  <c r="K94" i="13" s="1"/>
  <c r="J98" i="14"/>
  <c r="L94" i="13" s="1"/>
  <c r="H99" i="14"/>
  <c r="J95" i="13" s="1"/>
  <c r="I99" i="14"/>
  <c r="K95" i="13" s="1"/>
  <c r="J99" i="14"/>
  <c r="L95" i="13" s="1"/>
  <c r="H100" i="14"/>
  <c r="J96" i="13" s="1"/>
  <c r="I100" i="14"/>
  <c r="K96" i="13" s="1"/>
  <c r="J100" i="14"/>
  <c r="L96" i="13" s="1"/>
  <c r="H134" i="14"/>
  <c r="J130" i="13" s="1"/>
  <c r="I134" i="14"/>
  <c r="K130" i="13" s="1"/>
  <c r="J134" i="14"/>
  <c r="L130" i="13" s="1"/>
  <c r="H135" i="14"/>
  <c r="J131" i="13" s="1"/>
  <c r="I135" i="14"/>
  <c r="K131" i="13" s="1"/>
  <c r="J135" i="14"/>
  <c r="L131" i="13" s="1"/>
  <c r="H136" i="14"/>
  <c r="J132" i="13" s="1"/>
  <c r="I136" i="14"/>
  <c r="K132" i="13" s="1"/>
  <c r="J136" i="14"/>
  <c r="L132" i="13" s="1"/>
  <c r="H138" i="14"/>
  <c r="J134" i="13" s="1"/>
  <c r="I138" i="14"/>
  <c r="K134" i="13" s="1"/>
  <c r="J138" i="14"/>
  <c r="L134" i="13" s="1"/>
  <c r="H140" i="14"/>
  <c r="J136" i="13" s="1"/>
  <c r="I140" i="14"/>
  <c r="K136" i="13" s="1"/>
  <c r="J140" i="14"/>
  <c r="L136" i="13" s="1"/>
  <c r="H144" i="14"/>
  <c r="J140" i="13" s="1"/>
  <c r="I144" i="14"/>
  <c r="K140" i="13" s="1"/>
  <c r="J144" i="14"/>
  <c r="L140" i="13" s="1"/>
  <c r="H146" i="14"/>
  <c r="J142" i="13" s="1"/>
  <c r="I146" i="14"/>
  <c r="K142" i="13" s="1"/>
  <c r="J146" i="14"/>
  <c r="L142" i="13" s="1"/>
  <c r="H66" i="14"/>
  <c r="J62" i="13" s="1"/>
  <c r="I66" i="14"/>
  <c r="K62" i="13" s="1"/>
  <c r="J66" i="14"/>
  <c r="L62" i="13" s="1"/>
  <c r="H68" i="14"/>
  <c r="J64" i="13" s="1"/>
  <c r="I68" i="14"/>
  <c r="K64" i="13" s="1"/>
  <c r="J68" i="14"/>
  <c r="L64" i="13" s="1"/>
  <c r="H74" i="14"/>
  <c r="J70" i="13" s="1"/>
  <c r="I74" i="14"/>
  <c r="K70" i="13" s="1"/>
  <c r="J74" i="14"/>
  <c r="L70" i="13" s="1"/>
  <c r="H73" i="14"/>
  <c r="J69" i="13" s="1"/>
  <c r="I73" i="14"/>
  <c r="K69" i="13" s="1"/>
  <c r="J73" i="14"/>
  <c r="L69" i="13" s="1"/>
  <c r="H81" i="14"/>
  <c r="J77" i="13" s="1"/>
  <c r="I81" i="14"/>
  <c r="K77" i="13" s="1"/>
  <c r="J81" i="14"/>
  <c r="L77" i="13" s="1"/>
  <c r="H60" i="14"/>
  <c r="J56" i="13" s="1"/>
  <c r="I60" i="14"/>
  <c r="K56" i="13" s="1"/>
  <c r="J60" i="14"/>
  <c r="L56" i="13" s="1"/>
  <c r="H61" i="14"/>
  <c r="J57" i="13" s="1"/>
  <c r="I61" i="14"/>
  <c r="K57" i="13" s="1"/>
  <c r="J61" i="14"/>
  <c r="L57" i="13" s="1"/>
  <c r="H69" i="14"/>
  <c r="J65" i="13" s="1"/>
  <c r="I69" i="14"/>
  <c r="K65" i="13" s="1"/>
  <c r="J69" i="14"/>
  <c r="L65" i="13" s="1"/>
  <c r="H70" i="14"/>
  <c r="J66" i="13" s="1"/>
  <c r="I70" i="14"/>
  <c r="K66" i="13" s="1"/>
  <c r="J70" i="14"/>
  <c r="L66" i="13" s="1"/>
  <c r="H71" i="14"/>
  <c r="J67" i="13" s="1"/>
  <c r="I71" i="14"/>
  <c r="K67" i="13" s="1"/>
  <c r="J71" i="14"/>
  <c r="L67" i="13" s="1"/>
  <c r="H72" i="14"/>
  <c r="J68" i="13" s="1"/>
  <c r="I72" i="14"/>
  <c r="K68" i="13" s="1"/>
  <c r="J72" i="14"/>
  <c r="L68" i="13" s="1"/>
  <c r="H75" i="14"/>
  <c r="J71" i="13" s="1"/>
  <c r="I75" i="14"/>
  <c r="K71" i="13" s="1"/>
  <c r="J75" i="14"/>
  <c r="L71" i="13" s="1"/>
  <c r="H76" i="14"/>
  <c r="J72" i="13" s="1"/>
  <c r="I76" i="14"/>
  <c r="K72" i="13" s="1"/>
  <c r="J76" i="14"/>
  <c r="L72" i="13" s="1"/>
  <c r="H77" i="14"/>
  <c r="J73" i="13" s="1"/>
  <c r="I77" i="14"/>
  <c r="K73" i="13" s="1"/>
  <c r="J77" i="14"/>
  <c r="L73" i="13" s="1"/>
  <c r="H80" i="14"/>
  <c r="J76" i="13" s="1"/>
  <c r="I80" i="14"/>
  <c r="K76" i="13" s="1"/>
  <c r="J80" i="14"/>
  <c r="L76" i="13" s="1"/>
  <c r="H148" i="14"/>
  <c r="J144" i="13" s="1"/>
  <c r="I148" i="14"/>
  <c r="K144" i="13" s="1"/>
  <c r="J148" i="14"/>
  <c r="L144" i="13" s="1"/>
  <c r="H151" i="14"/>
  <c r="J147" i="13" s="1"/>
  <c r="I151" i="14"/>
  <c r="K147" i="13" s="1"/>
  <c r="J151" i="14"/>
  <c r="L147" i="13" s="1"/>
  <c r="H159" i="14"/>
  <c r="J155" i="13" s="1"/>
  <c r="I159" i="14"/>
  <c r="K155" i="13" s="1"/>
  <c r="J159" i="14"/>
  <c r="L155" i="13" s="1"/>
  <c r="H160" i="14"/>
  <c r="J156" i="13" s="1"/>
  <c r="I160" i="14"/>
  <c r="K156" i="13" s="1"/>
  <c r="J160" i="14"/>
  <c r="L156" i="13" s="1"/>
  <c r="H149" i="14"/>
  <c r="J145" i="13" s="1"/>
  <c r="I149" i="14"/>
  <c r="K145" i="13" s="1"/>
  <c r="J149" i="14"/>
  <c r="L145" i="13" s="1"/>
  <c r="H150" i="14"/>
  <c r="J146" i="13" s="1"/>
  <c r="I150" i="14"/>
  <c r="K146" i="13" s="1"/>
  <c r="J150" i="14"/>
  <c r="L146" i="13" s="1"/>
  <c r="H154" i="14"/>
  <c r="J150" i="13" s="1"/>
  <c r="I154" i="14"/>
  <c r="K150" i="13" s="1"/>
  <c r="J154" i="14"/>
  <c r="L150" i="13" s="1"/>
  <c r="H155" i="14"/>
  <c r="J151" i="13" s="1"/>
  <c r="I155" i="14"/>
  <c r="K151" i="13" s="1"/>
  <c r="J155" i="14"/>
  <c r="L151" i="13" s="1"/>
  <c r="H161" i="14"/>
  <c r="J157" i="13" s="1"/>
  <c r="I161" i="14"/>
  <c r="K157" i="13" s="1"/>
  <c r="J161" i="14"/>
  <c r="L157" i="13" s="1"/>
  <c r="H48" i="14"/>
  <c r="J44" i="13" s="1"/>
  <c r="I48" i="14"/>
  <c r="K44" i="13" s="1"/>
  <c r="J48" i="14"/>
  <c r="L44" i="13" s="1"/>
  <c r="H51" i="14"/>
  <c r="J47" i="13" s="1"/>
  <c r="I51" i="14"/>
  <c r="K47" i="13" s="1"/>
  <c r="J51" i="14"/>
  <c r="L47" i="13" s="1"/>
  <c r="H52" i="14"/>
  <c r="J48" i="13" s="1"/>
  <c r="I52" i="14"/>
  <c r="K48" i="13" s="1"/>
  <c r="J52" i="14"/>
  <c r="L48" i="13" s="1"/>
  <c r="H55" i="14"/>
  <c r="J51" i="13" s="1"/>
  <c r="I55" i="14"/>
  <c r="K51" i="13" s="1"/>
  <c r="J55" i="14"/>
  <c r="L51" i="13" s="1"/>
  <c r="H57" i="14"/>
  <c r="J53" i="13" s="1"/>
  <c r="I57" i="14"/>
  <c r="K53" i="13" s="1"/>
  <c r="J57" i="14"/>
  <c r="L53" i="13" s="1"/>
  <c r="H120" i="14"/>
  <c r="J116" i="13" s="1"/>
  <c r="I120" i="14"/>
  <c r="K116" i="13" s="1"/>
  <c r="J120" i="14"/>
  <c r="L116" i="13" s="1"/>
  <c r="H122" i="14"/>
  <c r="J118" i="13" s="1"/>
  <c r="I122" i="14"/>
  <c r="K118" i="13" s="1"/>
  <c r="J122" i="14"/>
  <c r="L118" i="13" s="1"/>
  <c r="H127" i="14"/>
  <c r="J123" i="13" s="1"/>
  <c r="I127" i="14"/>
  <c r="K123" i="13" s="1"/>
  <c r="J127" i="14"/>
  <c r="L123" i="13" s="1"/>
  <c r="H130" i="14"/>
  <c r="J126" i="13" s="1"/>
  <c r="I130" i="14"/>
  <c r="K126" i="13" s="1"/>
  <c r="J130" i="14"/>
  <c r="L126" i="13" s="1"/>
  <c r="H49" i="14"/>
  <c r="J45" i="13" s="1"/>
  <c r="I49" i="14"/>
  <c r="K45" i="13" s="1"/>
  <c r="J49" i="14"/>
  <c r="L45" i="13" s="1"/>
  <c r="H50" i="14"/>
  <c r="J46" i="13" s="1"/>
  <c r="I50" i="14"/>
  <c r="K46" i="13" s="1"/>
  <c r="J50" i="14"/>
  <c r="L46" i="13" s="1"/>
  <c r="H54" i="14"/>
  <c r="J50" i="13" s="1"/>
  <c r="I54" i="14"/>
  <c r="K50" i="13" s="1"/>
  <c r="J54" i="14"/>
  <c r="L50" i="13" s="1"/>
  <c r="H56" i="14"/>
  <c r="J52" i="13" s="1"/>
  <c r="I56" i="14"/>
  <c r="K52" i="13" s="1"/>
  <c r="J56" i="14"/>
  <c r="L52" i="13" s="1"/>
  <c r="H153" i="14"/>
  <c r="J149" i="13" s="1"/>
  <c r="I153" i="14"/>
  <c r="K149" i="13" s="1"/>
  <c r="J153" i="14"/>
  <c r="L149" i="13" s="1"/>
  <c r="H152" i="14"/>
  <c r="J148" i="13" s="1"/>
  <c r="I152" i="14"/>
  <c r="K148" i="13" s="1"/>
  <c r="J152" i="14"/>
  <c r="L148" i="13" s="1"/>
  <c r="H156" i="14"/>
  <c r="J152" i="13" s="1"/>
  <c r="I156" i="14"/>
  <c r="K152" i="13" s="1"/>
  <c r="J156" i="14"/>
  <c r="L152" i="13" s="1"/>
  <c r="H157" i="14"/>
  <c r="J153" i="13" s="1"/>
  <c r="I157" i="14"/>
  <c r="K153" i="13" s="1"/>
  <c r="J157" i="14"/>
  <c r="L153" i="13" s="1"/>
  <c r="H158" i="14"/>
  <c r="J154" i="13" s="1"/>
  <c r="I158" i="14"/>
  <c r="K154" i="13" s="1"/>
  <c r="J158" i="14"/>
  <c r="L154" i="13" s="1"/>
  <c r="H162" i="14"/>
  <c r="J158" i="13" s="1"/>
  <c r="I162" i="14"/>
  <c r="K158" i="13" s="1"/>
  <c r="J162" i="14"/>
  <c r="L158" i="13" s="1"/>
  <c r="H27" i="14"/>
  <c r="J23" i="13" s="1"/>
  <c r="I27" i="14"/>
  <c r="K23" i="13" s="1"/>
  <c r="J27" i="14"/>
  <c r="L23" i="13" s="1"/>
  <c r="H22" i="14"/>
  <c r="J18" i="13" s="1"/>
  <c r="I22" i="14"/>
  <c r="K18" i="13" s="1"/>
  <c r="J22" i="14"/>
  <c r="L18" i="13" s="1"/>
  <c r="H24" i="14"/>
  <c r="J20" i="13" s="1"/>
  <c r="I24" i="14"/>
  <c r="K20" i="13" s="1"/>
  <c r="J24" i="14"/>
  <c r="L20" i="13" s="1"/>
  <c r="H103" i="14"/>
  <c r="J99" i="13" s="1"/>
  <c r="I103" i="14"/>
  <c r="K99" i="13" s="1"/>
  <c r="J103" i="14"/>
  <c r="L99" i="13" s="1"/>
  <c r="H109" i="14"/>
  <c r="J105" i="13" s="1"/>
  <c r="I109" i="14"/>
  <c r="K105" i="13" s="1"/>
  <c r="J109" i="14"/>
  <c r="L105" i="13" s="1"/>
  <c r="H13" i="14"/>
  <c r="J9" i="13" s="1"/>
  <c r="I13" i="14"/>
  <c r="K9" i="13" s="1"/>
  <c r="J13" i="14"/>
  <c r="L9" i="13" s="1"/>
  <c r="H12" i="14"/>
  <c r="J8" i="13" s="1"/>
  <c r="I12" i="14"/>
  <c r="K8" i="13" s="1"/>
  <c r="J12" i="14"/>
  <c r="L8" i="13" s="1"/>
  <c r="H125" i="14"/>
  <c r="J121" i="13" s="1"/>
  <c r="I125" i="14"/>
  <c r="K121" i="13" s="1"/>
  <c r="J125" i="14"/>
  <c r="L121" i="13" s="1"/>
  <c r="H121" i="14"/>
  <c r="J117" i="13" s="1"/>
  <c r="I121" i="14"/>
  <c r="K117" i="13" s="1"/>
  <c r="J121" i="14"/>
  <c r="L117" i="13" s="1"/>
  <c r="H47" i="14"/>
  <c r="J43" i="13" s="1"/>
  <c r="I47" i="14"/>
  <c r="K43" i="13" s="1"/>
  <c r="J47" i="14"/>
  <c r="L43" i="13" s="1"/>
  <c r="H46" i="14"/>
  <c r="J42" i="13" s="1"/>
  <c r="I46" i="14"/>
  <c r="K42" i="13" s="1"/>
  <c r="J46" i="14"/>
  <c r="L42" i="13" s="1"/>
  <c r="H104" i="14"/>
  <c r="J100" i="13" s="1"/>
  <c r="I104" i="14"/>
  <c r="K100" i="13" s="1"/>
  <c r="J104" i="14"/>
  <c r="L100" i="13" s="1"/>
  <c r="H102" i="14"/>
  <c r="J98" i="13" s="1"/>
  <c r="I102" i="14"/>
  <c r="K98" i="13" s="1"/>
  <c r="J102" i="14"/>
  <c r="L98" i="13" s="1"/>
  <c r="H105" i="14"/>
  <c r="J101" i="13" s="1"/>
  <c r="I105" i="14"/>
  <c r="K101" i="13" s="1"/>
  <c r="J105" i="14"/>
  <c r="L101" i="13" s="1"/>
  <c r="H111" i="14"/>
  <c r="J107" i="13" s="1"/>
  <c r="I111" i="14"/>
  <c r="K107" i="13" s="1"/>
  <c r="J111" i="14"/>
  <c r="L107" i="13" s="1"/>
  <c r="H114" i="14"/>
  <c r="J110" i="13" s="1"/>
  <c r="I114" i="14"/>
  <c r="K110" i="13" s="1"/>
  <c r="J114" i="14"/>
  <c r="L110" i="13" s="1"/>
  <c r="H15" i="14"/>
  <c r="J11" i="13" s="1"/>
  <c r="I15" i="14"/>
  <c r="K11" i="13" s="1"/>
  <c r="J15" i="14"/>
  <c r="L11" i="13" s="1"/>
  <c r="H14" i="14"/>
  <c r="J10" i="13" s="1"/>
  <c r="I14" i="14"/>
  <c r="K10" i="13" s="1"/>
  <c r="J14" i="14"/>
  <c r="L10" i="13" s="1"/>
  <c r="H20" i="14"/>
  <c r="J16" i="13" s="1"/>
  <c r="I20" i="14"/>
  <c r="K16" i="13" s="1"/>
  <c r="J20" i="14"/>
  <c r="L16" i="13" s="1"/>
  <c r="H141" i="14"/>
  <c r="J137" i="13" s="1"/>
  <c r="I141" i="14"/>
  <c r="K137" i="13" s="1"/>
  <c r="J141" i="14"/>
  <c r="L137" i="13" s="1"/>
  <c r="H142" i="14"/>
  <c r="J138" i="13" s="1"/>
  <c r="I142" i="14"/>
  <c r="K138" i="13" s="1"/>
  <c r="J142" i="14"/>
  <c r="L138" i="13" s="1"/>
  <c r="H133" i="14"/>
  <c r="J129" i="13" s="1"/>
  <c r="I133" i="14"/>
  <c r="K129" i="13" s="1"/>
  <c r="J133" i="14"/>
  <c r="L129" i="13" s="1"/>
  <c r="H131" i="14"/>
  <c r="J127" i="13" s="1"/>
  <c r="I131" i="14"/>
  <c r="K127" i="13" s="1"/>
  <c r="J131" i="14"/>
  <c r="L127" i="13" s="1"/>
  <c r="H101" i="14"/>
  <c r="J97" i="13" s="1"/>
  <c r="I101" i="14"/>
  <c r="K97" i="13" s="1"/>
  <c r="J101" i="14"/>
  <c r="L97" i="13" s="1"/>
  <c r="H118" i="14"/>
  <c r="J114" i="13" s="1"/>
  <c r="I118" i="14"/>
  <c r="K114" i="13" s="1"/>
  <c r="J118" i="14"/>
  <c r="L114" i="13" s="1"/>
  <c r="H116" i="14"/>
  <c r="J112" i="13" s="1"/>
  <c r="I116" i="14"/>
  <c r="K112" i="13" s="1"/>
  <c r="J116" i="14"/>
  <c r="L112" i="13" s="1"/>
  <c r="H112" i="14"/>
  <c r="J108" i="13" s="1"/>
  <c r="I112" i="14"/>
  <c r="K108" i="13" s="1"/>
  <c r="J112" i="14"/>
  <c r="L108" i="13" s="1"/>
  <c r="H113" i="14"/>
  <c r="J109" i="13" s="1"/>
  <c r="I113" i="14"/>
  <c r="K109" i="13" s="1"/>
  <c r="J113" i="14"/>
  <c r="L109" i="13" s="1"/>
  <c r="H119" i="14"/>
  <c r="J115" i="13" s="1"/>
  <c r="I119" i="14"/>
  <c r="K115" i="13" s="1"/>
  <c r="J119" i="14"/>
  <c r="L115" i="13" s="1"/>
  <c r="H23" i="14"/>
  <c r="J19" i="13" s="1"/>
  <c r="I23" i="14"/>
  <c r="K19" i="13" s="1"/>
  <c r="J23" i="14"/>
  <c r="L19" i="13" s="1"/>
  <c r="H29" i="14"/>
  <c r="J25" i="13" s="1"/>
  <c r="I29" i="14"/>
  <c r="K25" i="13" s="1"/>
  <c r="J29" i="14"/>
  <c r="L25" i="13" s="1"/>
  <c r="H65" i="14"/>
  <c r="J61" i="13" s="1"/>
  <c r="I65" i="14"/>
  <c r="K61" i="13" s="1"/>
  <c r="J65" i="14"/>
  <c r="L61" i="13" s="1"/>
  <c r="H78" i="14"/>
  <c r="J74" i="13" s="1"/>
  <c r="I78" i="14"/>
  <c r="K74" i="13" s="1"/>
  <c r="J78" i="14"/>
  <c r="L74" i="13" s="1"/>
  <c r="H124" i="14"/>
  <c r="J120" i="13" s="1"/>
  <c r="I124" i="14"/>
  <c r="K120" i="13" s="1"/>
  <c r="J124" i="14"/>
  <c r="L120" i="13" s="1"/>
  <c r="H128" i="14"/>
  <c r="J124" i="13" s="1"/>
  <c r="I128" i="14"/>
  <c r="K124" i="13" s="1"/>
  <c r="J128" i="14"/>
  <c r="L124" i="13" s="1"/>
  <c r="H132" i="14"/>
  <c r="J128" i="13" s="1"/>
  <c r="I132" i="14"/>
  <c r="K128" i="13" s="1"/>
  <c r="J132" i="14"/>
  <c r="L128" i="13" s="1"/>
  <c r="H25" i="14"/>
  <c r="J21" i="13" s="1"/>
  <c r="I25" i="14"/>
  <c r="K21" i="13" s="1"/>
  <c r="J25" i="14"/>
  <c r="L21" i="13" s="1"/>
  <c r="H30" i="14"/>
  <c r="J26" i="13" s="1"/>
  <c r="I30" i="14"/>
  <c r="K26" i="13" s="1"/>
  <c r="J30" i="14"/>
  <c r="L26" i="13" s="1"/>
  <c r="H32" i="14"/>
  <c r="J28" i="13" s="1"/>
  <c r="I32" i="14"/>
  <c r="K28" i="13" s="1"/>
  <c r="J32" i="14"/>
  <c r="L28" i="13" s="1"/>
  <c r="H137" i="14"/>
  <c r="J133" i="13" s="1"/>
  <c r="I137" i="14"/>
  <c r="K133" i="13" s="1"/>
  <c r="J137" i="14"/>
  <c r="L133" i="13" s="1"/>
  <c r="H147" i="14"/>
  <c r="J143" i="13" s="1"/>
  <c r="I147" i="14"/>
  <c r="K143" i="13" s="1"/>
  <c r="J147" i="14"/>
  <c r="L143" i="13" s="1"/>
  <c r="H107" i="14"/>
  <c r="J103" i="13" s="1"/>
  <c r="I107" i="14"/>
  <c r="K103" i="13" s="1"/>
  <c r="J107" i="14"/>
  <c r="L103" i="13" s="1"/>
  <c r="H108" i="14"/>
  <c r="J104" i="13" s="1"/>
  <c r="I108" i="14"/>
  <c r="K104" i="13" s="1"/>
  <c r="J108" i="14"/>
  <c r="L104" i="13" s="1"/>
  <c r="H67" i="14"/>
  <c r="J63" i="13" s="1"/>
  <c r="I67" i="14"/>
  <c r="K63" i="13" s="1"/>
  <c r="J67" i="14"/>
  <c r="L63" i="13" s="1"/>
  <c r="H58" i="14"/>
  <c r="J54" i="13" s="1"/>
  <c r="I58" i="14"/>
  <c r="K54" i="13" s="1"/>
  <c r="J58" i="14"/>
  <c r="L54" i="13" s="1"/>
  <c r="H59" i="14"/>
  <c r="J55" i="13" s="1"/>
  <c r="I59" i="14"/>
  <c r="K55" i="13" s="1"/>
  <c r="J59" i="14"/>
  <c r="L55" i="13" s="1"/>
  <c r="H19" i="14"/>
  <c r="J15" i="13" s="1"/>
  <c r="I19" i="14"/>
  <c r="K15" i="13" s="1"/>
  <c r="J19" i="14"/>
  <c r="L15" i="13" s="1"/>
  <c r="H18" i="14"/>
  <c r="J14" i="13" s="1"/>
  <c r="I18" i="14"/>
  <c r="K14" i="13" s="1"/>
  <c r="J18" i="14"/>
  <c r="L14" i="13" s="1"/>
  <c r="H139" i="14"/>
  <c r="J135" i="13" s="1"/>
  <c r="I139" i="14"/>
  <c r="K135" i="13" s="1"/>
  <c r="J139" i="14"/>
  <c r="L135" i="13" s="1"/>
  <c r="H143" i="14"/>
  <c r="J139" i="13" s="1"/>
  <c r="I143" i="14"/>
  <c r="K139" i="13" s="1"/>
  <c r="J143" i="14"/>
  <c r="L139" i="13" s="1"/>
  <c r="H62" i="14"/>
  <c r="J58" i="13" s="1"/>
  <c r="I62" i="14"/>
  <c r="K58" i="13" s="1"/>
  <c r="J62" i="14"/>
  <c r="L58" i="13" s="1"/>
  <c r="H63" i="14"/>
  <c r="J59" i="13" s="1"/>
  <c r="I63" i="14"/>
  <c r="K59" i="13" s="1"/>
  <c r="J63" i="14"/>
  <c r="L59" i="13" s="1"/>
  <c r="H123" i="14"/>
  <c r="J119" i="13" s="1"/>
  <c r="I123" i="14"/>
  <c r="K119" i="13" s="1"/>
  <c r="J123" i="14"/>
  <c r="L119" i="13" s="1"/>
  <c r="H126" i="14"/>
  <c r="J122" i="13" s="1"/>
  <c r="I126" i="14"/>
  <c r="K122" i="13" s="1"/>
  <c r="J126" i="14"/>
  <c r="L122" i="13" s="1"/>
  <c r="H26" i="14"/>
  <c r="J22" i="13" s="1"/>
  <c r="I26" i="14"/>
  <c r="K22" i="13" s="1"/>
  <c r="J26" i="14"/>
  <c r="L22" i="13" s="1"/>
  <c r="H106" i="14"/>
  <c r="J102" i="13" s="1"/>
  <c r="I106" i="14"/>
  <c r="K102" i="13" s="1"/>
  <c r="J106" i="14"/>
  <c r="L102" i="13" s="1"/>
  <c r="H16" i="14"/>
  <c r="J12" i="13" s="1"/>
  <c r="I16" i="14"/>
  <c r="K12" i="13" s="1"/>
  <c r="J16" i="14"/>
  <c r="L12" i="13" s="1"/>
  <c r="H28" i="14"/>
  <c r="J24" i="13" s="1"/>
  <c r="I28" i="14"/>
  <c r="K24" i="13" s="1"/>
  <c r="J28" i="14"/>
  <c r="L24" i="13" s="1"/>
  <c r="H53" i="14"/>
  <c r="J49" i="13" s="1"/>
  <c r="I53" i="14"/>
  <c r="K49" i="13" s="1"/>
  <c r="J53" i="14"/>
  <c r="L49" i="13" s="1"/>
  <c r="H110" i="14"/>
  <c r="J106" i="13" s="1"/>
  <c r="I110" i="14"/>
  <c r="K106" i="13" s="1"/>
  <c r="J110" i="14"/>
  <c r="L106" i="13" s="1"/>
  <c r="H129" i="14"/>
  <c r="J125" i="13" s="1"/>
  <c r="I129" i="14"/>
  <c r="K125" i="13" s="1"/>
  <c r="J129" i="14"/>
  <c r="L125" i="13" s="1"/>
  <c r="H31" i="14"/>
  <c r="J27" i="13" s="1"/>
  <c r="I31" i="14"/>
  <c r="K27" i="13" s="1"/>
  <c r="J31" i="14"/>
  <c r="L27" i="13" s="1"/>
  <c r="H115" i="14"/>
  <c r="J111" i="13" s="1"/>
  <c r="I115" i="14"/>
  <c r="K111" i="13" s="1"/>
  <c r="J115" i="14"/>
  <c r="L111" i="13" s="1"/>
  <c r="H145" i="14"/>
  <c r="J141" i="13" s="1"/>
  <c r="I145" i="14"/>
  <c r="K141" i="13" s="1"/>
  <c r="J145" i="14"/>
  <c r="L141" i="13" s="1"/>
  <c r="H117" i="14"/>
  <c r="J113" i="13" s="1"/>
  <c r="I117" i="14"/>
  <c r="K113" i="13" s="1"/>
  <c r="J117" i="14"/>
  <c r="L113" i="13" s="1"/>
  <c r="H17" i="14"/>
  <c r="J13" i="13" s="1"/>
  <c r="I17" i="14"/>
  <c r="K13" i="13" s="1"/>
  <c r="J17" i="14"/>
  <c r="L13" i="13" s="1"/>
  <c r="H21" i="14"/>
  <c r="J17" i="13" s="1"/>
  <c r="I21" i="14"/>
  <c r="K17" i="13" s="1"/>
  <c r="J21" i="14"/>
  <c r="L17" i="13" s="1"/>
  <c r="H64" i="14"/>
  <c r="J60" i="13" s="1"/>
  <c r="I64" i="14"/>
  <c r="K60" i="13" s="1"/>
  <c r="J64" i="14"/>
  <c r="L60" i="13" s="1"/>
  <c r="J33" i="14"/>
  <c r="L29" i="13" s="1"/>
  <c r="K7" i="13" l="1"/>
  <c r="J7" i="13"/>
  <c r="L7" i="13"/>
  <c r="X56" i="33"/>
  <c r="AI56" i="33" s="1"/>
  <c r="AN56" i="33" s="1"/>
  <c r="X120" i="33"/>
  <c r="AI120" i="33" s="1"/>
  <c r="AN120" i="33" s="1"/>
  <c r="X33" i="33"/>
  <c r="AI33" i="33" s="1"/>
  <c r="AN33" i="33" s="1"/>
  <c r="X97" i="33"/>
  <c r="AI97" i="33" s="1"/>
  <c r="AN97" i="33" s="1"/>
  <c r="X10" i="33"/>
  <c r="AI10" i="33" s="1"/>
  <c r="AN10" i="33" s="1"/>
  <c r="X74" i="33"/>
  <c r="AI74" i="33" s="1"/>
  <c r="AN74" i="33" s="1"/>
  <c r="X138" i="33"/>
  <c r="AI138" i="33" s="1"/>
  <c r="AN138" i="33" s="1"/>
  <c r="X52" i="33"/>
  <c r="AI52" i="33" s="1"/>
  <c r="AN52" i="33" s="1"/>
  <c r="X116" i="33"/>
  <c r="AI116" i="33" s="1"/>
  <c r="AN116" i="33" s="1"/>
  <c r="X29" i="33"/>
  <c r="AI29" i="33" s="1"/>
  <c r="AN29" i="33" s="1"/>
  <c r="X93" i="33"/>
  <c r="AI93" i="33" s="1"/>
  <c r="AN93" i="33" s="1"/>
  <c r="X157" i="33"/>
  <c r="AI157" i="33" s="1"/>
  <c r="AN157" i="33" s="1"/>
  <c r="X70" i="33"/>
  <c r="AI70" i="33" s="1"/>
  <c r="AN70" i="33" s="1"/>
  <c r="X134" i="33"/>
  <c r="AI134" i="33" s="1"/>
  <c r="AN134" i="33" s="1"/>
  <c r="X27" i="33"/>
  <c r="AI27" i="33" s="1"/>
  <c r="AN27" i="33" s="1"/>
  <c r="X47" i="33"/>
  <c r="AI47" i="33" s="1"/>
  <c r="AN47" i="33" s="1"/>
  <c r="X115" i="33"/>
  <c r="AI115" i="33" s="1"/>
  <c r="AN115" i="33" s="1"/>
  <c r="X151" i="33"/>
  <c r="AI151" i="33" s="1"/>
  <c r="AN151" i="33" s="1"/>
  <c r="X99" i="33"/>
  <c r="AI99" i="33" s="1"/>
  <c r="AN99" i="33" s="1"/>
  <c r="X64" i="33"/>
  <c r="AI64" i="33" s="1"/>
  <c r="AN64" i="33" s="1"/>
  <c r="X128" i="33"/>
  <c r="AI128" i="33" s="1"/>
  <c r="AN128" i="33" s="1"/>
  <c r="X41" i="33"/>
  <c r="AI41" i="33" s="1"/>
  <c r="AN41" i="33" s="1"/>
  <c r="X105" i="33"/>
  <c r="AI105" i="33" s="1"/>
  <c r="AN105" i="33" s="1"/>
  <c r="X18" i="33"/>
  <c r="AI18" i="33" s="1"/>
  <c r="AN18" i="33" s="1"/>
  <c r="X82" i="33"/>
  <c r="AI82" i="33" s="1"/>
  <c r="AN82" i="33" s="1"/>
  <c r="X146" i="33"/>
  <c r="AI146" i="33" s="1"/>
  <c r="AN146" i="33" s="1"/>
  <c r="X60" i="33"/>
  <c r="AI60" i="33" s="1"/>
  <c r="AN60" i="33" s="1"/>
  <c r="X124" i="33"/>
  <c r="AI124" i="33" s="1"/>
  <c r="AN124" i="33" s="1"/>
  <c r="X37" i="33"/>
  <c r="AI37" i="33" s="1"/>
  <c r="AN37" i="33" s="1"/>
  <c r="X101" i="33"/>
  <c r="AI101" i="33" s="1"/>
  <c r="AN101" i="33" s="1"/>
  <c r="X14" i="33"/>
  <c r="AI14" i="33" s="1"/>
  <c r="AN14" i="33" s="1"/>
  <c r="X78" i="33"/>
  <c r="AI78" i="33" s="1"/>
  <c r="AN78" i="33" s="1"/>
  <c r="X142" i="33"/>
  <c r="AI142" i="33" s="1"/>
  <c r="AN142" i="33" s="1"/>
  <c r="X123" i="33"/>
  <c r="AI123" i="33" s="1"/>
  <c r="AN123" i="33" s="1"/>
  <c r="X79" i="33"/>
  <c r="AI79" i="33" s="1"/>
  <c r="AN79" i="33" s="1"/>
  <c r="X147" i="33"/>
  <c r="AI147" i="33" s="1"/>
  <c r="AN147" i="33" s="1"/>
  <c r="X31" i="33"/>
  <c r="AI31" i="33" s="1"/>
  <c r="AN31" i="33" s="1"/>
  <c r="X131" i="33"/>
  <c r="AI131" i="33" s="1"/>
  <c r="AN131" i="33" s="1"/>
  <c r="X72" i="33"/>
  <c r="AI72" i="33" s="1"/>
  <c r="AN72" i="33" s="1"/>
  <c r="X136" i="33"/>
  <c r="AI136" i="33" s="1"/>
  <c r="AN136" i="33" s="1"/>
  <c r="X49" i="33"/>
  <c r="AI49" i="33" s="1"/>
  <c r="AN49" i="33" s="1"/>
  <c r="X113" i="33"/>
  <c r="AI113" i="33" s="1"/>
  <c r="AN113" i="33" s="1"/>
  <c r="X26" i="33"/>
  <c r="AI26" i="33" s="1"/>
  <c r="AN26" i="33" s="1"/>
  <c r="X90" i="33"/>
  <c r="AI90" i="33" s="1"/>
  <c r="AN90" i="33" s="1"/>
  <c r="X154" i="33"/>
  <c r="AI154" i="33" s="1"/>
  <c r="AN154" i="33" s="1"/>
  <c r="X68" i="33"/>
  <c r="AI68" i="33" s="1"/>
  <c r="AN68" i="33" s="1"/>
  <c r="X132" i="33"/>
  <c r="AI132" i="33" s="1"/>
  <c r="AN132" i="33" s="1"/>
  <c r="X45" i="33"/>
  <c r="AI45" i="33" s="1"/>
  <c r="AN45" i="33" s="1"/>
  <c r="X109" i="33"/>
  <c r="AI109" i="33" s="1"/>
  <c r="AN109" i="33" s="1"/>
  <c r="X22" i="33"/>
  <c r="AI22" i="33" s="1"/>
  <c r="AN22" i="33" s="1"/>
  <c r="X86" i="33"/>
  <c r="AI86" i="33" s="1"/>
  <c r="AN86" i="33" s="1"/>
  <c r="X150" i="33"/>
  <c r="AI150" i="33" s="1"/>
  <c r="AN150" i="33" s="1"/>
  <c r="X11" i="33"/>
  <c r="AI11" i="33" s="1"/>
  <c r="AN11" i="33" s="1"/>
  <c r="X111" i="33"/>
  <c r="AI111" i="33" s="1"/>
  <c r="AN111" i="33" s="1"/>
  <c r="X59" i="33"/>
  <c r="AI59" i="33" s="1"/>
  <c r="AN59" i="33" s="1"/>
  <c r="X63" i="33"/>
  <c r="AI63" i="33" s="1"/>
  <c r="AN63" i="33" s="1"/>
  <c r="X16" i="33"/>
  <c r="AI16" i="33" s="1"/>
  <c r="AN16" i="33" s="1"/>
  <c r="X80" i="33"/>
  <c r="AI80" i="33" s="1"/>
  <c r="AN80" i="33" s="1"/>
  <c r="X144" i="33"/>
  <c r="AI144" i="33" s="1"/>
  <c r="AN144" i="33" s="1"/>
  <c r="X57" i="33"/>
  <c r="AI57" i="33" s="1"/>
  <c r="AN57" i="33" s="1"/>
  <c r="X121" i="33"/>
  <c r="AI121" i="33" s="1"/>
  <c r="AN121" i="33" s="1"/>
  <c r="X34" i="33"/>
  <c r="AI34" i="33" s="1"/>
  <c r="AN34" i="33" s="1"/>
  <c r="X98" i="33"/>
  <c r="AI98" i="33" s="1"/>
  <c r="AN98" i="33" s="1"/>
  <c r="X12" i="33"/>
  <c r="AI12" i="33" s="1"/>
  <c r="AN12" i="33" s="1"/>
  <c r="X76" i="33"/>
  <c r="AI76" i="33" s="1"/>
  <c r="AN76" i="33" s="1"/>
  <c r="X140" i="33"/>
  <c r="AI140" i="33" s="1"/>
  <c r="AN140" i="33" s="1"/>
  <c r="X53" i="33"/>
  <c r="AI53" i="33" s="1"/>
  <c r="AN53" i="33" s="1"/>
  <c r="X117" i="33"/>
  <c r="AI117" i="33" s="1"/>
  <c r="AN117" i="33" s="1"/>
  <c r="X30" i="33"/>
  <c r="AI30" i="33" s="1"/>
  <c r="AN30" i="33" s="1"/>
  <c r="X94" i="33"/>
  <c r="AI94" i="33" s="1"/>
  <c r="AN94" i="33" s="1"/>
  <c r="X158" i="33"/>
  <c r="AI158" i="33" s="1"/>
  <c r="AN158" i="33" s="1"/>
  <c r="X43" i="33"/>
  <c r="AI43" i="33" s="1"/>
  <c r="AN43" i="33" s="1"/>
  <c r="X143" i="33"/>
  <c r="AI143" i="33" s="1"/>
  <c r="AN143" i="33" s="1"/>
  <c r="X155" i="33"/>
  <c r="AI155" i="33" s="1"/>
  <c r="AN155" i="33" s="1"/>
  <c r="X95" i="33"/>
  <c r="AI95" i="33" s="1"/>
  <c r="AN95" i="33" s="1"/>
  <c r="X24" i="33"/>
  <c r="AI24" i="33" s="1"/>
  <c r="AN24" i="33" s="1"/>
  <c r="X88" i="33"/>
  <c r="AI88" i="33" s="1"/>
  <c r="AN88" i="33" s="1"/>
  <c r="X152" i="33"/>
  <c r="AI152" i="33" s="1"/>
  <c r="AN152" i="33" s="1"/>
  <c r="X65" i="33"/>
  <c r="AI65" i="33" s="1"/>
  <c r="AN65" i="33" s="1"/>
  <c r="X129" i="33"/>
  <c r="AI129" i="33" s="1"/>
  <c r="AN129" i="33" s="1"/>
  <c r="X42" i="33"/>
  <c r="AI42" i="33" s="1"/>
  <c r="AN42" i="33" s="1"/>
  <c r="X106" i="33"/>
  <c r="AI106" i="33" s="1"/>
  <c r="AN106" i="33" s="1"/>
  <c r="X20" i="33"/>
  <c r="AI20" i="33" s="1"/>
  <c r="AN20" i="33" s="1"/>
  <c r="X84" i="33"/>
  <c r="AI84" i="33" s="1"/>
  <c r="AN84" i="33" s="1"/>
  <c r="X148" i="33"/>
  <c r="AI148" i="33" s="1"/>
  <c r="AN148" i="33" s="1"/>
  <c r="X61" i="33"/>
  <c r="AI61" i="33" s="1"/>
  <c r="AN61" i="33" s="1"/>
  <c r="X125" i="33"/>
  <c r="AI125" i="33" s="1"/>
  <c r="AN125" i="33" s="1"/>
  <c r="X38" i="33"/>
  <c r="AI38" i="33" s="1"/>
  <c r="AN38" i="33" s="1"/>
  <c r="X102" i="33"/>
  <c r="AI102" i="33" s="1"/>
  <c r="AN102" i="33" s="1"/>
  <c r="X39" i="33"/>
  <c r="AI39" i="33" s="1"/>
  <c r="AN39" i="33" s="1"/>
  <c r="X75" i="33"/>
  <c r="AI75" i="33" s="1"/>
  <c r="AN75" i="33" s="1"/>
  <c r="X91" i="33"/>
  <c r="AI91" i="33" s="1"/>
  <c r="AN91" i="33" s="1"/>
  <c r="X23" i="33"/>
  <c r="AI23" i="33" s="1"/>
  <c r="AN23" i="33" s="1"/>
  <c r="X127" i="33"/>
  <c r="AI127" i="33" s="1"/>
  <c r="AN127" i="33" s="1"/>
  <c r="X32" i="33"/>
  <c r="AI32" i="33" s="1"/>
  <c r="AN32" i="33" s="1"/>
  <c r="X96" i="33"/>
  <c r="AI96" i="33" s="1"/>
  <c r="AN96" i="33" s="1"/>
  <c r="X9" i="33"/>
  <c r="AI9" i="33" s="1"/>
  <c r="AN9" i="33" s="1"/>
  <c r="X73" i="33"/>
  <c r="AI73" i="33" s="1"/>
  <c r="AN73" i="33" s="1"/>
  <c r="X137" i="33"/>
  <c r="AI137" i="33" s="1"/>
  <c r="AN137" i="33" s="1"/>
  <c r="X50" i="33"/>
  <c r="AI50" i="33" s="1"/>
  <c r="AN50" i="33" s="1"/>
  <c r="X114" i="33"/>
  <c r="AI114" i="33" s="1"/>
  <c r="AN114" i="33" s="1"/>
  <c r="X28" i="33"/>
  <c r="AI28" i="33" s="1"/>
  <c r="AN28" i="33" s="1"/>
  <c r="X92" i="33"/>
  <c r="AI92" i="33" s="1"/>
  <c r="AN92" i="33" s="1"/>
  <c r="X156" i="33"/>
  <c r="AI156" i="33" s="1"/>
  <c r="AN156" i="33" s="1"/>
  <c r="X69" i="33"/>
  <c r="AI69" i="33" s="1"/>
  <c r="AN69" i="33" s="1"/>
  <c r="X133" i="33"/>
  <c r="AI133" i="33" s="1"/>
  <c r="AN133" i="33" s="1"/>
  <c r="X46" i="33"/>
  <c r="AI46" i="33" s="1"/>
  <c r="AN46" i="33" s="1"/>
  <c r="X110" i="33"/>
  <c r="AI110" i="33" s="1"/>
  <c r="AN110" i="33" s="1"/>
  <c r="X71" i="33"/>
  <c r="AI71" i="33" s="1"/>
  <c r="AN71" i="33" s="1"/>
  <c r="X107" i="33"/>
  <c r="AI107" i="33" s="1"/>
  <c r="AN107" i="33" s="1"/>
  <c r="X19" i="33"/>
  <c r="AI19" i="33" s="1"/>
  <c r="AN19" i="33" s="1"/>
  <c r="X55" i="33"/>
  <c r="AI55" i="33" s="1"/>
  <c r="AN55" i="33" s="1"/>
  <c r="X40" i="33"/>
  <c r="AI40" i="33" s="1"/>
  <c r="AN40" i="33" s="1"/>
  <c r="X104" i="33"/>
  <c r="AI104" i="33" s="1"/>
  <c r="AN104" i="33" s="1"/>
  <c r="X17" i="33"/>
  <c r="AI17" i="33" s="1"/>
  <c r="AN17" i="33" s="1"/>
  <c r="X81" i="33"/>
  <c r="AI81" i="33" s="1"/>
  <c r="AN81" i="33" s="1"/>
  <c r="X145" i="33"/>
  <c r="AI145" i="33" s="1"/>
  <c r="AN145" i="33" s="1"/>
  <c r="X58" i="33"/>
  <c r="AI58" i="33" s="1"/>
  <c r="AN58" i="33" s="1"/>
  <c r="X122" i="33"/>
  <c r="AI122" i="33" s="1"/>
  <c r="AN122" i="33" s="1"/>
  <c r="X36" i="33"/>
  <c r="AI36" i="33" s="1"/>
  <c r="AN36" i="33" s="1"/>
  <c r="X100" i="33"/>
  <c r="AI100" i="33" s="1"/>
  <c r="AN100" i="33" s="1"/>
  <c r="X13" i="33"/>
  <c r="AI13" i="33" s="1"/>
  <c r="AN13" i="33" s="1"/>
  <c r="X77" i="33"/>
  <c r="AI77" i="33" s="1"/>
  <c r="AN77" i="33" s="1"/>
  <c r="X141" i="33"/>
  <c r="AI141" i="33" s="1"/>
  <c r="AN141" i="33" s="1"/>
  <c r="X54" i="33"/>
  <c r="AI54" i="33" s="1"/>
  <c r="AN54" i="33" s="1"/>
  <c r="X118" i="33"/>
  <c r="AI118" i="33" s="1"/>
  <c r="AN118" i="33" s="1"/>
  <c r="X103" i="33"/>
  <c r="AI103" i="33" s="1"/>
  <c r="AN103" i="33" s="1"/>
  <c r="X139" i="33"/>
  <c r="AI139" i="33" s="1"/>
  <c r="AN139" i="33" s="1"/>
  <c r="X51" i="33"/>
  <c r="AI51" i="33" s="1"/>
  <c r="AN51" i="33" s="1"/>
  <c r="X87" i="33"/>
  <c r="AI87" i="33" s="1"/>
  <c r="AN87" i="33" s="1"/>
  <c r="X35" i="33"/>
  <c r="AI35" i="33" s="1"/>
  <c r="AN35" i="33" s="1"/>
  <c r="X48" i="33"/>
  <c r="AI48" i="33" s="1"/>
  <c r="AN48" i="33" s="1"/>
  <c r="X112" i="33"/>
  <c r="AI112" i="33" s="1"/>
  <c r="AN112" i="33" s="1"/>
  <c r="X25" i="33"/>
  <c r="AI25" i="33" s="1"/>
  <c r="AN25" i="33" s="1"/>
  <c r="X89" i="33"/>
  <c r="AI89" i="33" s="1"/>
  <c r="AN89" i="33" s="1"/>
  <c r="X153" i="33"/>
  <c r="AI153" i="33" s="1"/>
  <c r="AN153" i="33" s="1"/>
  <c r="X66" i="33"/>
  <c r="AI66" i="33" s="1"/>
  <c r="AN66" i="33" s="1"/>
  <c r="X130" i="33"/>
  <c r="AI130" i="33" s="1"/>
  <c r="AN130" i="33" s="1"/>
  <c r="X44" i="33"/>
  <c r="AI44" i="33" s="1"/>
  <c r="AN44" i="33" s="1"/>
  <c r="X108" i="33"/>
  <c r="AI108" i="33" s="1"/>
  <c r="AN108" i="33" s="1"/>
  <c r="X21" i="33"/>
  <c r="AI21" i="33" s="1"/>
  <c r="AN21" i="33" s="1"/>
  <c r="X85" i="33"/>
  <c r="AI85" i="33" s="1"/>
  <c r="AN85" i="33" s="1"/>
  <c r="X149" i="33"/>
  <c r="AI149" i="33" s="1"/>
  <c r="AN149" i="33" s="1"/>
  <c r="X62" i="33"/>
  <c r="AI62" i="33" s="1"/>
  <c r="AN62" i="33" s="1"/>
  <c r="X126" i="33"/>
  <c r="AI126" i="33" s="1"/>
  <c r="AN126" i="33" s="1"/>
  <c r="X135" i="33"/>
  <c r="AI135" i="33" s="1"/>
  <c r="AN135" i="33" s="1"/>
  <c r="X15" i="33"/>
  <c r="AI15" i="33" s="1"/>
  <c r="AN15" i="33" s="1"/>
  <c r="X83" i="33"/>
  <c r="AI83" i="33" s="1"/>
  <c r="AN83" i="33" s="1"/>
  <c r="X119" i="33"/>
  <c r="AI119" i="33" s="1"/>
  <c r="AN119" i="33" s="1"/>
  <c r="X67" i="33"/>
  <c r="AI67" i="33" s="1"/>
  <c r="AN67" i="33" s="1"/>
  <c r="W13" i="28"/>
  <c r="AG13" i="28" s="1"/>
  <c r="W21" i="28"/>
  <c r="AG21" i="28" s="1"/>
  <c r="W29" i="28"/>
  <c r="AG29" i="28" s="1"/>
  <c r="W37" i="28"/>
  <c r="AG37" i="28" s="1"/>
  <c r="W45" i="28"/>
  <c r="AG45" i="28" s="1"/>
  <c r="W53" i="28"/>
  <c r="AG53" i="28" s="1"/>
  <c r="W61" i="28"/>
  <c r="AG61" i="28" s="1"/>
  <c r="W69" i="28"/>
  <c r="AG69" i="28" s="1"/>
  <c r="W77" i="28"/>
  <c r="AG77" i="28" s="1"/>
  <c r="W85" i="28"/>
  <c r="AG85" i="28" s="1"/>
  <c r="W93" i="28"/>
  <c r="AG93" i="28" s="1"/>
  <c r="W101" i="28"/>
  <c r="AG101" i="28" s="1"/>
  <c r="W109" i="28"/>
  <c r="AG109" i="28" s="1"/>
  <c r="W117" i="28"/>
  <c r="AG117" i="28" s="1"/>
  <c r="W125" i="28"/>
  <c r="AG125" i="28" s="1"/>
  <c r="W133" i="28"/>
  <c r="AG133" i="28" s="1"/>
  <c r="W141" i="28"/>
  <c r="AG141" i="28" s="1"/>
  <c r="W149" i="28"/>
  <c r="AG149" i="28" s="1"/>
  <c r="W157" i="28"/>
  <c r="AG157" i="28" s="1"/>
  <c r="W14" i="28"/>
  <c r="AG14" i="28" s="1"/>
  <c r="W22" i="28"/>
  <c r="AG22" i="28" s="1"/>
  <c r="W30" i="28"/>
  <c r="AG30" i="28" s="1"/>
  <c r="W38" i="28"/>
  <c r="AG38" i="28" s="1"/>
  <c r="W46" i="28"/>
  <c r="AG46" i="28" s="1"/>
  <c r="W54" i="28"/>
  <c r="AG54" i="28" s="1"/>
  <c r="W62" i="28"/>
  <c r="AG62" i="28" s="1"/>
  <c r="W70" i="28"/>
  <c r="AG70" i="28" s="1"/>
  <c r="W78" i="28"/>
  <c r="AG78" i="28" s="1"/>
  <c r="W86" i="28"/>
  <c r="AG86" i="28" s="1"/>
  <c r="W94" i="28"/>
  <c r="AG94" i="28" s="1"/>
  <c r="W102" i="28"/>
  <c r="AG102" i="28" s="1"/>
  <c r="W110" i="28"/>
  <c r="AG110" i="28" s="1"/>
  <c r="W118" i="28"/>
  <c r="AG118" i="28" s="1"/>
  <c r="W126" i="28"/>
  <c r="AG126" i="28" s="1"/>
  <c r="W134" i="28"/>
  <c r="AG134" i="28" s="1"/>
  <c r="W142" i="28"/>
  <c r="AG142" i="28" s="1"/>
  <c r="W150" i="28"/>
  <c r="AG150" i="28" s="1"/>
  <c r="W15" i="28"/>
  <c r="AG15" i="28" s="1"/>
  <c r="W23" i="28"/>
  <c r="AG23" i="28" s="1"/>
  <c r="W31" i="28"/>
  <c r="AG31" i="28" s="1"/>
  <c r="W39" i="28"/>
  <c r="AG39" i="28" s="1"/>
  <c r="W47" i="28"/>
  <c r="AG47" i="28" s="1"/>
  <c r="W55" i="28"/>
  <c r="AG55" i="28" s="1"/>
  <c r="W63" i="28"/>
  <c r="AG63" i="28" s="1"/>
  <c r="W71" i="28"/>
  <c r="AG71" i="28" s="1"/>
  <c r="W79" i="28"/>
  <c r="AG79" i="28" s="1"/>
  <c r="W87" i="28"/>
  <c r="AG87" i="28" s="1"/>
  <c r="W95" i="28"/>
  <c r="AG95" i="28" s="1"/>
  <c r="W103" i="28"/>
  <c r="AG103" i="28" s="1"/>
  <c r="W111" i="28"/>
  <c r="AG111" i="28" s="1"/>
  <c r="W119" i="28"/>
  <c r="AG119" i="28" s="1"/>
  <c r="W127" i="28"/>
  <c r="AG127" i="28" s="1"/>
  <c r="W135" i="28"/>
  <c r="AG135" i="28" s="1"/>
  <c r="W143" i="28"/>
  <c r="AG143" i="28" s="1"/>
  <c r="W151" i="28"/>
  <c r="AG151" i="28" s="1"/>
  <c r="W8" i="28"/>
  <c r="AG8" i="28" s="1"/>
  <c r="W16" i="28"/>
  <c r="AG16" i="28" s="1"/>
  <c r="W24" i="28"/>
  <c r="AG24" i="28" s="1"/>
  <c r="W32" i="28"/>
  <c r="AG32" i="28" s="1"/>
  <c r="W40" i="28"/>
  <c r="AG40" i="28" s="1"/>
  <c r="W48" i="28"/>
  <c r="AG48" i="28" s="1"/>
  <c r="W56" i="28"/>
  <c r="AG56" i="28" s="1"/>
  <c r="W64" i="28"/>
  <c r="AG64" i="28" s="1"/>
  <c r="W72" i="28"/>
  <c r="AG72" i="28" s="1"/>
  <c r="W80" i="28"/>
  <c r="AG80" i="28" s="1"/>
  <c r="W88" i="28"/>
  <c r="AG88" i="28" s="1"/>
  <c r="W96" i="28"/>
  <c r="AG96" i="28" s="1"/>
  <c r="W104" i="28"/>
  <c r="AG104" i="28" s="1"/>
  <c r="W112" i="28"/>
  <c r="AG112" i="28" s="1"/>
  <c r="W120" i="28"/>
  <c r="AG120" i="28" s="1"/>
  <c r="W128" i="28"/>
  <c r="AG128" i="28" s="1"/>
  <c r="W136" i="28"/>
  <c r="AG136" i="28" s="1"/>
  <c r="W144" i="28"/>
  <c r="AG144" i="28" s="1"/>
  <c r="W152" i="28"/>
  <c r="AG152" i="28" s="1"/>
  <c r="W9" i="28"/>
  <c r="AG9" i="28" s="1"/>
  <c r="W17" i="28"/>
  <c r="AG17" i="28" s="1"/>
  <c r="W25" i="28"/>
  <c r="AG25" i="28" s="1"/>
  <c r="W33" i="28"/>
  <c r="AG33" i="28" s="1"/>
  <c r="W41" i="28"/>
  <c r="AG41" i="28" s="1"/>
  <c r="W49" i="28"/>
  <c r="AG49" i="28" s="1"/>
  <c r="W57" i="28"/>
  <c r="AG57" i="28" s="1"/>
  <c r="W65" i="28"/>
  <c r="AG65" i="28" s="1"/>
  <c r="W73" i="28"/>
  <c r="AG73" i="28" s="1"/>
  <c r="W81" i="28"/>
  <c r="AG81" i="28" s="1"/>
  <c r="W89" i="28"/>
  <c r="AG89" i="28" s="1"/>
  <c r="W97" i="28"/>
  <c r="AG97" i="28" s="1"/>
  <c r="W105" i="28"/>
  <c r="AG105" i="28" s="1"/>
  <c r="W113" i="28"/>
  <c r="AG113" i="28" s="1"/>
  <c r="W121" i="28"/>
  <c r="AG121" i="28" s="1"/>
  <c r="W129" i="28"/>
  <c r="AG129" i="28" s="1"/>
  <c r="W137" i="28"/>
  <c r="AG137" i="28" s="1"/>
  <c r="W145" i="28"/>
  <c r="AG145" i="28" s="1"/>
  <c r="W153" i="28"/>
  <c r="AG153" i="28" s="1"/>
  <c r="W10" i="28"/>
  <c r="AG10" i="28" s="1"/>
  <c r="W18" i="28"/>
  <c r="AG18" i="28" s="1"/>
  <c r="W26" i="28"/>
  <c r="AG26" i="28" s="1"/>
  <c r="W34" i="28"/>
  <c r="AG34" i="28" s="1"/>
  <c r="W42" i="28"/>
  <c r="AG42" i="28" s="1"/>
  <c r="W50" i="28"/>
  <c r="AG50" i="28" s="1"/>
  <c r="W58" i="28"/>
  <c r="AG58" i="28" s="1"/>
  <c r="W66" i="28"/>
  <c r="AG66" i="28" s="1"/>
  <c r="W74" i="28"/>
  <c r="AG74" i="28" s="1"/>
  <c r="W82" i="28"/>
  <c r="AG82" i="28" s="1"/>
  <c r="W90" i="28"/>
  <c r="AG90" i="28" s="1"/>
  <c r="W98" i="28"/>
  <c r="AG98" i="28" s="1"/>
  <c r="W106" i="28"/>
  <c r="AG106" i="28" s="1"/>
  <c r="W114" i="28"/>
  <c r="AG114" i="28" s="1"/>
  <c r="W122" i="28"/>
  <c r="AG122" i="28" s="1"/>
  <c r="W130" i="28"/>
  <c r="AG130" i="28" s="1"/>
  <c r="W138" i="28"/>
  <c r="AG138" i="28" s="1"/>
  <c r="W146" i="28"/>
  <c r="AG146" i="28" s="1"/>
  <c r="W154" i="28"/>
  <c r="AG154" i="28" s="1"/>
  <c r="W19" i="28"/>
  <c r="AG19" i="28" s="1"/>
  <c r="W51" i="28"/>
  <c r="AG51" i="28" s="1"/>
  <c r="W83" i="28"/>
  <c r="AG83" i="28" s="1"/>
  <c r="W115" i="28"/>
  <c r="AG115" i="28" s="1"/>
  <c r="W147" i="28"/>
  <c r="AG147" i="28" s="1"/>
  <c r="W20" i="28"/>
  <c r="AG20" i="28" s="1"/>
  <c r="W52" i="28"/>
  <c r="AG52" i="28" s="1"/>
  <c r="W84" i="28"/>
  <c r="AG84" i="28" s="1"/>
  <c r="W116" i="28"/>
  <c r="AG116" i="28" s="1"/>
  <c r="W148" i="28"/>
  <c r="AG148" i="28" s="1"/>
  <c r="W75" i="28"/>
  <c r="AG75" i="28" s="1"/>
  <c r="W12" i="28"/>
  <c r="AG12" i="28" s="1"/>
  <c r="W27" i="28"/>
  <c r="AG27" i="28" s="1"/>
  <c r="W59" i="28"/>
  <c r="AG59" i="28" s="1"/>
  <c r="W91" i="28"/>
  <c r="AG91" i="28" s="1"/>
  <c r="W123" i="28"/>
  <c r="AG123" i="28" s="1"/>
  <c r="W155" i="28"/>
  <c r="AG155" i="28" s="1"/>
  <c r="W28" i="28"/>
  <c r="AG28" i="28" s="1"/>
  <c r="W60" i="28"/>
  <c r="AG60" i="28" s="1"/>
  <c r="W92" i="28"/>
  <c r="AG92" i="28" s="1"/>
  <c r="W124" i="28"/>
  <c r="AG124" i="28" s="1"/>
  <c r="W156" i="28"/>
  <c r="AG156" i="28" s="1"/>
  <c r="W43" i="28"/>
  <c r="AG43" i="28" s="1"/>
  <c r="W44" i="28"/>
  <c r="AG44" i="28" s="1"/>
  <c r="W76" i="28"/>
  <c r="AG76" i="28" s="1"/>
  <c r="W108" i="28"/>
  <c r="AG108" i="28" s="1"/>
  <c r="W140" i="28"/>
  <c r="AG140" i="28" s="1"/>
  <c r="W35" i="28"/>
  <c r="AG35" i="28" s="1"/>
  <c r="W67" i="28"/>
  <c r="AG67" i="28" s="1"/>
  <c r="W99" i="28"/>
  <c r="AG99" i="28" s="1"/>
  <c r="W131" i="28"/>
  <c r="AG131" i="28" s="1"/>
  <c r="W11" i="28"/>
  <c r="AG11" i="28" s="1"/>
  <c r="W36" i="28"/>
  <c r="AG36" i="28" s="1"/>
  <c r="W68" i="28"/>
  <c r="AG68" i="28" s="1"/>
  <c r="W100" i="28"/>
  <c r="AG100" i="28" s="1"/>
  <c r="W132" i="28"/>
  <c r="AG132" i="28" s="1"/>
  <c r="W107" i="28"/>
  <c r="AG107" i="28" s="1"/>
  <c r="W139" i="28"/>
  <c r="AG139" i="28" s="1"/>
  <c r="S32" i="28"/>
  <c r="AC32" i="28" s="1"/>
  <c r="S96" i="28"/>
  <c r="AC96" i="28" s="1"/>
  <c r="S45" i="28"/>
  <c r="AC45" i="28" s="1"/>
  <c r="S41" i="28"/>
  <c r="AC41" i="28" s="1"/>
  <c r="S105" i="28"/>
  <c r="AC105" i="28" s="1"/>
  <c r="S37" i="28"/>
  <c r="AC37" i="28" s="1"/>
  <c r="S23" i="28"/>
  <c r="AC23" i="28" s="1"/>
  <c r="S34" i="28"/>
  <c r="AC34" i="28" s="1"/>
  <c r="S98" i="28"/>
  <c r="AC98" i="28" s="1"/>
  <c r="S29" i="28"/>
  <c r="AC29" i="28" s="1"/>
  <c r="S59" i="28"/>
  <c r="AC59" i="28" s="1"/>
  <c r="S123" i="28"/>
  <c r="AC123" i="28" s="1"/>
  <c r="S151" i="28"/>
  <c r="AC151" i="28" s="1"/>
  <c r="S68" i="28"/>
  <c r="AC68" i="28" s="1"/>
  <c r="S132" i="28"/>
  <c r="AC132" i="28" s="1"/>
  <c r="S109" i="28"/>
  <c r="AC109" i="28" s="1"/>
  <c r="S143" i="28"/>
  <c r="AC143" i="28" s="1"/>
  <c r="S70" i="28"/>
  <c r="AC70" i="28" s="1"/>
  <c r="S134" i="28"/>
  <c r="AC134" i="28" s="1"/>
  <c r="S40" i="28"/>
  <c r="AC40" i="28" s="1"/>
  <c r="S104" i="28"/>
  <c r="AC104" i="28" s="1"/>
  <c r="S47" i="28"/>
  <c r="AC47" i="28" s="1"/>
  <c r="S49" i="28"/>
  <c r="AC49" i="28" s="1"/>
  <c r="S113" i="28"/>
  <c r="AC113" i="28" s="1"/>
  <c r="S53" i="28"/>
  <c r="AC53" i="28" s="1"/>
  <c r="S63" i="28"/>
  <c r="AC63" i="28" s="1"/>
  <c r="S42" i="28"/>
  <c r="AC42" i="28" s="1"/>
  <c r="S106" i="28"/>
  <c r="AC106" i="28" s="1"/>
  <c r="S55" i="28"/>
  <c r="AC55" i="28" s="1"/>
  <c r="S67" i="28"/>
  <c r="AC67" i="28" s="1"/>
  <c r="S131" i="28"/>
  <c r="AC131" i="28" s="1"/>
  <c r="S12" i="28"/>
  <c r="AC12" i="28" s="1"/>
  <c r="S76" i="28"/>
  <c r="AC76" i="28" s="1"/>
  <c r="S140" i="28"/>
  <c r="AC140" i="28" s="1"/>
  <c r="S125" i="28"/>
  <c r="AC125" i="28" s="1"/>
  <c r="S14" i="28"/>
  <c r="AC14" i="28" s="1"/>
  <c r="S78" i="28"/>
  <c r="AC78" i="28" s="1"/>
  <c r="S142" i="28"/>
  <c r="AC142" i="28" s="1"/>
  <c r="S48" i="28"/>
  <c r="AC48" i="28" s="1"/>
  <c r="S112" i="28"/>
  <c r="AC112" i="28" s="1"/>
  <c r="S95" i="28"/>
  <c r="AC95" i="28" s="1"/>
  <c r="S57" i="28"/>
  <c r="AC57" i="28" s="1"/>
  <c r="S121" i="28"/>
  <c r="AC121" i="28" s="1"/>
  <c r="S69" i="28"/>
  <c r="AC69" i="28" s="1"/>
  <c r="S87" i="28"/>
  <c r="AC87" i="28" s="1"/>
  <c r="S50" i="28"/>
  <c r="AC50" i="28" s="1"/>
  <c r="S114" i="28"/>
  <c r="AC114" i="28" s="1"/>
  <c r="S11" i="28"/>
  <c r="AC11" i="28" s="1"/>
  <c r="S75" i="28"/>
  <c r="AC75" i="28" s="1"/>
  <c r="S139" i="28"/>
  <c r="AC139" i="28" s="1"/>
  <c r="S20" i="28"/>
  <c r="AC20" i="28" s="1"/>
  <c r="S84" i="28"/>
  <c r="AC84" i="28" s="1"/>
  <c r="S148" i="28"/>
  <c r="AC148" i="28" s="1"/>
  <c r="S133" i="28"/>
  <c r="AC133" i="28" s="1"/>
  <c r="S22" i="28"/>
  <c r="AC22" i="28" s="1"/>
  <c r="S86" i="28"/>
  <c r="AC86" i="28" s="1"/>
  <c r="S150" i="28"/>
  <c r="AC150" i="28" s="1"/>
  <c r="S56" i="28"/>
  <c r="AC56" i="28" s="1"/>
  <c r="S120" i="28"/>
  <c r="AC120" i="28" s="1"/>
  <c r="S127" i="28"/>
  <c r="AC127" i="28" s="1"/>
  <c r="S65" i="28"/>
  <c r="AC65" i="28" s="1"/>
  <c r="S129" i="28"/>
  <c r="AC129" i="28" s="1"/>
  <c r="S85" i="28"/>
  <c r="AC85" i="28" s="1"/>
  <c r="S119" i="28"/>
  <c r="AC119" i="28" s="1"/>
  <c r="S58" i="28"/>
  <c r="AC58" i="28" s="1"/>
  <c r="S122" i="28"/>
  <c r="AC122" i="28" s="1"/>
  <c r="S19" i="28"/>
  <c r="AC19" i="28" s="1"/>
  <c r="S83" i="28"/>
  <c r="AC83" i="28" s="1"/>
  <c r="S147" i="28"/>
  <c r="AC147" i="28" s="1"/>
  <c r="S28" i="28"/>
  <c r="AC28" i="28" s="1"/>
  <c r="S92" i="28"/>
  <c r="AC92" i="28" s="1"/>
  <c r="S156" i="28"/>
  <c r="AC156" i="28" s="1"/>
  <c r="S149" i="28"/>
  <c r="AC149" i="28" s="1"/>
  <c r="S30" i="28"/>
  <c r="AC30" i="28" s="1"/>
  <c r="S94" i="28"/>
  <c r="AC94" i="28" s="1"/>
  <c r="S15" i="28"/>
  <c r="AC15" i="28" s="1"/>
  <c r="S64" i="28"/>
  <c r="AC64" i="28" s="1"/>
  <c r="S128" i="28"/>
  <c r="AC128" i="28" s="1"/>
  <c r="S9" i="28"/>
  <c r="AC9" i="28" s="1"/>
  <c r="S73" i="28"/>
  <c r="AC73" i="28" s="1"/>
  <c r="S137" i="28"/>
  <c r="AC137" i="28" s="1"/>
  <c r="S101" i="28"/>
  <c r="AC101" i="28" s="1"/>
  <c r="S135" i="28"/>
  <c r="AC135" i="28" s="1"/>
  <c r="S66" i="28"/>
  <c r="AC66" i="28" s="1"/>
  <c r="S130" i="28"/>
  <c r="AC130" i="28" s="1"/>
  <c r="S27" i="28"/>
  <c r="AC27" i="28" s="1"/>
  <c r="S91" i="28"/>
  <c r="AC91" i="28" s="1"/>
  <c r="S155" i="28"/>
  <c r="AC155" i="28" s="1"/>
  <c r="S36" i="28"/>
  <c r="AC36" i="28" s="1"/>
  <c r="S100" i="28"/>
  <c r="AC100" i="28" s="1"/>
  <c r="S13" i="28"/>
  <c r="AC13" i="28" s="1"/>
  <c r="S31" i="28"/>
  <c r="AC31" i="28" s="1"/>
  <c r="S38" i="28"/>
  <c r="AC38" i="28" s="1"/>
  <c r="S102" i="28"/>
  <c r="AC102" i="28" s="1"/>
  <c r="S8" i="28"/>
  <c r="AC8" i="28" s="1"/>
  <c r="S72" i="28"/>
  <c r="AC72" i="28" s="1"/>
  <c r="S136" i="28"/>
  <c r="AC136" i="28" s="1"/>
  <c r="S17" i="28"/>
  <c r="AC17" i="28" s="1"/>
  <c r="S81" i="28"/>
  <c r="AC81" i="28" s="1"/>
  <c r="S145" i="28"/>
  <c r="AC145" i="28" s="1"/>
  <c r="S117" i="28"/>
  <c r="AC117" i="28" s="1"/>
  <c r="S10" i="28"/>
  <c r="AC10" i="28" s="1"/>
  <c r="S74" i="28"/>
  <c r="AC74" i="28" s="1"/>
  <c r="S138" i="28"/>
  <c r="AC138" i="28" s="1"/>
  <c r="S35" i="28"/>
  <c r="AC35" i="28" s="1"/>
  <c r="S99" i="28"/>
  <c r="AC99" i="28" s="1"/>
  <c r="S21" i="28"/>
  <c r="AC21" i="28" s="1"/>
  <c r="S44" i="28"/>
  <c r="AC44" i="28" s="1"/>
  <c r="S108" i="28"/>
  <c r="AC108" i="28" s="1"/>
  <c r="S61" i="28"/>
  <c r="AC61" i="28" s="1"/>
  <c r="S71" i="28"/>
  <c r="AC71" i="28" s="1"/>
  <c r="S46" i="28"/>
  <c r="AC46" i="28" s="1"/>
  <c r="S110" i="28"/>
  <c r="AC110" i="28" s="1"/>
  <c r="S16" i="28"/>
  <c r="AC16" i="28" s="1"/>
  <c r="S80" i="28"/>
  <c r="AC80" i="28" s="1"/>
  <c r="S144" i="28"/>
  <c r="AC144" i="28" s="1"/>
  <c r="S25" i="28"/>
  <c r="AC25" i="28" s="1"/>
  <c r="S89" i="28"/>
  <c r="AC89" i="28" s="1"/>
  <c r="S153" i="28"/>
  <c r="AC153" i="28" s="1"/>
  <c r="S141" i="28"/>
  <c r="AC141" i="28" s="1"/>
  <c r="S18" i="28"/>
  <c r="AC18" i="28" s="1"/>
  <c r="S82" i="28"/>
  <c r="AC82" i="28" s="1"/>
  <c r="S146" i="28"/>
  <c r="AC146" i="28" s="1"/>
  <c r="S43" i="28"/>
  <c r="AC43" i="28" s="1"/>
  <c r="S107" i="28"/>
  <c r="AC107" i="28" s="1"/>
  <c r="S39" i="28"/>
  <c r="AC39" i="28" s="1"/>
  <c r="S52" i="28"/>
  <c r="AC52" i="28" s="1"/>
  <c r="S116" i="28"/>
  <c r="AC116" i="28" s="1"/>
  <c r="S77" i="28"/>
  <c r="AC77" i="28" s="1"/>
  <c r="S79" i="28"/>
  <c r="AC79" i="28" s="1"/>
  <c r="S54" i="28"/>
  <c r="AC54" i="28" s="1"/>
  <c r="S118" i="28"/>
  <c r="AC118" i="28" s="1"/>
  <c r="S24" i="28"/>
  <c r="AC24" i="28" s="1"/>
  <c r="S88" i="28"/>
  <c r="AC88" i="28" s="1"/>
  <c r="S152" i="28"/>
  <c r="AC152" i="28" s="1"/>
  <c r="S33" i="28"/>
  <c r="AC33" i="28" s="1"/>
  <c r="S97" i="28"/>
  <c r="AC97" i="28" s="1"/>
  <c r="S157" i="28"/>
  <c r="AC157" i="28" s="1"/>
  <c r="S26" i="28"/>
  <c r="AC26" i="28" s="1"/>
  <c r="S90" i="28"/>
  <c r="AC90" i="28" s="1"/>
  <c r="S154" i="28"/>
  <c r="AC154" i="28" s="1"/>
  <c r="S51" i="28"/>
  <c r="AC51" i="28" s="1"/>
  <c r="S115" i="28"/>
  <c r="AC115" i="28" s="1"/>
  <c r="S103" i="28"/>
  <c r="AC103" i="28" s="1"/>
  <c r="S60" i="28"/>
  <c r="AC60" i="28" s="1"/>
  <c r="S124" i="28"/>
  <c r="AC124" i="28" s="1"/>
  <c r="S93" i="28"/>
  <c r="AC93" i="28" s="1"/>
  <c r="S111" i="28"/>
  <c r="AC111" i="28" s="1"/>
  <c r="S62" i="28"/>
  <c r="AC62" i="28" s="1"/>
  <c r="S126" i="28"/>
  <c r="AC126" i="28" s="1"/>
  <c r="O41" i="33"/>
  <c r="Y41" i="33" s="1"/>
  <c r="AJ41" i="33" s="1"/>
  <c r="O42" i="33"/>
  <c r="Y42" i="33" s="1"/>
  <c r="AJ42" i="33" s="1"/>
  <c r="O51" i="33"/>
  <c r="Y51" i="33" s="1"/>
  <c r="AJ51" i="33" s="1"/>
  <c r="O37" i="33"/>
  <c r="Y37" i="33" s="1"/>
  <c r="AJ37" i="33" s="1"/>
  <c r="O71" i="33"/>
  <c r="Y71" i="33" s="1"/>
  <c r="AJ71" i="33" s="1"/>
  <c r="O84" i="33"/>
  <c r="Y84" i="33" s="1"/>
  <c r="AJ84" i="33" s="1"/>
  <c r="O150" i="33"/>
  <c r="Y150" i="33" s="1"/>
  <c r="AJ150" i="33" s="1"/>
  <c r="O74" i="33"/>
  <c r="Y74" i="33" s="1"/>
  <c r="AJ74" i="33" s="1"/>
  <c r="O143" i="33"/>
  <c r="Y143" i="33" s="1"/>
  <c r="AJ143" i="33" s="1"/>
  <c r="O48" i="33"/>
  <c r="Y48" i="33" s="1"/>
  <c r="AJ48" i="33" s="1"/>
  <c r="O128" i="33"/>
  <c r="Y128" i="33" s="1"/>
  <c r="AJ128" i="33" s="1"/>
  <c r="O32" i="33"/>
  <c r="Y32" i="33" s="1"/>
  <c r="AJ32" i="33" s="1"/>
  <c r="O121" i="33"/>
  <c r="Y121" i="33" s="1"/>
  <c r="AJ121" i="33" s="1"/>
  <c r="O147" i="33"/>
  <c r="Y147" i="33" s="1"/>
  <c r="AJ147" i="33" s="1"/>
  <c r="O106" i="33"/>
  <c r="Y106" i="33" s="1"/>
  <c r="AJ106" i="33" s="1"/>
  <c r="O40" i="33"/>
  <c r="Y40" i="33" s="1"/>
  <c r="AJ40" i="33" s="1"/>
  <c r="O124" i="33"/>
  <c r="Y124" i="33" s="1"/>
  <c r="AJ124" i="33" s="1"/>
  <c r="O72" i="33"/>
  <c r="Y72" i="33" s="1"/>
  <c r="AJ72" i="33" s="1"/>
  <c r="O141" i="33"/>
  <c r="Y141" i="33" s="1"/>
  <c r="AJ141" i="33" s="1"/>
  <c r="O49" i="33"/>
  <c r="Y49" i="33" s="1"/>
  <c r="AJ49" i="33" s="1"/>
  <c r="O50" i="33"/>
  <c r="Y50" i="33" s="1"/>
  <c r="AJ50" i="33" s="1"/>
  <c r="O59" i="33"/>
  <c r="Y59" i="33" s="1"/>
  <c r="AJ59" i="33" s="1"/>
  <c r="O15" i="33"/>
  <c r="Y15" i="33" s="1"/>
  <c r="AJ15" i="33" s="1"/>
  <c r="O79" i="33"/>
  <c r="Y79" i="33" s="1"/>
  <c r="AJ79" i="33" s="1"/>
  <c r="O93" i="33"/>
  <c r="Y93" i="33" s="1"/>
  <c r="AJ93" i="33" s="1"/>
  <c r="O158" i="33"/>
  <c r="Y158" i="33" s="1"/>
  <c r="AJ158" i="33" s="1"/>
  <c r="O85" i="33"/>
  <c r="Y85" i="33" s="1"/>
  <c r="AJ85" i="33" s="1"/>
  <c r="O151" i="33"/>
  <c r="Y151" i="33" s="1"/>
  <c r="AJ151" i="33" s="1"/>
  <c r="O64" i="33"/>
  <c r="Y64" i="33" s="1"/>
  <c r="AJ64" i="33" s="1"/>
  <c r="O136" i="33"/>
  <c r="Y136" i="33" s="1"/>
  <c r="AJ136" i="33" s="1"/>
  <c r="O52" i="33"/>
  <c r="Y52" i="33" s="1"/>
  <c r="AJ52" i="33" s="1"/>
  <c r="O129" i="33"/>
  <c r="Y129" i="33" s="1"/>
  <c r="AJ129" i="33" s="1"/>
  <c r="O14" i="33"/>
  <c r="Y14" i="33" s="1"/>
  <c r="AJ14" i="33" s="1"/>
  <c r="O114" i="33"/>
  <c r="Y114" i="33" s="1"/>
  <c r="AJ114" i="33" s="1"/>
  <c r="O56" i="33"/>
  <c r="Y56" i="33" s="1"/>
  <c r="AJ56" i="33" s="1"/>
  <c r="O132" i="33"/>
  <c r="Y132" i="33" s="1"/>
  <c r="AJ132" i="33" s="1"/>
  <c r="O82" i="33"/>
  <c r="Y82" i="33" s="1"/>
  <c r="AJ82" i="33" s="1"/>
  <c r="O149" i="33"/>
  <c r="Y149" i="33" s="1"/>
  <c r="AJ149" i="33" s="1"/>
  <c r="O57" i="33"/>
  <c r="Y57" i="33" s="1"/>
  <c r="AJ57" i="33" s="1"/>
  <c r="O58" i="33"/>
  <c r="Y58" i="33" s="1"/>
  <c r="AJ58" i="33" s="1"/>
  <c r="O67" i="33"/>
  <c r="Y67" i="33" s="1"/>
  <c r="AJ67" i="33" s="1"/>
  <c r="O23" i="33"/>
  <c r="Y23" i="33" s="1"/>
  <c r="AJ23" i="33" s="1"/>
  <c r="O87" i="33"/>
  <c r="Y87" i="33" s="1"/>
  <c r="AJ87" i="33" s="1"/>
  <c r="O102" i="33"/>
  <c r="Y102" i="33" s="1"/>
  <c r="AJ102" i="33" s="1"/>
  <c r="O80" i="33"/>
  <c r="Y80" i="33" s="1"/>
  <c r="AJ80" i="33" s="1"/>
  <c r="O94" i="33"/>
  <c r="Y94" i="33" s="1"/>
  <c r="AJ94" i="33" s="1"/>
  <c r="O76" i="33"/>
  <c r="Y76" i="33" s="1"/>
  <c r="AJ76" i="33" s="1"/>
  <c r="O144" i="33"/>
  <c r="Y144" i="33" s="1"/>
  <c r="AJ144" i="33" s="1"/>
  <c r="O66" i="33"/>
  <c r="Y66" i="33" s="1"/>
  <c r="AJ66" i="33" s="1"/>
  <c r="O137" i="33"/>
  <c r="Y137" i="33" s="1"/>
  <c r="AJ137" i="33" s="1"/>
  <c r="O36" i="33"/>
  <c r="Y36" i="33" s="1"/>
  <c r="AJ36" i="33" s="1"/>
  <c r="O122" i="33"/>
  <c r="Y122" i="33" s="1"/>
  <c r="AJ122" i="33" s="1"/>
  <c r="O70" i="33"/>
  <c r="Y70" i="33" s="1"/>
  <c r="AJ70" i="33" s="1"/>
  <c r="O140" i="33"/>
  <c r="Y140" i="33" s="1"/>
  <c r="AJ140" i="33" s="1"/>
  <c r="O92" i="33"/>
  <c r="Y92" i="33" s="1"/>
  <c r="AJ92" i="33" s="1"/>
  <c r="O157" i="33"/>
  <c r="Y157" i="33" s="1"/>
  <c r="AJ157" i="33" s="1"/>
  <c r="O65" i="33"/>
  <c r="Y65" i="33" s="1"/>
  <c r="AJ65" i="33" s="1"/>
  <c r="O11" i="33"/>
  <c r="Y11" i="33" s="1"/>
  <c r="AJ11" i="33" s="1"/>
  <c r="O75" i="33"/>
  <c r="Y75" i="33" s="1"/>
  <c r="AJ75" i="33" s="1"/>
  <c r="O31" i="33"/>
  <c r="Y31" i="33" s="1"/>
  <c r="AJ31" i="33" s="1"/>
  <c r="O95" i="33"/>
  <c r="Y95" i="33" s="1"/>
  <c r="AJ95" i="33" s="1"/>
  <c r="O110" i="33"/>
  <c r="Y110" i="33" s="1"/>
  <c r="AJ110" i="33" s="1"/>
  <c r="O115" i="33"/>
  <c r="Y115" i="33" s="1"/>
  <c r="AJ115" i="33" s="1"/>
  <c r="O103" i="33"/>
  <c r="Y103" i="33" s="1"/>
  <c r="AJ103" i="33" s="1"/>
  <c r="O54" i="33"/>
  <c r="Y54" i="33" s="1"/>
  <c r="AJ54" i="33" s="1"/>
  <c r="O86" i="33"/>
  <c r="Y86" i="33" s="1"/>
  <c r="AJ86" i="33" s="1"/>
  <c r="O152" i="33"/>
  <c r="Y152" i="33" s="1"/>
  <c r="AJ152" i="33" s="1"/>
  <c r="O77" i="33"/>
  <c r="Y77" i="33" s="1"/>
  <c r="AJ77" i="33" s="1"/>
  <c r="O145" i="33"/>
  <c r="Y145" i="33" s="1"/>
  <c r="AJ145" i="33" s="1"/>
  <c r="O53" i="33"/>
  <c r="Y53" i="33" s="1"/>
  <c r="AJ53" i="33" s="1"/>
  <c r="O130" i="33"/>
  <c r="Y130" i="33" s="1"/>
  <c r="AJ130" i="33" s="1"/>
  <c r="O81" i="33"/>
  <c r="Y81" i="33" s="1"/>
  <c r="AJ81" i="33" s="1"/>
  <c r="O148" i="33"/>
  <c r="Y148" i="33" s="1"/>
  <c r="AJ148" i="33" s="1"/>
  <c r="O101" i="33"/>
  <c r="Y101" i="33" s="1"/>
  <c r="AJ101" i="33" s="1"/>
  <c r="O9" i="33"/>
  <c r="Y9" i="33" s="1"/>
  <c r="AJ9" i="33" s="1"/>
  <c r="O10" i="33"/>
  <c r="Y10" i="33" s="1"/>
  <c r="AJ10" i="33" s="1"/>
  <c r="O19" i="33"/>
  <c r="Y19" i="33" s="1"/>
  <c r="AJ19" i="33" s="1"/>
  <c r="O83" i="33"/>
  <c r="Y83" i="33" s="1"/>
  <c r="AJ83" i="33" s="1"/>
  <c r="O39" i="33"/>
  <c r="Y39" i="33" s="1"/>
  <c r="AJ39" i="33" s="1"/>
  <c r="O24" i="33"/>
  <c r="Y24" i="33" s="1"/>
  <c r="AJ24" i="33" s="1"/>
  <c r="O118" i="33"/>
  <c r="Y118" i="33" s="1"/>
  <c r="AJ118" i="33" s="1"/>
  <c r="O139" i="33"/>
  <c r="Y139" i="33" s="1"/>
  <c r="AJ139" i="33" s="1"/>
  <c r="O111" i="33"/>
  <c r="Y111" i="33" s="1"/>
  <c r="AJ111" i="33" s="1"/>
  <c r="O99" i="33"/>
  <c r="Y99" i="33" s="1"/>
  <c r="AJ99" i="33" s="1"/>
  <c r="O96" i="33"/>
  <c r="Y96" i="33" s="1"/>
  <c r="AJ96" i="33" s="1"/>
  <c r="O38" i="33"/>
  <c r="Y38" i="33" s="1"/>
  <c r="AJ38" i="33" s="1"/>
  <c r="O88" i="33"/>
  <c r="Y88" i="33" s="1"/>
  <c r="AJ88" i="33" s="1"/>
  <c r="O153" i="33"/>
  <c r="Y153" i="33" s="1"/>
  <c r="AJ153" i="33" s="1"/>
  <c r="O68" i="33"/>
  <c r="Y68" i="33" s="1"/>
  <c r="AJ68" i="33" s="1"/>
  <c r="O138" i="33"/>
  <c r="Y138" i="33" s="1"/>
  <c r="AJ138" i="33" s="1"/>
  <c r="O91" i="33"/>
  <c r="Y91" i="33" s="1"/>
  <c r="AJ91" i="33" s="1"/>
  <c r="O156" i="33"/>
  <c r="Y156" i="33" s="1"/>
  <c r="AJ156" i="33" s="1"/>
  <c r="O109" i="33"/>
  <c r="Y109" i="33" s="1"/>
  <c r="AJ109" i="33" s="1"/>
  <c r="O17" i="33"/>
  <c r="Y17" i="33" s="1"/>
  <c r="AJ17" i="33" s="1"/>
  <c r="O18" i="33"/>
  <c r="Y18" i="33" s="1"/>
  <c r="AJ18" i="33" s="1"/>
  <c r="O27" i="33"/>
  <c r="Y27" i="33" s="1"/>
  <c r="AJ27" i="33" s="1"/>
  <c r="O13" i="33"/>
  <c r="Y13" i="33" s="1"/>
  <c r="AJ13" i="33" s="1"/>
  <c r="O47" i="33"/>
  <c r="Y47" i="33" s="1"/>
  <c r="AJ47" i="33" s="1"/>
  <c r="O45" i="33"/>
  <c r="Y45" i="33" s="1"/>
  <c r="AJ45" i="33" s="1"/>
  <c r="O126" i="33"/>
  <c r="Y126" i="33" s="1"/>
  <c r="AJ126" i="33" s="1"/>
  <c r="O28" i="33"/>
  <c r="Y28" i="33" s="1"/>
  <c r="AJ28" i="33" s="1"/>
  <c r="O119" i="33"/>
  <c r="Y119" i="33" s="1"/>
  <c r="AJ119" i="33" s="1"/>
  <c r="O123" i="33"/>
  <c r="Y123" i="33" s="1"/>
  <c r="AJ123" i="33" s="1"/>
  <c r="O104" i="33"/>
  <c r="Y104" i="33" s="1"/>
  <c r="AJ104" i="33" s="1"/>
  <c r="O90" i="33"/>
  <c r="Y90" i="33" s="1"/>
  <c r="AJ90" i="33" s="1"/>
  <c r="O97" i="33"/>
  <c r="Y97" i="33" s="1"/>
  <c r="AJ97" i="33" s="1"/>
  <c r="O16" i="33"/>
  <c r="Y16" i="33" s="1"/>
  <c r="AJ16" i="33" s="1"/>
  <c r="O78" i="33"/>
  <c r="Y78" i="33" s="1"/>
  <c r="AJ78" i="33" s="1"/>
  <c r="O146" i="33"/>
  <c r="Y146" i="33" s="1"/>
  <c r="AJ146" i="33" s="1"/>
  <c r="O100" i="33"/>
  <c r="Y100" i="33" s="1"/>
  <c r="AJ100" i="33" s="1"/>
  <c r="O22" i="33"/>
  <c r="Y22" i="33" s="1"/>
  <c r="AJ22" i="33" s="1"/>
  <c r="O117" i="33"/>
  <c r="Y117" i="33" s="1"/>
  <c r="AJ117" i="33" s="1"/>
  <c r="O25" i="33"/>
  <c r="Y25" i="33" s="1"/>
  <c r="AJ25" i="33" s="1"/>
  <c r="O26" i="33"/>
  <c r="Y26" i="33" s="1"/>
  <c r="AJ26" i="33" s="1"/>
  <c r="O35" i="33"/>
  <c r="Y35" i="33" s="1"/>
  <c r="AJ35" i="33" s="1"/>
  <c r="O21" i="33"/>
  <c r="Y21" i="33" s="1"/>
  <c r="AJ21" i="33" s="1"/>
  <c r="O55" i="33"/>
  <c r="Y55" i="33" s="1"/>
  <c r="AJ55" i="33" s="1"/>
  <c r="O61" i="33"/>
  <c r="Y61" i="33" s="1"/>
  <c r="AJ61" i="33" s="1"/>
  <c r="O134" i="33"/>
  <c r="Y134" i="33" s="1"/>
  <c r="AJ134" i="33" s="1"/>
  <c r="O46" i="33"/>
  <c r="Y46" i="33" s="1"/>
  <c r="AJ46" i="33" s="1"/>
  <c r="O127" i="33"/>
  <c r="Y127" i="33" s="1"/>
  <c r="AJ127" i="33" s="1"/>
  <c r="O155" i="33"/>
  <c r="Y155" i="33" s="1"/>
  <c r="AJ155" i="33" s="1"/>
  <c r="O112" i="33"/>
  <c r="Y112" i="33" s="1"/>
  <c r="AJ112" i="33" s="1"/>
  <c r="O131" i="33"/>
  <c r="Y131" i="33" s="1"/>
  <c r="AJ131" i="33" s="1"/>
  <c r="O105" i="33"/>
  <c r="Y105" i="33" s="1"/>
  <c r="AJ105" i="33" s="1"/>
  <c r="O69" i="33"/>
  <c r="Y69" i="33" s="1"/>
  <c r="AJ69" i="33" s="1"/>
  <c r="O89" i="33"/>
  <c r="Y89" i="33" s="1"/>
  <c r="AJ89" i="33" s="1"/>
  <c r="O154" i="33"/>
  <c r="Y154" i="33" s="1"/>
  <c r="AJ154" i="33" s="1"/>
  <c r="O108" i="33"/>
  <c r="Y108" i="33" s="1"/>
  <c r="AJ108" i="33" s="1"/>
  <c r="O44" i="33"/>
  <c r="Y44" i="33" s="1"/>
  <c r="AJ44" i="33" s="1"/>
  <c r="O125" i="33"/>
  <c r="Y125" i="33" s="1"/>
  <c r="AJ125" i="33" s="1"/>
  <c r="O33" i="33"/>
  <c r="Y33" i="33" s="1"/>
  <c r="AJ33" i="33" s="1"/>
  <c r="O34" i="33"/>
  <c r="Y34" i="33" s="1"/>
  <c r="AJ34" i="33" s="1"/>
  <c r="O43" i="33"/>
  <c r="Y43" i="33" s="1"/>
  <c r="AJ43" i="33" s="1"/>
  <c r="O29" i="33"/>
  <c r="Y29" i="33" s="1"/>
  <c r="AJ29" i="33" s="1"/>
  <c r="O63" i="33"/>
  <c r="Y63" i="33" s="1"/>
  <c r="AJ63" i="33" s="1"/>
  <c r="O73" i="33"/>
  <c r="Y73" i="33" s="1"/>
  <c r="AJ73" i="33" s="1"/>
  <c r="O142" i="33"/>
  <c r="Y142" i="33" s="1"/>
  <c r="AJ142" i="33" s="1"/>
  <c r="O62" i="33"/>
  <c r="Y62" i="33" s="1"/>
  <c r="AJ62" i="33" s="1"/>
  <c r="O135" i="33"/>
  <c r="Y135" i="33" s="1"/>
  <c r="AJ135" i="33" s="1"/>
  <c r="O30" i="33"/>
  <c r="Y30" i="33" s="1"/>
  <c r="AJ30" i="33" s="1"/>
  <c r="O120" i="33"/>
  <c r="Y120" i="33" s="1"/>
  <c r="AJ120" i="33" s="1"/>
  <c r="O12" i="33"/>
  <c r="Y12" i="33" s="1"/>
  <c r="AJ12" i="33" s="1"/>
  <c r="O113" i="33"/>
  <c r="Y113" i="33" s="1"/>
  <c r="AJ113" i="33" s="1"/>
  <c r="O107" i="33"/>
  <c r="Y107" i="33" s="1"/>
  <c r="AJ107" i="33" s="1"/>
  <c r="O98" i="33"/>
  <c r="Y98" i="33" s="1"/>
  <c r="AJ98" i="33" s="1"/>
  <c r="O20" i="33"/>
  <c r="Y20" i="33" s="1"/>
  <c r="AJ20" i="33" s="1"/>
  <c r="O116" i="33"/>
  <c r="Y116" i="33" s="1"/>
  <c r="AJ116" i="33" s="1"/>
  <c r="O60" i="33"/>
  <c r="Y60" i="33" s="1"/>
  <c r="AJ60" i="33" s="1"/>
  <c r="O133" i="33"/>
  <c r="Y133" i="33" s="1"/>
  <c r="AJ133" i="33" s="1"/>
  <c r="T8" i="28"/>
  <c r="AD8" i="28" s="1"/>
  <c r="T16" i="28"/>
  <c r="AD16" i="28" s="1"/>
  <c r="T24" i="28"/>
  <c r="AD24" i="28" s="1"/>
  <c r="T32" i="28"/>
  <c r="AD32" i="28" s="1"/>
  <c r="T40" i="28"/>
  <c r="AD40" i="28" s="1"/>
  <c r="T48" i="28"/>
  <c r="AD48" i="28" s="1"/>
  <c r="T56" i="28"/>
  <c r="AD56" i="28" s="1"/>
  <c r="T64" i="28"/>
  <c r="AD64" i="28" s="1"/>
  <c r="T72" i="28"/>
  <c r="AD72" i="28" s="1"/>
  <c r="T80" i="28"/>
  <c r="AD80" i="28" s="1"/>
  <c r="T88" i="28"/>
  <c r="AD88" i="28" s="1"/>
  <c r="T96" i="28"/>
  <c r="AD96" i="28" s="1"/>
  <c r="T104" i="28"/>
  <c r="AD104" i="28" s="1"/>
  <c r="T112" i="28"/>
  <c r="AD112" i="28" s="1"/>
  <c r="T120" i="28"/>
  <c r="AD120" i="28" s="1"/>
  <c r="T128" i="28"/>
  <c r="AD128" i="28" s="1"/>
  <c r="T136" i="28"/>
  <c r="AD136" i="28" s="1"/>
  <c r="T144" i="28"/>
  <c r="AD144" i="28" s="1"/>
  <c r="T152" i="28"/>
  <c r="AD152" i="28" s="1"/>
  <c r="T9" i="28"/>
  <c r="AD9" i="28" s="1"/>
  <c r="T17" i="28"/>
  <c r="AD17" i="28" s="1"/>
  <c r="T25" i="28"/>
  <c r="AD25" i="28" s="1"/>
  <c r="T33" i="28"/>
  <c r="AD33" i="28" s="1"/>
  <c r="T41" i="28"/>
  <c r="AD41" i="28" s="1"/>
  <c r="T49" i="28"/>
  <c r="AD49" i="28" s="1"/>
  <c r="T57" i="28"/>
  <c r="AD57" i="28" s="1"/>
  <c r="T65" i="28"/>
  <c r="AD65" i="28" s="1"/>
  <c r="T73" i="28"/>
  <c r="AD73" i="28" s="1"/>
  <c r="T81" i="28"/>
  <c r="AD81" i="28" s="1"/>
  <c r="T89" i="28"/>
  <c r="AD89" i="28" s="1"/>
  <c r="T97" i="28"/>
  <c r="AD97" i="28" s="1"/>
  <c r="T105" i="28"/>
  <c r="AD105" i="28" s="1"/>
  <c r="T113" i="28"/>
  <c r="AD113" i="28" s="1"/>
  <c r="T121" i="28"/>
  <c r="AD121" i="28" s="1"/>
  <c r="T129" i="28"/>
  <c r="AD129" i="28" s="1"/>
  <c r="T137" i="28"/>
  <c r="AD137" i="28" s="1"/>
  <c r="T145" i="28"/>
  <c r="AD145" i="28" s="1"/>
  <c r="T153" i="28"/>
  <c r="AD153" i="28" s="1"/>
  <c r="T10" i="28"/>
  <c r="AD10" i="28" s="1"/>
  <c r="T18" i="28"/>
  <c r="AD18" i="28" s="1"/>
  <c r="T26" i="28"/>
  <c r="AD26" i="28" s="1"/>
  <c r="T34" i="28"/>
  <c r="AD34" i="28" s="1"/>
  <c r="T42" i="28"/>
  <c r="AD42" i="28" s="1"/>
  <c r="T50" i="28"/>
  <c r="AD50" i="28" s="1"/>
  <c r="T58" i="28"/>
  <c r="AD58" i="28" s="1"/>
  <c r="T66" i="28"/>
  <c r="AD66" i="28" s="1"/>
  <c r="T74" i="28"/>
  <c r="AD74" i="28" s="1"/>
  <c r="T82" i="28"/>
  <c r="AD82" i="28" s="1"/>
  <c r="T90" i="28"/>
  <c r="AD90" i="28" s="1"/>
  <c r="T98" i="28"/>
  <c r="AD98" i="28" s="1"/>
  <c r="T106" i="28"/>
  <c r="AD106" i="28" s="1"/>
  <c r="T114" i="28"/>
  <c r="AD114" i="28" s="1"/>
  <c r="T122" i="28"/>
  <c r="AD122" i="28" s="1"/>
  <c r="T130" i="28"/>
  <c r="AD130" i="28" s="1"/>
  <c r="T138" i="28"/>
  <c r="AD138" i="28" s="1"/>
  <c r="T146" i="28"/>
  <c r="AD146" i="28" s="1"/>
  <c r="T154" i="28"/>
  <c r="AD154" i="28" s="1"/>
  <c r="T11" i="28"/>
  <c r="AD11" i="28" s="1"/>
  <c r="T19" i="28"/>
  <c r="AD19" i="28" s="1"/>
  <c r="T27" i="28"/>
  <c r="AD27" i="28" s="1"/>
  <c r="T35" i="28"/>
  <c r="AD35" i="28" s="1"/>
  <c r="T43" i="28"/>
  <c r="AD43" i="28" s="1"/>
  <c r="T51" i="28"/>
  <c r="AD51" i="28" s="1"/>
  <c r="T59" i="28"/>
  <c r="AD59" i="28" s="1"/>
  <c r="T67" i="28"/>
  <c r="AD67" i="28" s="1"/>
  <c r="T75" i="28"/>
  <c r="AD75" i="28" s="1"/>
  <c r="T83" i="28"/>
  <c r="AD83" i="28" s="1"/>
  <c r="T91" i="28"/>
  <c r="AD91" i="28" s="1"/>
  <c r="T99" i="28"/>
  <c r="AD99" i="28" s="1"/>
  <c r="T107" i="28"/>
  <c r="AD107" i="28" s="1"/>
  <c r="T115" i="28"/>
  <c r="AD115" i="28" s="1"/>
  <c r="T123" i="28"/>
  <c r="AD123" i="28" s="1"/>
  <c r="T131" i="28"/>
  <c r="AD131" i="28" s="1"/>
  <c r="T139" i="28"/>
  <c r="AD139" i="28" s="1"/>
  <c r="T147" i="28"/>
  <c r="AD147" i="28" s="1"/>
  <c r="T155" i="28"/>
  <c r="AD155" i="28" s="1"/>
  <c r="T12" i="28"/>
  <c r="AD12" i="28" s="1"/>
  <c r="T20" i="28"/>
  <c r="AD20" i="28" s="1"/>
  <c r="T28" i="28"/>
  <c r="AD28" i="28" s="1"/>
  <c r="T36" i="28"/>
  <c r="AD36" i="28" s="1"/>
  <c r="T44" i="28"/>
  <c r="AD44" i="28" s="1"/>
  <c r="T52" i="28"/>
  <c r="AD52" i="28" s="1"/>
  <c r="T60" i="28"/>
  <c r="AD60" i="28" s="1"/>
  <c r="T68" i="28"/>
  <c r="AD68" i="28" s="1"/>
  <c r="T76" i="28"/>
  <c r="AD76" i="28" s="1"/>
  <c r="T84" i="28"/>
  <c r="AD84" i="28" s="1"/>
  <c r="T92" i="28"/>
  <c r="AD92" i="28" s="1"/>
  <c r="T100" i="28"/>
  <c r="AD100" i="28" s="1"/>
  <c r="T108" i="28"/>
  <c r="AD108" i="28" s="1"/>
  <c r="T116" i="28"/>
  <c r="AD116" i="28" s="1"/>
  <c r="T124" i="28"/>
  <c r="AD124" i="28" s="1"/>
  <c r="T132" i="28"/>
  <c r="AD132" i="28" s="1"/>
  <c r="T140" i="28"/>
  <c r="AD140" i="28" s="1"/>
  <c r="T148" i="28"/>
  <c r="AD148" i="28" s="1"/>
  <c r="T156" i="28"/>
  <c r="AD156" i="28" s="1"/>
  <c r="T13" i="28"/>
  <c r="AD13" i="28" s="1"/>
  <c r="T21" i="28"/>
  <c r="AD21" i="28" s="1"/>
  <c r="T29" i="28"/>
  <c r="AD29" i="28" s="1"/>
  <c r="T37" i="28"/>
  <c r="AD37" i="28" s="1"/>
  <c r="T45" i="28"/>
  <c r="AD45" i="28" s="1"/>
  <c r="T53" i="28"/>
  <c r="AD53" i="28" s="1"/>
  <c r="T61" i="28"/>
  <c r="AD61" i="28" s="1"/>
  <c r="T69" i="28"/>
  <c r="AD69" i="28" s="1"/>
  <c r="T77" i="28"/>
  <c r="AD77" i="28" s="1"/>
  <c r="T85" i="28"/>
  <c r="AD85" i="28" s="1"/>
  <c r="T93" i="28"/>
  <c r="AD93" i="28" s="1"/>
  <c r="T101" i="28"/>
  <c r="AD101" i="28" s="1"/>
  <c r="T109" i="28"/>
  <c r="AD109" i="28" s="1"/>
  <c r="T117" i="28"/>
  <c r="AD117" i="28" s="1"/>
  <c r="T125" i="28"/>
  <c r="AD125" i="28" s="1"/>
  <c r="T133" i="28"/>
  <c r="AD133" i="28" s="1"/>
  <c r="T141" i="28"/>
  <c r="AD141" i="28" s="1"/>
  <c r="T149" i="28"/>
  <c r="AD149" i="28" s="1"/>
  <c r="T157" i="28"/>
  <c r="AD157" i="28" s="1"/>
  <c r="T14" i="28"/>
  <c r="AD14" i="28" s="1"/>
  <c r="T22" i="28"/>
  <c r="AD22" i="28" s="1"/>
  <c r="T30" i="28"/>
  <c r="AD30" i="28" s="1"/>
  <c r="T38" i="28"/>
  <c r="AD38" i="28" s="1"/>
  <c r="T46" i="28"/>
  <c r="AD46" i="28" s="1"/>
  <c r="T54" i="28"/>
  <c r="AD54" i="28" s="1"/>
  <c r="T62" i="28"/>
  <c r="AD62" i="28" s="1"/>
  <c r="T70" i="28"/>
  <c r="AD70" i="28" s="1"/>
  <c r="T78" i="28"/>
  <c r="AD78" i="28" s="1"/>
  <c r="T86" i="28"/>
  <c r="AD86" i="28" s="1"/>
  <c r="T94" i="28"/>
  <c r="AD94" i="28" s="1"/>
  <c r="T102" i="28"/>
  <c r="AD102" i="28" s="1"/>
  <c r="T110" i="28"/>
  <c r="AD110" i="28" s="1"/>
  <c r="T118" i="28"/>
  <c r="AD118" i="28" s="1"/>
  <c r="T126" i="28"/>
  <c r="AD126" i="28" s="1"/>
  <c r="T134" i="28"/>
  <c r="AD134" i="28" s="1"/>
  <c r="T142" i="28"/>
  <c r="AD142" i="28" s="1"/>
  <c r="T150" i="28"/>
  <c r="AD150" i="28" s="1"/>
  <c r="T15" i="28"/>
  <c r="AD15" i="28" s="1"/>
  <c r="T23" i="28"/>
  <c r="AD23" i="28" s="1"/>
  <c r="T31" i="28"/>
  <c r="AD31" i="28" s="1"/>
  <c r="T39" i="28"/>
  <c r="AD39" i="28" s="1"/>
  <c r="T47" i="28"/>
  <c r="AD47" i="28" s="1"/>
  <c r="T55" i="28"/>
  <c r="AD55" i="28" s="1"/>
  <c r="T63" i="28"/>
  <c r="AD63" i="28" s="1"/>
  <c r="T71" i="28"/>
  <c r="AD71" i="28" s="1"/>
  <c r="T79" i="28"/>
  <c r="AD79" i="28" s="1"/>
  <c r="T87" i="28"/>
  <c r="AD87" i="28" s="1"/>
  <c r="T95" i="28"/>
  <c r="AD95" i="28" s="1"/>
  <c r="T103" i="28"/>
  <c r="AD103" i="28" s="1"/>
  <c r="T111" i="28"/>
  <c r="AD111" i="28" s="1"/>
  <c r="T119" i="28"/>
  <c r="AD119" i="28" s="1"/>
  <c r="T127" i="28"/>
  <c r="AD127" i="28" s="1"/>
  <c r="T135" i="28"/>
  <c r="AD135" i="28" s="1"/>
  <c r="T143" i="28"/>
  <c r="AD143" i="28" s="1"/>
  <c r="T151" i="28"/>
  <c r="AD151" i="28" s="1"/>
  <c r="R37" i="33"/>
  <c r="AB37" i="33" s="1"/>
  <c r="R101" i="33"/>
  <c r="AB101" i="33" s="1"/>
  <c r="R15" i="33"/>
  <c r="AB15" i="33" s="1"/>
  <c r="R79" i="33"/>
  <c r="AB79" i="33" s="1"/>
  <c r="R143" i="33"/>
  <c r="AB143" i="33" s="1"/>
  <c r="R64" i="33"/>
  <c r="AB64" i="33" s="1"/>
  <c r="R128" i="33"/>
  <c r="AB128" i="33" s="1"/>
  <c r="R41" i="33"/>
  <c r="AB41" i="33" s="1"/>
  <c r="R105" i="33"/>
  <c r="AB105" i="33" s="1"/>
  <c r="R18" i="33"/>
  <c r="AB18" i="33" s="1"/>
  <c r="R82" i="33"/>
  <c r="AB82" i="33" s="1"/>
  <c r="R146" i="33"/>
  <c r="AB146" i="33" s="1"/>
  <c r="R59" i="33"/>
  <c r="AB59" i="33" s="1"/>
  <c r="R123" i="33"/>
  <c r="AB123" i="33" s="1"/>
  <c r="R126" i="33"/>
  <c r="AB126" i="33" s="1"/>
  <c r="R102" i="33"/>
  <c r="AB102" i="33" s="1"/>
  <c r="R46" i="33"/>
  <c r="AB46" i="33" s="1"/>
  <c r="R148" i="33"/>
  <c r="AB148" i="33" s="1"/>
  <c r="R156" i="33"/>
  <c r="AB156" i="33" s="1"/>
  <c r="R45" i="33"/>
  <c r="AB45" i="33" s="1"/>
  <c r="R109" i="33"/>
  <c r="AB109" i="33" s="1"/>
  <c r="R23" i="33"/>
  <c r="AB23" i="33" s="1"/>
  <c r="R87" i="33"/>
  <c r="AB87" i="33" s="1"/>
  <c r="R151" i="33"/>
  <c r="AB151" i="33" s="1"/>
  <c r="R72" i="33"/>
  <c r="AB72" i="33" s="1"/>
  <c r="R136" i="33"/>
  <c r="AB136" i="33" s="1"/>
  <c r="R49" i="33"/>
  <c r="AB49" i="33" s="1"/>
  <c r="R113" i="33"/>
  <c r="AB113" i="33" s="1"/>
  <c r="R26" i="33"/>
  <c r="AB26" i="33" s="1"/>
  <c r="R90" i="33"/>
  <c r="AB90" i="33" s="1"/>
  <c r="R154" i="33"/>
  <c r="AB154" i="33" s="1"/>
  <c r="R67" i="33"/>
  <c r="AB67" i="33" s="1"/>
  <c r="R131" i="33"/>
  <c r="AB131" i="33" s="1"/>
  <c r="R158" i="33"/>
  <c r="AB158" i="33" s="1"/>
  <c r="R134" i="33"/>
  <c r="AB134" i="33" s="1"/>
  <c r="R78" i="33"/>
  <c r="AB78" i="33" s="1"/>
  <c r="R22" i="33"/>
  <c r="AB22" i="33" s="1"/>
  <c r="R28" i="33"/>
  <c r="AB28" i="33" s="1"/>
  <c r="R53" i="33"/>
  <c r="AB53" i="33" s="1"/>
  <c r="R117" i="33"/>
  <c r="AB117" i="33" s="1"/>
  <c r="R31" i="33"/>
  <c r="AB31" i="33" s="1"/>
  <c r="R95" i="33"/>
  <c r="AB95" i="33" s="1"/>
  <c r="R16" i="33"/>
  <c r="AB16" i="33" s="1"/>
  <c r="R80" i="33"/>
  <c r="AB80" i="33" s="1"/>
  <c r="R144" i="33"/>
  <c r="AB144" i="33" s="1"/>
  <c r="R57" i="33"/>
  <c r="AB57" i="33" s="1"/>
  <c r="R121" i="33"/>
  <c r="AB121" i="33" s="1"/>
  <c r="R34" i="33"/>
  <c r="AB34" i="33" s="1"/>
  <c r="R98" i="33"/>
  <c r="AB98" i="33" s="1"/>
  <c r="R11" i="33"/>
  <c r="AB11" i="33" s="1"/>
  <c r="R75" i="33"/>
  <c r="AB75" i="33" s="1"/>
  <c r="R139" i="33"/>
  <c r="AB139" i="33" s="1"/>
  <c r="R36" i="33"/>
  <c r="AB36" i="33" s="1"/>
  <c r="R12" i="33"/>
  <c r="AB12" i="33" s="1"/>
  <c r="R110" i="33"/>
  <c r="AB110" i="33" s="1"/>
  <c r="R54" i="33"/>
  <c r="AB54" i="33" s="1"/>
  <c r="R61" i="33"/>
  <c r="AB61" i="33" s="1"/>
  <c r="R125" i="33"/>
  <c r="AB125" i="33" s="1"/>
  <c r="R39" i="33"/>
  <c r="AB39" i="33" s="1"/>
  <c r="R103" i="33"/>
  <c r="AB103" i="33" s="1"/>
  <c r="R24" i="33"/>
  <c r="AB24" i="33" s="1"/>
  <c r="R88" i="33"/>
  <c r="AB88" i="33" s="1"/>
  <c r="R152" i="33"/>
  <c r="AB152" i="33" s="1"/>
  <c r="R65" i="33"/>
  <c r="AB65" i="33" s="1"/>
  <c r="R129" i="33"/>
  <c r="AB129" i="33" s="1"/>
  <c r="R42" i="33"/>
  <c r="AB42" i="33" s="1"/>
  <c r="R106" i="33"/>
  <c r="AB106" i="33" s="1"/>
  <c r="R19" i="33"/>
  <c r="AB19" i="33" s="1"/>
  <c r="R83" i="33"/>
  <c r="AB83" i="33" s="1"/>
  <c r="R147" i="33"/>
  <c r="AB147" i="33" s="1"/>
  <c r="R68" i="33"/>
  <c r="AB68" i="33" s="1"/>
  <c r="R44" i="33"/>
  <c r="AB44" i="33" s="1"/>
  <c r="R142" i="33"/>
  <c r="AB142" i="33" s="1"/>
  <c r="R86" i="33"/>
  <c r="AB86" i="33" s="1"/>
  <c r="R60" i="33"/>
  <c r="AB60" i="33" s="1"/>
  <c r="R69" i="33"/>
  <c r="AB69" i="33" s="1"/>
  <c r="R133" i="33"/>
  <c r="AB133" i="33" s="1"/>
  <c r="R47" i="33"/>
  <c r="AB47" i="33" s="1"/>
  <c r="R111" i="33"/>
  <c r="AB111" i="33" s="1"/>
  <c r="R32" i="33"/>
  <c r="AB32" i="33" s="1"/>
  <c r="R96" i="33"/>
  <c r="AB96" i="33" s="1"/>
  <c r="R9" i="33"/>
  <c r="AB9" i="33" s="1"/>
  <c r="R73" i="33"/>
  <c r="AB73" i="33" s="1"/>
  <c r="R137" i="33"/>
  <c r="AB137" i="33" s="1"/>
  <c r="R50" i="33"/>
  <c r="AB50" i="33" s="1"/>
  <c r="R114" i="33"/>
  <c r="AB114" i="33" s="1"/>
  <c r="R27" i="33"/>
  <c r="AB27" i="33" s="1"/>
  <c r="R91" i="33"/>
  <c r="AB91" i="33" s="1"/>
  <c r="R155" i="33"/>
  <c r="AB155" i="33" s="1"/>
  <c r="R100" i="33"/>
  <c r="AB100" i="33" s="1"/>
  <c r="R76" i="33"/>
  <c r="AB76" i="33" s="1"/>
  <c r="R20" i="33"/>
  <c r="AB20" i="33" s="1"/>
  <c r="R118" i="33"/>
  <c r="AB118" i="33" s="1"/>
  <c r="R13" i="33"/>
  <c r="AB13" i="33" s="1"/>
  <c r="R77" i="33"/>
  <c r="AB77" i="33" s="1"/>
  <c r="R141" i="33"/>
  <c r="AB141" i="33" s="1"/>
  <c r="R55" i="33"/>
  <c r="AB55" i="33" s="1"/>
  <c r="R119" i="33"/>
  <c r="AB119" i="33" s="1"/>
  <c r="R40" i="33"/>
  <c r="AB40" i="33" s="1"/>
  <c r="R104" i="33"/>
  <c r="AB104" i="33" s="1"/>
  <c r="R17" i="33"/>
  <c r="AB17" i="33" s="1"/>
  <c r="R81" i="33"/>
  <c r="AB81" i="33" s="1"/>
  <c r="R145" i="33"/>
  <c r="AB145" i="33" s="1"/>
  <c r="R58" i="33"/>
  <c r="AB58" i="33" s="1"/>
  <c r="R122" i="33"/>
  <c r="AB122" i="33" s="1"/>
  <c r="R35" i="33"/>
  <c r="AB35" i="33" s="1"/>
  <c r="R99" i="33"/>
  <c r="AB99" i="33" s="1"/>
  <c r="R30" i="33"/>
  <c r="AB30" i="33" s="1"/>
  <c r="R132" i="33"/>
  <c r="AB132" i="33" s="1"/>
  <c r="R108" i="33"/>
  <c r="AB108" i="33" s="1"/>
  <c r="R52" i="33"/>
  <c r="AB52" i="33" s="1"/>
  <c r="R150" i="33"/>
  <c r="AB150" i="33" s="1"/>
  <c r="R21" i="33"/>
  <c r="AB21" i="33" s="1"/>
  <c r="R85" i="33"/>
  <c r="AB85" i="33" s="1"/>
  <c r="R149" i="33"/>
  <c r="AB149" i="33" s="1"/>
  <c r="R63" i="33"/>
  <c r="AB63" i="33" s="1"/>
  <c r="R127" i="33"/>
  <c r="AB127" i="33" s="1"/>
  <c r="R48" i="33"/>
  <c r="AB48" i="33" s="1"/>
  <c r="R112" i="33"/>
  <c r="AB112" i="33" s="1"/>
  <c r="R25" i="33"/>
  <c r="AB25" i="33" s="1"/>
  <c r="R89" i="33"/>
  <c r="AB89" i="33" s="1"/>
  <c r="R153" i="33"/>
  <c r="AB153" i="33" s="1"/>
  <c r="R66" i="33"/>
  <c r="AB66" i="33" s="1"/>
  <c r="R130" i="33"/>
  <c r="AB130" i="33" s="1"/>
  <c r="R43" i="33"/>
  <c r="AB43" i="33" s="1"/>
  <c r="R107" i="33"/>
  <c r="AB107" i="33" s="1"/>
  <c r="R62" i="33"/>
  <c r="AB62" i="33" s="1"/>
  <c r="R38" i="33"/>
  <c r="AB38" i="33" s="1"/>
  <c r="R140" i="33"/>
  <c r="AB140" i="33" s="1"/>
  <c r="R84" i="33"/>
  <c r="AB84" i="33" s="1"/>
  <c r="R92" i="33"/>
  <c r="AB92" i="33" s="1"/>
  <c r="R29" i="33"/>
  <c r="AB29" i="33" s="1"/>
  <c r="R93" i="33"/>
  <c r="AB93" i="33" s="1"/>
  <c r="R157" i="33"/>
  <c r="AB157" i="33" s="1"/>
  <c r="R71" i="33"/>
  <c r="AB71" i="33" s="1"/>
  <c r="R135" i="33"/>
  <c r="AB135" i="33" s="1"/>
  <c r="R56" i="33"/>
  <c r="AB56" i="33" s="1"/>
  <c r="R120" i="33"/>
  <c r="AB120" i="33" s="1"/>
  <c r="R33" i="33"/>
  <c r="AB33" i="33" s="1"/>
  <c r="R97" i="33"/>
  <c r="AB97" i="33" s="1"/>
  <c r="R10" i="33"/>
  <c r="AB10" i="33" s="1"/>
  <c r="R74" i="33"/>
  <c r="AB74" i="33" s="1"/>
  <c r="R138" i="33"/>
  <c r="AB138" i="33" s="1"/>
  <c r="R51" i="33"/>
  <c r="AB51" i="33" s="1"/>
  <c r="R115" i="33"/>
  <c r="AB115" i="33" s="1"/>
  <c r="R94" i="33"/>
  <c r="AB94" i="33" s="1"/>
  <c r="R70" i="33"/>
  <c r="AB70" i="33" s="1"/>
  <c r="R14" i="33"/>
  <c r="AB14" i="33" s="1"/>
  <c r="R116" i="33"/>
  <c r="AB116" i="33" s="1"/>
  <c r="R124" i="33"/>
  <c r="AB124" i="33" s="1"/>
  <c r="W7" i="28"/>
  <c r="AG7" i="28" s="1"/>
  <c r="V7" i="28"/>
  <c r="AF7" i="28" s="1"/>
  <c r="U7" i="28"/>
  <c r="AE7" i="28" s="1"/>
  <c r="T7" i="28"/>
  <c r="AD7" i="28" s="1"/>
  <c r="R7" i="28"/>
  <c r="AB7" i="28" s="1"/>
  <c r="X7" i="28"/>
  <c r="AH7" i="28" s="1"/>
  <c r="Y7" i="28"/>
  <c r="AJ7" i="28" s="1"/>
  <c r="Q7" i="28"/>
  <c r="AA7" i="28" s="1"/>
  <c r="AL7" i="28" s="1"/>
  <c r="Z7" i="28"/>
  <c r="AK7" i="28" s="1"/>
  <c r="S7" i="28"/>
  <c r="AC7" i="28" s="1"/>
  <c r="T17" i="33"/>
  <c r="AD17" i="33" s="1"/>
  <c r="T81" i="33"/>
  <c r="AD81" i="33" s="1"/>
  <c r="T145" i="33"/>
  <c r="AD145" i="33" s="1"/>
  <c r="T58" i="33"/>
  <c r="AD58" i="33" s="1"/>
  <c r="T122" i="33"/>
  <c r="AD122" i="33" s="1"/>
  <c r="T35" i="33"/>
  <c r="AD35" i="33" s="1"/>
  <c r="T99" i="33"/>
  <c r="AD99" i="33" s="1"/>
  <c r="T12" i="33"/>
  <c r="AD12" i="33" s="1"/>
  <c r="T76" i="33"/>
  <c r="AD76" i="33" s="1"/>
  <c r="T29" i="33"/>
  <c r="AD29" i="33" s="1"/>
  <c r="T93" i="33"/>
  <c r="AD93" i="33" s="1"/>
  <c r="T157" i="33"/>
  <c r="AD157" i="33" s="1"/>
  <c r="T70" i="33"/>
  <c r="AD70" i="33" s="1"/>
  <c r="T134" i="33"/>
  <c r="AD134" i="33" s="1"/>
  <c r="T136" i="33"/>
  <c r="AD136" i="33" s="1"/>
  <c r="T88" i="33"/>
  <c r="AD88" i="33" s="1"/>
  <c r="T39" i="33"/>
  <c r="AD39" i="33" s="1"/>
  <c r="T104" i="33"/>
  <c r="AD104" i="33" s="1"/>
  <c r="T31" i="33"/>
  <c r="AD31" i="33" s="1"/>
  <c r="T25" i="33"/>
  <c r="AD25" i="33" s="1"/>
  <c r="T89" i="33"/>
  <c r="AD89" i="33" s="1"/>
  <c r="T153" i="33"/>
  <c r="AD153" i="33" s="1"/>
  <c r="T66" i="33"/>
  <c r="AD66" i="33" s="1"/>
  <c r="T130" i="33"/>
  <c r="AD130" i="33" s="1"/>
  <c r="T43" i="33"/>
  <c r="AD43" i="33" s="1"/>
  <c r="T107" i="33"/>
  <c r="AD107" i="33" s="1"/>
  <c r="T20" i="33"/>
  <c r="AD20" i="33" s="1"/>
  <c r="T84" i="33"/>
  <c r="AD84" i="33" s="1"/>
  <c r="T37" i="33"/>
  <c r="AD37" i="33" s="1"/>
  <c r="T101" i="33"/>
  <c r="AD101" i="33" s="1"/>
  <c r="T14" i="33"/>
  <c r="AD14" i="33" s="1"/>
  <c r="T78" i="33"/>
  <c r="AD78" i="33" s="1"/>
  <c r="T142" i="33"/>
  <c r="AD142" i="33" s="1"/>
  <c r="T23" i="33"/>
  <c r="AD23" i="33" s="1"/>
  <c r="T120" i="33"/>
  <c r="AD120" i="33" s="1"/>
  <c r="T71" i="33"/>
  <c r="AD71" i="33" s="1"/>
  <c r="T132" i="33"/>
  <c r="AD132" i="33" s="1"/>
  <c r="T15" i="33"/>
  <c r="AD15" i="33" s="1"/>
  <c r="T33" i="33"/>
  <c r="AD33" i="33" s="1"/>
  <c r="T97" i="33"/>
  <c r="AD97" i="33" s="1"/>
  <c r="T10" i="33"/>
  <c r="AD10" i="33" s="1"/>
  <c r="T74" i="33"/>
  <c r="AD74" i="33" s="1"/>
  <c r="T138" i="33"/>
  <c r="AD138" i="33" s="1"/>
  <c r="T51" i="33"/>
  <c r="AD51" i="33" s="1"/>
  <c r="T115" i="33"/>
  <c r="AD115" i="33" s="1"/>
  <c r="T28" i="33"/>
  <c r="AD28" i="33" s="1"/>
  <c r="T92" i="33"/>
  <c r="AD92" i="33" s="1"/>
  <c r="T45" i="33"/>
  <c r="AD45" i="33" s="1"/>
  <c r="T109" i="33"/>
  <c r="AD109" i="33" s="1"/>
  <c r="T22" i="33"/>
  <c r="AD22" i="33" s="1"/>
  <c r="T86" i="33"/>
  <c r="AD86" i="33" s="1"/>
  <c r="T150" i="33"/>
  <c r="AD150" i="33" s="1"/>
  <c r="T55" i="33"/>
  <c r="AD55" i="33" s="1"/>
  <c r="T143" i="33"/>
  <c r="AD143" i="33" s="1"/>
  <c r="T103" i="33"/>
  <c r="AD103" i="33" s="1"/>
  <c r="T152" i="33"/>
  <c r="AD152" i="33" s="1"/>
  <c r="T135" i="33"/>
  <c r="AD135" i="33" s="1"/>
  <c r="T41" i="33"/>
  <c r="AD41" i="33" s="1"/>
  <c r="T105" i="33"/>
  <c r="AD105" i="33" s="1"/>
  <c r="T18" i="33"/>
  <c r="AD18" i="33" s="1"/>
  <c r="T82" i="33"/>
  <c r="AD82" i="33" s="1"/>
  <c r="T146" i="33"/>
  <c r="AD146" i="33" s="1"/>
  <c r="T59" i="33"/>
  <c r="AD59" i="33" s="1"/>
  <c r="T123" i="33"/>
  <c r="AD123" i="33" s="1"/>
  <c r="T36" i="33"/>
  <c r="AD36" i="33" s="1"/>
  <c r="T100" i="33"/>
  <c r="AD100" i="33" s="1"/>
  <c r="T53" i="33"/>
  <c r="AD53" i="33" s="1"/>
  <c r="T117" i="33"/>
  <c r="AD117" i="33" s="1"/>
  <c r="T30" i="33"/>
  <c r="AD30" i="33" s="1"/>
  <c r="T94" i="33"/>
  <c r="AD94" i="33" s="1"/>
  <c r="T158" i="33"/>
  <c r="AD158" i="33" s="1"/>
  <c r="T87" i="33"/>
  <c r="AD87" i="33" s="1"/>
  <c r="T32" i="33"/>
  <c r="AD32" i="33" s="1"/>
  <c r="T128" i="33"/>
  <c r="AD128" i="33" s="1"/>
  <c r="T79" i="33"/>
  <c r="AD79" i="33" s="1"/>
  <c r="T47" i="33"/>
  <c r="AD47" i="33" s="1"/>
  <c r="T49" i="33"/>
  <c r="AD49" i="33" s="1"/>
  <c r="T113" i="33"/>
  <c r="AD113" i="33" s="1"/>
  <c r="T26" i="33"/>
  <c r="AD26" i="33" s="1"/>
  <c r="T90" i="33"/>
  <c r="AD90" i="33" s="1"/>
  <c r="T154" i="33"/>
  <c r="AD154" i="33" s="1"/>
  <c r="T67" i="33"/>
  <c r="AD67" i="33" s="1"/>
  <c r="T131" i="33"/>
  <c r="AD131" i="33" s="1"/>
  <c r="T44" i="33"/>
  <c r="AD44" i="33" s="1"/>
  <c r="T108" i="33"/>
  <c r="AD108" i="33" s="1"/>
  <c r="T61" i="33"/>
  <c r="AD61" i="33" s="1"/>
  <c r="T125" i="33"/>
  <c r="AD125" i="33" s="1"/>
  <c r="T38" i="33"/>
  <c r="AD38" i="33" s="1"/>
  <c r="T102" i="33"/>
  <c r="AD102" i="33" s="1"/>
  <c r="T16" i="33"/>
  <c r="AD16" i="33" s="1"/>
  <c r="T119" i="33"/>
  <c r="AD119" i="33" s="1"/>
  <c r="T64" i="33"/>
  <c r="AD64" i="33" s="1"/>
  <c r="T151" i="33"/>
  <c r="AD151" i="33" s="1"/>
  <c r="T144" i="33"/>
  <c r="AD144" i="33" s="1"/>
  <c r="T156" i="33"/>
  <c r="AD156" i="33" s="1"/>
  <c r="T57" i="33"/>
  <c r="AD57" i="33" s="1"/>
  <c r="T121" i="33"/>
  <c r="AD121" i="33" s="1"/>
  <c r="T34" i="33"/>
  <c r="AD34" i="33" s="1"/>
  <c r="T98" i="33"/>
  <c r="AD98" i="33" s="1"/>
  <c r="T11" i="33"/>
  <c r="AD11" i="33" s="1"/>
  <c r="T75" i="33"/>
  <c r="AD75" i="33" s="1"/>
  <c r="T139" i="33"/>
  <c r="AD139" i="33" s="1"/>
  <c r="T52" i="33"/>
  <c r="AD52" i="33" s="1"/>
  <c r="T116" i="33"/>
  <c r="AD116" i="33" s="1"/>
  <c r="T69" i="33"/>
  <c r="AD69" i="33" s="1"/>
  <c r="T133" i="33"/>
  <c r="AD133" i="33" s="1"/>
  <c r="T46" i="33"/>
  <c r="AD46" i="33" s="1"/>
  <c r="T110" i="33"/>
  <c r="AD110" i="33" s="1"/>
  <c r="T48" i="33"/>
  <c r="AD48" i="33" s="1"/>
  <c r="T140" i="33"/>
  <c r="AD140" i="33" s="1"/>
  <c r="T96" i="33"/>
  <c r="AD96" i="33" s="1"/>
  <c r="T95" i="33"/>
  <c r="AD95" i="33" s="1"/>
  <c r="T63" i="33"/>
  <c r="AD63" i="33" s="1"/>
  <c r="T65" i="33"/>
  <c r="AD65" i="33" s="1"/>
  <c r="T129" i="33"/>
  <c r="AD129" i="33" s="1"/>
  <c r="T42" i="33"/>
  <c r="AD42" i="33" s="1"/>
  <c r="T106" i="33"/>
  <c r="AD106" i="33" s="1"/>
  <c r="T19" i="33"/>
  <c r="AD19" i="33" s="1"/>
  <c r="T83" i="33"/>
  <c r="AD83" i="33" s="1"/>
  <c r="T147" i="33"/>
  <c r="AD147" i="33" s="1"/>
  <c r="T60" i="33"/>
  <c r="AD60" i="33" s="1"/>
  <c r="T13" i="33"/>
  <c r="AD13" i="33" s="1"/>
  <c r="T77" i="33"/>
  <c r="AD77" i="33" s="1"/>
  <c r="T141" i="33"/>
  <c r="AD141" i="33" s="1"/>
  <c r="T54" i="33"/>
  <c r="AD54" i="33" s="1"/>
  <c r="T118" i="33"/>
  <c r="AD118" i="33" s="1"/>
  <c r="T80" i="33"/>
  <c r="AD80" i="33" s="1"/>
  <c r="T24" i="33"/>
  <c r="AD24" i="33" s="1"/>
  <c r="T127" i="33"/>
  <c r="AD127" i="33" s="1"/>
  <c r="T40" i="33"/>
  <c r="AD40" i="33" s="1"/>
  <c r="T111" i="33"/>
  <c r="AD111" i="33" s="1"/>
  <c r="T9" i="33"/>
  <c r="AD9" i="33" s="1"/>
  <c r="T73" i="33"/>
  <c r="AD73" i="33" s="1"/>
  <c r="T137" i="33"/>
  <c r="AD137" i="33" s="1"/>
  <c r="T50" i="33"/>
  <c r="AD50" i="33" s="1"/>
  <c r="T114" i="33"/>
  <c r="AD114" i="33" s="1"/>
  <c r="T27" i="33"/>
  <c r="AD27" i="33" s="1"/>
  <c r="T91" i="33"/>
  <c r="AD91" i="33" s="1"/>
  <c r="T155" i="33"/>
  <c r="AD155" i="33" s="1"/>
  <c r="T68" i="33"/>
  <c r="AD68" i="33" s="1"/>
  <c r="T21" i="33"/>
  <c r="AD21" i="33" s="1"/>
  <c r="T85" i="33"/>
  <c r="AD85" i="33" s="1"/>
  <c r="T149" i="33"/>
  <c r="AD149" i="33" s="1"/>
  <c r="T62" i="33"/>
  <c r="AD62" i="33" s="1"/>
  <c r="T126" i="33"/>
  <c r="AD126" i="33" s="1"/>
  <c r="T112" i="33"/>
  <c r="AD112" i="33" s="1"/>
  <c r="T56" i="33"/>
  <c r="AD56" i="33" s="1"/>
  <c r="T148" i="33"/>
  <c r="AD148" i="33" s="1"/>
  <c r="T72" i="33"/>
  <c r="AD72" i="33" s="1"/>
  <c r="T124" i="33"/>
  <c r="AD124" i="33" s="1"/>
  <c r="V29" i="33"/>
  <c r="AF29" i="33" s="1"/>
  <c r="V93" i="33"/>
  <c r="AF93" i="33" s="1"/>
  <c r="V157" i="33"/>
  <c r="AF157" i="33" s="1"/>
  <c r="V70" i="33"/>
  <c r="AF70" i="33" s="1"/>
  <c r="V134" i="33"/>
  <c r="AF134" i="33" s="1"/>
  <c r="V47" i="33"/>
  <c r="AF47" i="33" s="1"/>
  <c r="V111" i="33"/>
  <c r="AF111" i="33" s="1"/>
  <c r="V17" i="33"/>
  <c r="AF17" i="33" s="1"/>
  <c r="V81" i="33"/>
  <c r="AF81" i="33" s="1"/>
  <c r="V145" i="33"/>
  <c r="AF145" i="33" s="1"/>
  <c r="V58" i="33"/>
  <c r="AF58" i="33" s="1"/>
  <c r="V136" i="33"/>
  <c r="AF136" i="33" s="1"/>
  <c r="V122" i="33"/>
  <c r="AF122" i="33" s="1"/>
  <c r="V107" i="33"/>
  <c r="AF107" i="33" s="1"/>
  <c r="V96" i="33"/>
  <c r="AF96" i="33" s="1"/>
  <c r="V98" i="33"/>
  <c r="AF98" i="33" s="1"/>
  <c r="V99" i="33"/>
  <c r="AF99" i="33" s="1"/>
  <c r="V124" i="33"/>
  <c r="AF124" i="33" s="1"/>
  <c r="V148" i="33"/>
  <c r="AF148" i="33" s="1"/>
  <c r="V37" i="33"/>
  <c r="AF37" i="33" s="1"/>
  <c r="V101" i="33"/>
  <c r="AF101" i="33" s="1"/>
  <c r="V14" i="33"/>
  <c r="AF14" i="33" s="1"/>
  <c r="V78" i="33"/>
  <c r="AF78" i="33" s="1"/>
  <c r="V142" i="33"/>
  <c r="AF142" i="33" s="1"/>
  <c r="V55" i="33"/>
  <c r="AF55" i="33" s="1"/>
  <c r="V119" i="33"/>
  <c r="AF119" i="33" s="1"/>
  <c r="V25" i="33"/>
  <c r="AF25" i="33" s="1"/>
  <c r="V89" i="33"/>
  <c r="AF89" i="33" s="1"/>
  <c r="V153" i="33"/>
  <c r="AF153" i="33" s="1"/>
  <c r="V66" i="33"/>
  <c r="AF66" i="33" s="1"/>
  <c r="V152" i="33"/>
  <c r="AF152" i="33" s="1"/>
  <c r="V138" i="33"/>
  <c r="AF138" i="33" s="1"/>
  <c r="V123" i="33"/>
  <c r="AF123" i="33" s="1"/>
  <c r="V112" i="33"/>
  <c r="AF112" i="33" s="1"/>
  <c r="V114" i="33"/>
  <c r="AF114" i="33" s="1"/>
  <c r="V115" i="33"/>
  <c r="AF115" i="33" s="1"/>
  <c r="V68" i="33"/>
  <c r="AF68" i="33" s="1"/>
  <c r="V27" i="33"/>
  <c r="AF27" i="33" s="1"/>
  <c r="V45" i="33"/>
  <c r="AF45" i="33" s="1"/>
  <c r="V109" i="33"/>
  <c r="AF109" i="33" s="1"/>
  <c r="V22" i="33"/>
  <c r="AF22" i="33" s="1"/>
  <c r="V86" i="33"/>
  <c r="AF86" i="33" s="1"/>
  <c r="V150" i="33"/>
  <c r="AF150" i="33" s="1"/>
  <c r="V63" i="33"/>
  <c r="AF63" i="33" s="1"/>
  <c r="V127" i="33"/>
  <c r="AF127" i="33" s="1"/>
  <c r="V33" i="33"/>
  <c r="AF33" i="33" s="1"/>
  <c r="V97" i="33"/>
  <c r="AF97" i="33" s="1"/>
  <c r="V10" i="33"/>
  <c r="AF10" i="33" s="1"/>
  <c r="V28" i="33"/>
  <c r="AF28" i="33" s="1"/>
  <c r="V11" i="33"/>
  <c r="AF11" i="33" s="1"/>
  <c r="V154" i="33"/>
  <c r="AF154" i="33" s="1"/>
  <c r="V139" i="33"/>
  <c r="AF139" i="33" s="1"/>
  <c r="V128" i="33"/>
  <c r="AF128" i="33" s="1"/>
  <c r="V130" i="33"/>
  <c r="AF130" i="33" s="1"/>
  <c r="V131" i="33"/>
  <c r="AF131" i="33" s="1"/>
  <c r="V132" i="33"/>
  <c r="AF132" i="33" s="1"/>
  <c r="V100" i="33"/>
  <c r="AF100" i="33" s="1"/>
  <c r="V53" i="33"/>
  <c r="AF53" i="33" s="1"/>
  <c r="V117" i="33"/>
  <c r="AF117" i="33" s="1"/>
  <c r="V30" i="33"/>
  <c r="AF30" i="33" s="1"/>
  <c r="V94" i="33"/>
  <c r="AF94" i="33" s="1"/>
  <c r="V158" i="33"/>
  <c r="AF158" i="33" s="1"/>
  <c r="V71" i="33"/>
  <c r="AF71" i="33" s="1"/>
  <c r="V135" i="33"/>
  <c r="AF135" i="33" s="1"/>
  <c r="V41" i="33"/>
  <c r="AF41" i="33" s="1"/>
  <c r="V105" i="33"/>
  <c r="AF105" i="33" s="1"/>
  <c r="V18" i="33"/>
  <c r="AF18" i="33" s="1"/>
  <c r="V51" i="33"/>
  <c r="AF51" i="33" s="1"/>
  <c r="V32" i="33"/>
  <c r="AF32" i="33" s="1"/>
  <c r="V12" i="33"/>
  <c r="AF12" i="33" s="1"/>
  <c r="V155" i="33"/>
  <c r="AF155" i="33" s="1"/>
  <c r="V144" i="33"/>
  <c r="AF144" i="33" s="1"/>
  <c r="V146" i="33"/>
  <c r="AF146" i="33" s="1"/>
  <c r="V147" i="33"/>
  <c r="AF147" i="33" s="1"/>
  <c r="V76" i="33"/>
  <c r="AF76" i="33" s="1"/>
  <c r="V36" i="33"/>
  <c r="AF36" i="33" s="1"/>
  <c r="V61" i="33"/>
  <c r="AF61" i="33" s="1"/>
  <c r="V125" i="33"/>
  <c r="AF125" i="33" s="1"/>
  <c r="V38" i="33"/>
  <c r="AF38" i="33" s="1"/>
  <c r="V102" i="33"/>
  <c r="AF102" i="33" s="1"/>
  <c r="V15" i="33"/>
  <c r="AF15" i="33" s="1"/>
  <c r="V79" i="33"/>
  <c r="AF79" i="33" s="1"/>
  <c r="V143" i="33"/>
  <c r="AF143" i="33" s="1"/>
  <c r="V49" i="33"/>
  <c r="AF49" i="33" s="1"/>
  <c r="V113" i="33"/>
  <c r="AF113" i="33" s="1"/>
  <c r="V26" i="33"/>
  <c r="AF26" i="33" s="1"/>
  <c r="V72" i="33"/>
  <c r="AF72" i="33" s="1"/>
  <c r="V52" i="33"/>
  <c r="AF52" i="33" s="1"/>
  <c r="V35" i="33"/>
  <c r="AF35" i="33" s="1"/>
  <c r="V19" i="33"/>
  <c r="AF19" i="33" s="1"/>
  <c r="V20" i="33"/>
  <c r="AF20" i="33" s="1"/>
  <c r="V24" i="33"/>
  <c r="AF24" i="33" s="1"/>
  <c r="V48" i="33"/>
  <c r="AF48" i="33" s="1"/>
  <c r="V140" i="33"/>
  <c r="AF140" i="33" s="1"/>
  <c r="V108" i="33"/>
  <c r="AF108" i="33" s="1"/>
  <c r="V69" i="33"/>
  <c r="AF69" i="33" s="1"/>
  <c r="V133" i="33"/>
  <c r="AF133" i="33" s="1"/>
  <c r="V46" i="33"/>
  <c r="AF46" i="33" s="1"/>
  <c r="V110" i="33"/>
  <c r="AF110" i="33" s="1"/>
  <c r="V23" i="33"/>
  <c r="AF23" i="33" s="1"/>
  <c r="V87" i="33"/>
  <c r="AF87" i="33" s="1"/>
  <c r="V151" i="33"/>
  <c r="AF151" i="33" s="1"/>
  <c r="V57" i="33"/>
  <c r="AF57" i="33" s="1"/>
  <c r="V121" i="33"/>
  <c r="AF121" i="33" s="1"/>
  <c r="V34" i="33"/>
  <c r="AF34" i="33" s="1"/>
  <c r="V88" i="33"/>
  <c r="AF88" i="33" s="1"/>
  <c r="V74" i="33"/>
  <c r="AF74" i="33" s="1"/>
  <c r="V56" i="33"/>
  <c r="AF56" i="33" s="1"/>
  <c r="V40" i="33"/>
  <c r="AF40" i="33" s="1"/>
  <c r="V43" i="33"/>
  <c r="AF43" i="33" s="1"/>
  <c r="V44" i="33"/>
  <c r="AF44" i="33" s="1"/>
  <c r="V116" i="33"/>
  <c r="AF116" i="33" s="1"/>
  <c r="V16" i="33"/>
  <c r="AF16" i="33" s="1"/>
  <c r="V13" i="33"/>
  <c r="AF13" i="33" s="1"/>
  <c r="V77" i="33"/>
  <c r="AF77" i="33" s="1"/>
  <c r="V141" i="33"/>
  <c r="AF141" i="33" s="1"/>
  <c r="V54" i="33"/>
  <c r="AF54" i="33" s="1"/>
  <c r="V118" i="33"/>
  <c r="AF118" i="33" s="1"/>
  <c r="V31" i="33"/>
  <c r="AF31" i="33" s="1"/>
  <c r="V95" i="33"/>
  <c r="AF95" i="33" s="1"/>
  <c r="V65" i="33"/>
  <c r="AF65" i="33" s="1"/>
  <c r="V129" i="33"/>
  <c r="AF129" i="33" s="1"/>
  <c r="V42" i="33"/>
  <c r="AF42" i="33" s="1"/>
  <c r="V104" i="33"/>
  <c r="AF104" i="33" s="1"/>
  <c r="V90" i="33"/>
  <c r="AF90" i="33" s="1"/>
  <c r="V75" i="33"/>
  <c r="AF75" i="33" s="1"/>
  <c r="V60" i="33"/>
  <c r="AF60" i="33" s="1"/>
  <c r="V64" i="33"/>
  <c r="AF64" i="33" s="1"/>
  <c r="V67" i="33"/>
  <c r="AF67" i="33" s="1"/>
  <c r="V92" i="33"/>
  <c r="AF92" i="33" s="1"/>
  <c r="V156" i="33"/>
  <c r="AF156" i="33" s="1"/>
  <c r="V21" i="33"/>
  <c r="AF21" i="33" s="1"/>
  <c r="V85" i="33"/>
  <c r="AF85" i="33" s="1"/>
  <c r="V149" i="33"/>
  <c r="AF149" i="33" s="1"/>
  <c r="V62" i="33"/>
  <c r="AF62" i="33" s="1"/>
  <c r="V126" i="33"/>
  <c r="AF126" i="33" s="1"/>
  <c r="V39" i="33"/>
  <c r="AF39" i="33" s="1"/>
  <c r="V103" i="33"/>
  <c r="AF103" i="33" s="1"/>
  <c r="V9" i="33"/>
  <c r="AF9" i="33" s="1"/>
  <c r="V73" i="33"/>
  <c r="AF73" i="33" s="1"/>
  <c r="V137" i="33"/>
  <c r="AF137" i="33" s="1"/>
  <c r="V50" i="33"/>
  <c r="AF50" i="33" s="1"/>
  <c r="V120" i="33"/>
  <c r="AF120" i="33" s="1"/>
  <c r="V106" i="33"/>
  <c r="AF106" i="33" s="1"/>
  <c r="V91" i="33"/>
  <c r="AF91" i="33" s="1"/>
  <c r="V80" i="33"/>
  <c r="AF80" i="33" s="1"/>
  <c r="V82" i="33"/>
  <c r="AF82" i="33" s="1"/>
  <c r="V83" i="33"/>
  <c r="AF83" i="33" s="1"/>
  <c r="V59" i="33"/>
  <c r="AF59" i="33" s="1"/>
  <c r="V84" i="33"/>
  <c r="AF84" i="33" s="1"/>
  <c r="R12" i="28"/>
  <c r="AB12" i="28" s="1"/>
  <c r="AM12" i="28" s="1"/>
  <c r="R20" i="28"/>
  <c r="AB20" i="28" s="1"/>
  <c r="AM20" i="28" s="1"/>
  <c r="R28" i="28"/>
  <c r="AB28" i="28" s="1"/>
  <c r="AM28" i="28" s="1"/>
  <c r="R36" i="28"/>
  <c r="AB36" i="28" s="1"/>
  <c r="AM36" i="28" s="1"/>
  <c r="R44" i="28"/>
  <c r="AB44" i="28" s="1"/>
  <c r="AM44" i="28" s="1"/>
  <c r="R52" i="28"/>
  <c r="AB52" i="28" s="1"/>
  <c r="AM52" i="28" s="1"/>
  <c r="R60" i="28"/>
  <c r="AB60" i="28" s="1"/>
  <c r="AM60" i="28" s="1"/>
  <c r="R68" i="28"/>
  <c r="AB68" i="28" s="1"/>
  <c r="AM68" i="28" s="1"/>
  <c r="R76" i="28"/>
  <c r="AB76" i="28" s="1"/>
  <c r="AM76" i="28" s="1"/>
  <c r="R84" i="28"/>
  <c r="AB84" i="28" s="1"/>
  <c r="AM84" i="28" s="1"/>
  <c r="R92" i="28"/>
  <c r="AB92" i="28" s="1"/>
  <c r="AM92" i="28" s="1"/>
  <c r="R100" i="28"/>
  <c r="AB100" i="28" s="1"/>
  <c r="AM100" i="28" s="1"/>
  <c r="R108" i="28"/>
  <c r="AB108" i="28" s="1"/>
  <c r="AM108" i="28" s="1"/>
  <c r="R116" i="28"/>
  <c r="AB116" i="28" s="1"/>
  <c r="AM116" i="28" s="1"/>
  <c r="R124" i="28"/>
  <c r="AB124" i="28" s="1"/>
  <c r="AM124" i="28" s="1"/>
  <c r="R132" i="28"/>
  <c r="AB132" i="28" s="1"/>
  <c r="AM132" i="28" s="1"/>
  <c r="R140" i="28"/>
  <c r="AB140" i="28" s="1"/>
  <c r="AM140" i="28" s="1"/>
  <c r="R148" i="28"/>
  <c r="AB148" i="28" s="1"/>
  <c r="AM148" i="28" s="1"/>
  <c r="R156" i="28"/>
  <c r="AB156" i="28" s="1"/>
  <c r="AM156" i="28" s="1"/>
  <c r="R13" i="28"/>
  <c r="AB13" i="28" s="1"/>
  <c r="AM13" i="28" s="1"/>
  <c r="R21" i="28"/>
  <c r="AB21" i="28" s="1"/>
  <c r="AM21" i="28" s="1"/>
  <c r="R29" i="28"/>
  <c r="AB29" i="28" s="1"/>
  <c r="AM29" i="28" s="1"/>
  <c r="R37" i="28"/>
  <c r="AB37" i="28" s="1"/>
  <c r="AM37" i="28" s="1"/>
  <c r="R45" i="28"/>
  <c r="AB45" i="28" s="1"/>
  <c r="AM45" i="28" s="1"/>
  <c r="R53" i="28"/>
  <c r="AB53" i="28" s="1"/>
  <c r="AM53" i="28" s="1"/>
  <c r="R61" i="28"/>
  <c r="AB61" i="28" s="1"/>
  <c r="AM61" i="28" s="1"/>
  <c r="R69" i="28"/>
  <c r="AB69" i="28" s="1"/>
  <c r="AM69" i="28" s="1"/>
  <c r="R77" i="28"/>
  <c r="AB77" i="28" s="1"/>
  <c r="AM77" i="28" s="1"/>
  <c r="R85" i="28"/>
  <c r="AB85" i="28" s="1"/>
  <c r="AM85" i="28" s="1"/>
  <c r="R93" i="28"/>
  <c r="AB93" i="28" s="1"/>
  <c r="AM93" i="28" s="1"/>
  <c r="R101" i="28"/>
  <c r="AB101" i="28" s="1"/>
  <c r="AM101" i="28" s="1"/>
  <c r="R109" i="28"/>
  <c r="AB109" i="28" s="1"/>
  <c r="AM109" i="28" s="1"/>
  <c r="R117" i="28"/>
  <c r="AB117" i="28" s="1"/>
  <c r="AM117" i="28" s="1"/>
  <c r="R125" i="28"/>
  <c r="AB125" i="28" s="1"/>
  <c r="AM125" i="28" s="1"/>
  <c r="R133" i="28"/>
  <c r="AB133" i="28" s="1"/>
  <c r="AM133" i="28" s="1"/>
  <c r="R141" i="28"/>
  <c r="AB141" i="28" s="1"/>
  <c r="AM141" i="28" s="1"/>
  <c r="R149" i="28"/>
  <c r="AB149" i="28" s="1"/>
  <c r="AM149" i="28" s="1"/>
  <c r="R157" i="28"/>
  <c r="AB157" i="28" s="1"/>
  <c r="AM157" i="28" s="1"/>
  <c r="R14" i="28"/>
  <c r="AB14" i="28" s="1"/>
  <c r="AM14" i="28" s="1"/>
  <c r="R22" i="28"/>
  <c r="AB22" i="28" s="1"/>
  <c r="AM22" i="28" s="1"/>
  <c r="R30" i="28"/>
  <c r="AB30" i="28" s="1"/>
  <c r="AM30" i="28" s="1"/>
  <c r="R38" i="28"/>
  <c r="AB38" i="28" s="1"/>
  <c r="AM38" i="28" s="1"/>
  <c r="R46" i="28"/>
  <c r="AB46" i="28" s="1"/>
  <c r="AM46" i="28" s="1"/>
  <c r="R54" i="28"/>
  <c r="AB54" i="28" s="1"/>
  <c r="AM54" i="28" s="1"/>
  <c r="R62" i="28"/>
  <c r="AB62" i="28" s="1"/>
  <c r="AM62" i="28" s="1"/>
  <c r="R70" i="28"/>
  <c r="AB70" i="28" s="1"/>
  <c r="AM70" i="28" s="1"/>
  <c r="R78" i="28"/>
  <c r="AB78" i="28" s="1"/>
  <c r="AM78" i="28" s="1"/>
  <c r="R86" i="28"/>
  <c r="AB86" i="28" s="1"/>
  <c r="AM86" i="28" s="1"/>
  <c r="R94" i="28"/>
  <c r="AB94" i="28" s="1"/>
  <c r="AM94" i="28" s="1"/>
  <c r="R102" i="28"/>
  <c r="AB102" i="28" s="1"/>
  <c r="AM102" i="28" s="1"/>
  <c r="R110" i="28"/>
  <c r="AB110" i="28" s="1"/>
  <c r="AM110" i="28" s="1"/>
  <c r="R118" i="28"/>
  <c r="AB118" i="28" s="1"/>
  <c r="AM118" i="28" s="1"/>
  <c r="R126" i="28"/>
  <c r="AB126" i="28" s="1"/>
  <c r="AM126" i="28" s="1"/>
  <c r="R134" i="28"/>
  <c r="AB134" i="28" s="1"/>
  <c r="AM134" i="28" s="1"/>
  <c r="R142" i="28"/>
  <c r="AB142" i="28" s="1"/>
  <c r="AM142" i="28" s="1"/>
  <c r="R150" i="28"/>
  <c r="AB150" i="28" s="1"/>
  <c r="AM150" i="28" s="1"/>
  <c r="R15" i="28"/>
  <c r="AB15" i="28" s="1"/>
  <c r="AM15" i="28" s="1"/>
  <c r="R23" i="28"/>
  <c r="AB23" i="28" s="1"/>
  <c r="AM23" i="28" s="1"/>
  <c r="R31" i="28"/>
  <c r="AB31" i="28" s="1"/>
  <c r="AM31" i="28" s="1"/>
  <c r="R39" i="28"/>
  <c r="AB39" i="28" s="1"/>
  <c r="AM39" i="28" s="1"/>
  <c r="R47" i="28"/>
  <c r="AB47" i="28" s="1"/>
  <c r="AM47" i="28" s="1"/>
  <c r="R55" i="28"/>
  <c r="AB55" i="28" s="1"/>
  <c r="AM55" i="28" s="1"/>
  <c r="R63" i="28"/>
  <c r="AB63" i="28" s="1"/>
  <c r="AM63" i="28" s="1"/>
  <c r="R71" i="28"/>
  <c r="AB71" i="28" s="1"/>
  <c r="AM71" i="28" s="1"/>
  <c r="R79" i="28"/>
  <c r="AB79" i="28" s="1"/>
  <c r="AM79" i="28" s="1"/>
  <c r="R87" i="28"/>
  <c r="AB87" i="28" s="1"/>
  <c r="AM87" i="28" s="1"/>
  <c r="R95" i="28"/>
  <c r="AB95" i="28" s="1"/>
  <c r="AM95" i="28" s="1"/>
  <c r="R103" i="28"/>
  <c r="AB103" i="28" s="1"/>
  <c r="AM103" i="28" s="1"/>
  <c r="R111" i="28"/>
  <c r="AB111" i="28" s="1"/>
  <c r="AM111" i="28" s="1"/>
  <c r="R119" i="28"/>
  <c r="AB119" i="28" s="1"/>
  <c r="AM119" i="28" s="1"/>
  <c r="R127" i="28"/>
  <c r="AB127" i="28" s="1"/>
  <c r="AM127" i="28" s="1"/>
  <c r="R135" i="28"/>
  <c r="AB135" i="28" s="1"/>
  <c r="AM135" i="28" s="1"/>
  <c r="R143" i="28"/>
  <c r="AB143" i="28" s="1"/>
  <c r="AM143" i="28" s="1"/>
  <c r="R151" i="28"/>
  <c r="AB151" i="28" s="1"/>
  <c r="AM151" i="28" s="1"/>
  <c r="R8" i="28"/>
  <c r="AB8" i="28" s="1"/>
  <c r="AM8" i="28" s="1"/>
  <c r="R16" i="28"/>
  <c r="AB16" i="28" s="1"/>
  <c r="AM16" i="28" s="1"/>
  <c r="R24" i="28"/>
  <c r="AB24" i="28" s="1"/>
  <c r="AM24" i="28" s="1"/>
  <c r="R32" i="28"/>
  <c r="AB32" i="28" s="1"/>
  <c r="AM32" i="28" s="1"/>
  <c r="R40" i="28"/>
  <c r="AB40" i="28" s="1"/>
  <c r="AM40" i="28" s="1"/>
  <c r="R48" i="28"/>
  <c r="AB48" i="28" s="1"/>
  <c r="AM48" i="28" s="1"/>
  <c r="R56" i="28"/>
  <c r="AB56" i="28" s="1"/>
  <c r="AM56" i="28" s="1"/>
  <c r="R64" i="28"/>
  <c r="AB64" i="28" s="1"/>
  <c r="AM64" i="28" s="1"/>
  <c r="R72" i="28"/>
  <c r="AB72" i="28" s="1"/>
  <c r="AM72" i="28" s="1"/>
  <c r="R80" i="28"/>
  <c r="AB80" i="28" s="1"/>
  <c r="AM80" i="28" s="1"/>
  <c r="R88" i="28"/>
  <c r="AB88" i="28" s="1"/>
  <c r="AM88" i="28" s="1"/>
  <c r="R96" i="28"/>
  <c r="AB96" i="28" s="1"/>
  <c r="AM96" i="28" s="1"/>
  <c r="R104" i="28"/>
  <c r="AB104" i="28" s="1"/>
  <c r="AM104" i="28" s="1"/>
  <c r="R112" i="28"/>
  <c r="AB112" i="28" s="1"/>
  <c r="AM112" i="28" s="1"/>
  <c r="R120" i="28"/>
  <c r="AB120" i="28" s="1"/>
  <c r="AM120" i="28" s="1"/>
  <c r="R128" i="28"/>
  <c r="AB128" i="28" s="1"/>
  <c r="AM128" i="28" s="1"/>
  <c r="R136" i="28"/>
  <c r="AB136" i="28" s="1"/>
  <c r="AM136" i="28" s="1"/>
  <c r="R144" i="28"/>
  <c r="AB144" i="28" s="1"/>
  <c r="AM144" i="28" s="1"/>
  <c r="R152" i="28"/>
  <c r="AB152" i="28" s="1"/>
  <c r="AM152" i="28" s="1"/>
  <c r="R9" i="28"/>
  <c r="AB9" i="28" s="1"/>
  <c r="AM9" i="28" s="1"/>
  <c r="R17" i="28"/>
  <c r="AB17" i="28" s="1"/>
  <c r="AM17" i="28" s="1"/>
  <c r="R25" i="28"/>
  <c r="AB25" i="28" s="1"/>
  <c r="AM25" i="28" s="1"/>
  <c r="R33" i="28"/>
  <c r="AB33" i="28" s="1"/>
  <c r="AM33" i="28" s="1"/>
  <c r="R41" i="28"/>
  <c r="AB41" i="28" s="1"/>
  <c r="AM41" i="28" s="1"/>
  <c r="R49" i="28"/>
  <c r="AB49" i="28" s="1"/>
  <c r="AM49" i="28" s="1"/>
  <c r="R57" i="28"/>
  <c r="AB57" i="28" s="1"/>
  <c r="AM57" i="28" s="1"/>
  <c r="R65" i="28"/>
  <c r="AB65" i="28" s="1"/>
  <c r="AM65" i="28" s="1"/>
  <c r="R73" i="28"/>
  <c r="AB73" i="28" s="1"/>
  <c r="AM73" i="28" s="1"/>
  <c r="R81" i="28"/>
  <c r="AB81" i="28" s="1"/>
  <c r="AM81" i="28" s="1"/>
  <c r="R89" i="28"/>
  <c r="AB89" i="28" s="1"/>
  <c r="AM89" i="28" s="1"/>
  <c r="R97" i="28"/>
  <c r="AB97" i="28" s="1"/>
  <c r="AM97" i="28" s="1"/>
  <c r="R105" i="28"/>
  <c r="AB105" i="28" s="1"/>
  <c r="AM105" i="28" s="1"/>
  <c r="R113" i="28"/>
  <c r="AB113" i="28" s="1"/>
  <c r="AM113" i="28" s="1"/>
  <c r="R121" i="28"/>
  <c r="AB121" i="28" s="1"/>
  <c r="AM121" i="28" s="1"/>
  <c r="R129" i="28"/>
  <c r="AB129" i="28" s="1"/>
  <c r="AM129" i="28" s="1"/>
  <c r="R137" i="28"/>
  <c r="AB137" i="28" s="1"/>
  <c r="AM137" i="28" s="1"/>
  <c r="R145" i="28"/>
  <c r="AB145" i="28" s="1"/>
  <c r="AM145" i="28" s="1"/>
  <c r="R153" i="28"/>
  <c r="AB153" i="28" s="1"/>
  <c r="AM153" i="28" s="1"/>
  <c r="R34" i="28"/>
  <c r="AB34" i="28" s="1"/>
  <c r="AM34" i="28" s="1"/>
  <c r="R66" i="28"/>
  <c r="AB66" i="28" s="1"/>
  <c r="AM66" i="28" s="1"/>
  <c r="R98" i="28"/>
  <c r="AB98" i="28" s="1"/>
  <c r="AM98" i="28" s="1"/>
  <c r="R130" i="28"/>
  <c r="AB130" i="28" s="1"/>
  <c r="AM130" i="28" s="1"/>
  <c r="R35" i="28"/>
  <c r="AB35" i="28" s="1"/>
  <c r="AM35" i="28" s="1"/>
  <c r="R67" i="28"/>
  <c r="AB67" i="28" s="1"/>
  <c r="AM67" i="28" s="1"/>
  <c r="R99" i="28"/>
  <c r="AB99" i="28" s="1"/>
  <c r="AM99" i="28" s="1"/>
  <c r="R131" i="28"/>
  <c r="AB131" i="28" s="1"/>
  <c r="AM131" i="28" s="1"/>
  <c r="R10" i="28"/>
  <c r="AB10" i="28" s="1"/>
  <c r="AM10" i="28" s="1"/>
  <c r="R42" i="28"/>
  <c r="AB42" i="28" s="1"/>
  <c r="AM42" i="28" s="1"/>
  <c r="R74" i="28"/>
  <c r="AB74" i="28" s="1"/>
  <c r="AM74" i="28" s="1"/>
  <c r="R106" i="28"/>
  <c r="AB106" i="28" s="1"/>
  <c r="AM106" i="28" s="1"/>
  <c r="R138" i="28"/>
  <c r="AB138" i="28" s="1"/>
  <c r="AM138" i="28" s="1"/>
  <c r="R11" i="28"/>
  <c r="AB11" i="28" s="1"/>
  <c r="AM11" i="28" s="1"/>
  <c r="R43" i="28"/>
  <c r="AB43" i="28" s="1"/>
  <c r="AM43" i="28" s="1"/>
  <c r="R75" i="28"/>
  <c r="AB75" i="28" s="1"/>
  <c r="AM75" i="28" s="1"/>
  <c r="R107" i="28"/>
  <c r="AB107" i="28" s="1"/>
  <c r="AM107" i="28" s="1"/>
  <c r="R139" i="28"/>
  <c r="AB139" i="28" s="1"/>
  <c r="AM139" i="28" s="1"/>
  <c r="R27" i="28"/>
  <c r="AB27" i="28" s="1"/>
  <c r="AM27" i="28" s="1"/>
  <c r="R59" i="28"/>
  <c r="AB59" i="28" s="1"/>
  <c r="AM59" i="28" s="1"/>
  <c r="R91" i="28"/>
  <c r="AB91" i="28" s="1"/>
  <c r="AM91" i="28" s="1"/>
  <c r="R123" i="28"/>
  <c r="AB123" i="28" s="1"/>
  <c r="AM123" i="28" s="1"/>
  <c r="R155" i="28"/>
  <c r="AB155" i="28" s="1"/>
  <c r="AM155" i="28" s="1"/>
  <c r="R18" i="28"/>
  <c r="AB18" i="28" s="1"/>
  <c r="AM18" i="28" s="1"/>
  <c r="R50" i="28"/>
  <c r="AB50" i="28" s="1"/>
  <c r="AM50" i="28" s="1"/>
  <c r="R82" i="28"/>
  <c r="AB82" i="28" s="1"/>
  <c r="AM82" i="28" s="1"/>
  <c r="R114" i="28"/>
  <c r="AB114" i="28" s="1"/>
  <c r="AM114" i="28" s="1"/>
  <c r="R146" i="28"/>
  <c r="AB146" i="28" s="1"/>
  <c r="AM146" i="28" s="1"/>
  <c r="R19" i="28"/>
  <c r="AB19" i="28" s="1"/>
  <c r="AM19" i="28" s="1"/>
  <c r="R51" i="28"/>
  <c r="AB51" i="28" s="1"/>
  <c r="AM51" i="28" s="1"/>
  <c r="R83" i="28"/>
  <c r="AB83" i="28" s="1"/>
  <c r="AM83" i="28" s="1"/>
  <c r="R115" i="28"/>
  <c r="AB115" i="28" s="1"/>
  <c r="AM115" i="28" s="1"/>
  <c r="R147" i="28"/>
  <c r="AB147" i="28" s="1"/>
  <c r="AM147" i="28" s="1"/>
  <c r="R26" i="28"/>
  <c r="AB26" i="28" s="1"/>
  <c r="AM26" i="28" s="1"/>
  <c r="R58" i="28"/>
  <c r="AB58" i="28" s="1"/>
  <c r="AM58" i="28" s="1"/>
  <c r="R90" i="28"/>
  <c r="AB90" i="28" s="1"/>
  <c r="AM90" i="28" s="1"/>
  <c r="R122" i="28"/>
  <c r="AB122" i="28" s="1"/>
  <c r="AM122" i="28" s="1"/>
  <c r="R154" i="28"/>
  <c r="AB154" i="28" s="1"/>
  <c r="AM154" i="28" s="1"/>
  <c r="W18" i="33"/>
  <c r="AH18" i="33" s="1"/>
  <c r="AM18" i="33" s="1"/>
  <c r="W22" i="33"/>
  <c r="AH22" i="33" s="1"/>
  <c r="AM22" i="33" s="1"/>
  <c r="W94" i="33"/>
  <c r="AH94" i="33" s="1"/>
  <c r="AM94" i="33" s="1"/>
  <c r="W158" i="33"/>
  <c r="AH158" i="33" s="1"/>
  <c r="AM158" i="33" s="1"/>
  <c r="W71" i="33"/>
  <c r="AH71" i="33" s="1"/>
  <c r="AM71" i="33" s="1"/>
  <c r="W135" i="33"/>
  <c r="AH135" i="33" s="1"/>
  <c r="AM135" i="33" s="1"/>
  <c r="W64" i="33"/>
  <c r="AH64" i="33" s="1"/>
  <c r="AM64" i="33" s="1"/>
  <c r="W128" i="33"/>
  <c r="AH128" i="33" s="1"/>
  <c r="AM128" i="33" s="1"/>
  <c r="W58" i="33"/>
  <c r="AH58" i="33" s="1"/>
  <c r="AM58" i="33" s="1"/>
  <c r="W122" i="33"/>
  <c r="AH122" i="33" s="1"/>
  <c r="AM122" i="33" s="1"/>
  <c r="W51" i="33"/>
  <c r="AH51" i="33" s="1"/>
  <c r="AM51" i="33" s="1"/>
  <c r="W115" i="33"/>
  <c r="AH115" i="33" s="1"/>
  <c r="AM115" i="33" s="1"/>
  <c r="W44" i="33"/>
  <c r="AH44" i="33" s="1"/>
  <c r="AM44" i="33" s="1"/>
  <c r="W108" i="33"/>
  <c r="AH108" i="33" s="1"/>
  <c r="AM108" i="33" s="1"/>
  <c r="W61" i="33"/>
  <c r="AH61" i="33" s="1"/>
  <c r="AM61" i="33" s="1"/>
  <c r="W129" i="33"/>
  <c r="AH129" i="33" s="1"/>
  <c r="AM129" i="33" s="1"/>
  <c r="W73" i="33"/>
  <c r="AH73" i="33" s="1"/>
  <c r="AM73" i="33" s="1"/>
  <c r="W53" i="33"/>
  <c r="AH53" i="33" s="1"/>
  <c r="AM53" i="33" s="1"/>
  <c r="W153" i="33"/>
  <c r="AH153" i="33" s="1"/>
  <c r="AM153" i="33" s="1"/>
  <c r="W26" i="33"/>
  <c r="AH26" i="33" s="1"/>
  <c r="AM26" i="33" s="1"/>
  <c r="W36" i="33"/>
  <c r="AH36" i="33" s="1"/>
  <c r="AM36" i="33" s="1"/>
  <c r="W102" i="33"/>
  <c r="AH102" i="33" s="1"/>
  <c r="AM102" i="33" s="1"/>
  <c r="W79" i="33"/>
  <c r="AH79" i="33" s="1"/>
  <c r="AM79" i="33" s="1"/>
  <c r="W143" i="33"/>
  <c r="AH143" i="33" s="1"/>
  <c r="AM143" i="33" s="1"/>
  <c r="W72" i="33"/>
  <c r="AH72" i="33" s="1"/>
  <c r="AM72" i="33" s="1"/>
  <c r="W136" i="33"/>
  <c r="AH136" i="33" s="1"/>
  <c r="AM136" i="33" s="1"/>
  <c r="W66" i="33"/>
  <c r="AH66" i="33" s="1"/>
  <c r="AM66" i="33" s="1"/>
  <c r="W130" i="33"/>
  <c r="AH130" i="33" s="1"/>
  <c r="AM130" i="33" s="1"/>
  <c r="W59" i="33"/>
  <c r="AH59" i="33" s="1"/>
  <c r="AM59" i="33" s="1"/>
  <c r="W123" i="33"/>
  <c r="AH123" i="33" s="1"/>
  <c r="AM123" i="33" s="1"/>
  <c r="W52" i="33"/>
  <c r="AH52" i="33" s="1"/>
  <c r="AM52" i="33" s="1"/>
  <c r="W116" i="33"/>
  <c r="AH116" i="33" s="1"/>
  <c r="AM116" i="33" s="1"/>
  <c r="W93" i="33"/>
  <c r="AH93" i="33" s="1"/>
  <c r="AM93" i="33" s="1"/>
  <c r="W145" i="33"/>
  <c r="AH145" i="33" s="1"/>
  <c r="AM145" i="33" s="1"/>
  <c r="W105" i="33"/>
  <c r="AH105" i="33" s="1"/>
  <c r="AM105" i="33" s="1"/>
  <c r="W85" i="33"/>
  <c r="AH85" i="33" s="1"/>
  <c r="AM85" i="33" s="1"/>
  <c r="W9" i="33"/>
  <c r="AH9" i="33" s="1"/>
  <c r="AM9" i="33" s="1"/>
  <c r="W34" i="33"/>
  <c r="AH34" i="33" s="1"/>
  <c r="AM34" i="33" s="1"/>
  <c r="W46" i="33"/>
  <c r="AH46" i="33" s="1"/>
  <c r="AM46" i="33" s="1"/>
  <c r="W110" i="33"/>
  <c r="AH110" i="33" s="1"/>
  <c r="AM110" i="33" s="1"/>
  <c r="W12" i="33"/>
  <c r="AH12" i="33" s="1"/>
  <c r="AM12" i="33" s="1"/>
  <c r="W87" i="33"/>
  <c r="AH87" i="33" s="1"/>
  <c r="AM87" i="33" s="1"/>
  <c r="W151" i="33"/>
  <c r="AH151" i="33" s="1"/>
  <c r="AM151" i="33" s="1"/>
  <c r="W80" i="33"/>
  <c r="AH80" i="33" s="1"/>
  <c r="AM80" i="33" s="1"/>
  <c r="W144" i="33"/>
  <c r="AH144" i="33" s="1"/>
  <c r="AM144" i="33" s="1"/>
  <c r="W74" i="33"/>
  <c r="AH74" i="33" s="1"/>
  <c r="AM74" i="33" s="1"/>
  <c r="W138" i="33"/>
  <c r="AH138" i="33" s="1"/>
  <c r="AM138" i="33" s="1"/>
  <c r="W67" i="33"/>
  <c r="AH67" i="33" s="1"/>
  <c r="AM67" i="33" s="1"/>
  <c r="W131" i="33"/>
  <c r="AH131" i="33" s="1"/>
  <c r="AM131" i="33" s="1"/>
  <c r="W60" i="33"/>
  <c r="AH60" i="33" s="1"/>
  <c r="AM60" i="33" s="1"/>
  <c r="W124" i="33"/>
  <c r="AH124" i="33" s="1"/>
  <c r="AM124" i="33" s="1"/>
  <c r="W125" i="33"/>
  <c r="AH125" i="33" s="1"/>
  <c r="AM125" i="33" s="1"/>
  <c r="W32" i="33"/>
  <c r="AH32" i="33" s="1"/>
  <c r="AM32" i="33" s="1"/>
  <c r="W137" i="33"/>
  <c r="AH137" i="33" s="1"/>
  <c r="AM137" i="33" s="1"/>
  <c r="W117" i="33"/>
  <c r="AH117" i="33" s="1"/>
  <c r="AM117" i="33" s="1"/>
  <c r="W17" i="33"/>
  <c r="AH17" i="33" s="1"/>
  <c r="AM17" i="33" s="1"/>
  <c r="W11" i="33"/>
  <c r="AH11" i="33" s="1"/>
  <c r="AM11" i="33" s="1"/>
  <c r="W54" i="33"/>
  <c r="AH54" i="33" s="1"/>
  <c r="AM54" i="33" s="1"/>
  <c r="W118" i="33"/>
  <c r="AH118" i="33" s="1"/>
  <c r="AM118" i="33" s="1"/>
  <c r="W23" i="33"/>
  <c r="AH23" i="33" s="1"/>
  <c r="AM23" i="33" s="1"/>
  <c r="W95" i="33"/>
  <c r="AH95" i="33" s="1"/>
  <c r="AM95" i="33" s="1"/>
  <c r="W13" i="33"/>
  <c r="AH13" i="33" s="1"/>
  <c r="AM13" i="33" s="1"/>
  <c r="W88" i="33"/>
  <c r="AH88" i="33" s="1"/>
  <c r="AM88" i="33" s="1"/>
  <c r="W152" i="33"/>
  <c r="AH152" i="33" s="1"/>
  <c r="AM152" i="33" s="1"/>
  <c r="W82" i="33"/>
  <c r="AH82" i="33" s="1"/>
  <c r="AM82" i="33" s="1"/>
  <c r="W146" i="33"/>
  <c r="AH146" i="33" s="1"/>
  <c r="AM146" i="33" s="1"/>
  <c r="W75" i="33"/>
  <c r="AH75" i="33" s="1"/>
  <c r="AM75" i="33" s="1"/>
  <c r="W139" i="33"/>
  <c r="AH139" i="33" s="1"/>
  <c r="AM139" i="33" s="1"/>
  <c r="W68" i="33"/>
  <c r="AH68" i="33" s="1"/>
  <c r="AM68" i="33" s="1"/>
  <c r="W132" i="33"/>
  <c r="AH132" i="33" s="1"/>
  <c r="AM132" i="33" s="1"/>
  <c r="W157" i="33"/>
  <c r="AH157" i="33" s="1"/>
  <c r="AM157" i="33" s="1"/>
  <c r="W69" i="33"/>
  <c r="AH69" i="33" s="1"/>
  <c r="AM69" i="33" s="1"/>
  <c r="W113" i="33"/>
  <c r="AH113" i="33" s="1"/>
  <c r="AM113" i="33" s="1"/>
  <c r="W149" i="33"/>
  <c r="AH149" i="33" s="1"/>
  <c r="AM149" i="33" s="1"/>
  <c r="W25" i="33"/>
  <c r="AH25" i="33" s="1"/>
  <c r="AM25" i="33" s="1"/>
  <c r="W19" i="33"/>
  <c r="AH19" i="33" s="1"/>
  <c r="AM19" i="33" s="1"/>
  <c r="W62" i="33"/>
  <c r="AH62" i="33" s="1"/>
  <c r="AM62" i="33" s="1"/>
  <c r="W126" i="33"/>
  <c r="AH126" i="33" s="1"/>
  <c r="AM126" i="33" s="1"/>
  <c r="W37" i="33"/>
  <c r="AH37" i="33" s="1"/>
  <c r="AM37" i="33" s="1"/>
  <c r="W103" i="33"/>
  <c r="AH103" i="33" s="1"/>
  <c r="AM103" i="33" s="1"/>
  <c r="W24" i="33"/>
  <c r="AH24" i="33" s="1"/>
  <c r="AM24" i="33" s="1"/>
  <c r="W96" i="33"/>
  <c r="AH96" i="33" s="1"/>
  <c r="AM96" i="33" s="1"/>
  <c r="W15" i="33"/>
  <c r="AH15" i="33" s="1"/>
  <c r="AM15" i="33" s="1"/>
  <c r="W90" i="33"/>
  <c r="AH90" i="33" s="1"/>
  <c r="AM90" i="33" s="1"/>
  <c r="W154" i="33"/>
  <c r="AH154" i="33" s="1"/>
  <c r="AM154" i="33" s="1"/>
  <c r="W83" i="33"/>
  <c r="AH83" i="33" s="1"/>
  <c r="AM83" i="33" s="1"/>
  <c r="W147" i="33"/>
  <c r="AH147" i="33" s="1"/>
  <c r="AM147" i="33" s="1"/>
  <c r="W76" i="33"/>
  <c r="AH76" i="33" s="1"/>
  <c r="AM76" i="33" s="1"/>
  <c r="W140" i="33"/>
  <c r="AH140" i="33" s="1"/>
  <c r="AM140" i="33" s="1"/>
  <c r="W49" i="33"/>
  <c r="AH49" i="33" s="1"/>
  <c r="AM49" i="33" s="1"/>
  <c r="W101" i="33"/>
  <c r="AH101" i="33" s="1"/>
  <c r="AM101" i="33" s="1"/>
  <c r="W45" i="33"/>
  <c r="AH45" i="33" s="1"/>
  <c r="AM45" i="33" s="1"/>
  <c r="W14" i="33"/>
  <c r="AH14" i="33" s="1"/>
  <c r="AM14" i="33" s="1"/>
  <c r="W33" i="33"/>
  <c r="AH33" i="33" s="1"/>
  <c r="AM33" i="33" s="1"/>
  <c r="W27" i="33"/>
  <c r="AH27" i="33" s="1"/>
  <c r="AM27" i="33" s="1"/>
  <c r="W70" i="33"/>
  <c r="AH70" i="33" s="1"/>
  <c r="AM70" i="33" s="1"/>
  <c r="W134" i="33"/>
  <c r="AH134" i="33" s="1"/>
  <c r="AM134" i="33" s="1"/>
  <c r="W47" i="33"/>
  <c r="AH47" i="33" s="1"/>
  <c r="AM47" i="33" s="1"/>
  <c r="W111" i="33"/>
  <c r="AH111" i="33" s="1"/>
  <c r="AM111" i="33" s="1"/>
  <c r="W38" i="33"/>
  <c r="AH38" i="33" s="1"/>
  <c r="AM38" i="33" s="1"/>
  <c r="W104" i="33"/>
  <c r="AH104" i="33" s="1"/>
  <c r="AM104" i="33" s="1"/>
  <c r="W29" i="33"/>
  <c r="AH29" i="33" s="1"/>
  <c r="AM29" i="33" s="1"/>
  <c r="W98" i="33"/>
  <c r="AH98" i="33" s="1"/>
  <c r="AM98" i="33" s="1"/>
  <c r="W16" i="33"/>
  <c r="AH16" i="33" s="1"/>
  <c r="AM16" i="33" s="1"/>
  <c r="W91" i="33"/>
  <c r="AH91" i="33" s="1"/>
  <c r="AM91" i="33" s="1"/>
  <c r="W155" i="33"/>
  <c r="AH155" i="33" s="1"/>
  <c r="AM155" i="33" s="1"/>
  <c r="W84" i="33"/>
  <c r="AH84" i="33" s="1"/>
  <c r="AM84" i="33" s="1"/>
  <c r="W148" i="33"/>
  <c r="AH148" i="33" s="1"/>
  <c r="AM148" i="33" s="1"/>
  <c r="W28" i="33"/>
  <c r="AH28" i="33" s="1"/>
  <c r="AM28" i="33" s="1"/>
  <c r="W133" i="33"/>
  <c r="AH133" i="33" s="1"/>
  <c r="AM133" i="33" s="1"/>
  <c r="W77" i="33"/>
  <c r="AH77" i="33" s="1"/>
  <c r="AM77" i="33" s="1"/>
  <c r="W57" i="33"/>
  <c r="AH57" i="33" s="1"/>
  <c r="AM57" i="33" s="1"/>
  <c r="W41" i="33"/>
  <c r="AH41" i="33" s="1"/>
  <c r="AM41" i="33" s="1"/>
  <c r="W35" i="33"/>
  <c r="AH35" i="33" s="1"/>
  <c r="AM35" i="33" s="1"/>
  <c r="W78" i="33"/>
  <c r="AH78" i="33" s="1"/>
  <c r="AM78" i="33" s="1"/>
  <c r="W142" i="33"/>
  <c r="AH142" i="33" s="1"/>
  <c r="AM142" i="33" s="1"/>
  <c r="W55" i="33"/>
  <c r="AH55" i="33" s="1"/>
  <c r="AM55" i="33" s="1"/>
  <c r="W119" i="33"/>
  <c r="AH119" i="33" s="1"/>
  <c r="AM119" i="33" s="1"/>
  <c r="W48" i="33"/>
  <c r="AH48" i="33" s="1"/>
  <c r="AM48" i="33" s="1"/>
  <c r="W112" i="33"/>
  <c r="AH112" i="33" s="1"/>
  <c r="AM112" i="33" s="1"/>
  <c r="W40" i="33"/>
  <c r="AH40" i="33" s="1"/>
  <c r="AM40" i="33" s="1"/>
  <c r="W106" i="33"/>
  <c r="AH106" i="33" s="1"/>
  <c r="AM106" i="33" s="1"/>
  <c r="W30" i="33"/>
  <c r="AH30" i="33" s="1"/>
  <c r="AM30" i="33" s="1"/>
  <c r="W99" i="33"/>
  <c r="AH99" i="33" s="1"/>
  <c r="AM99" i="33" s="1"/>
  <c r="W20" i="33"/>
  <c r="AH20" i="33" s="1"/>
  <c r="AM20" i="33" s="1"/>
  <c r="W92" i="33"/>
  <c r="AH92" i="33" s="1"/>
  <c r="AM92" i="33" s="1"/>
  <c r="W156" i="33"/>
  <c r="AH156" i="33" s="1"/>
  <c r="AM156" i="33" s="1"/>
  <c r="W65" i="33"/>
  <c r="AH65" i="33" s="1"/>
  <c r="AM65" i="33" s="1"/>
  <c r="W81" i="33"/>
  <c r="AH81" i="33" s="1"/>
  <c r="AM81" i="33" s="1"/>
  <c r="W109" i="33"/>
  <c r="AH109" i="33" s="1"/>
  <c r="AM109" i="33" s="1"/>
  <c r="W89" i="33"/>
  <c r="AH89" i="33" s="1"/>
  <c r="AM89" i="33" s="1"/>
  <c r="W10" i="33"/>
  <c r="AH10" i="33" s="1"/>
  <c r="AM10" i="33" s="1"/>
  <c r="W43" i="33"/>
  <c r="AH43" i="33" s="1"/>
  <c r="AM43" i="33" s="1"/>
  <c r="W86" i="33"/>
  <c r="AH86" i="33" s="1"/>
  <c r="AM86" i="33" s="1"/>
  <c r="W150" i="33"/>
  <c r="AH150" i="33" s="1"/>
  <c r="AM150" i="33" s="1"/>
  <c r="W63" i="33"/>
  <c r="AH63" i="33" s="1"/>
  <c r="AM63" i="33" s="1"/>
  <c r="W127" i="33"/>
  <c r="AH127" i="33" s="1"/>
  <c r="AM127" i="33" s="1"/>
  <c r="W56" i="33"/>
  <c r="AH56" i="33" s="1"/>
  <c r="AM56" i="33" s="1"/>
  <c r="W120" i="33"/>
  <c r="AH120" i="33" s="1"/>
  <c r="AM120" i="33" s="1"/>
  <c r="W50" i="33"/>
  <c r="AH50" i="33" s="1"/>
  <c r="AM50" i="33" s="1"/>
  <c r="W114" i="33"/>
  <c r="AH114" i="33" s="1"/>
  <c r="AM114" i="33" s="1"/>
  <c r="W42" i="33"/>
  <c r="AH42" i="33" s="1"/>
  <c r="AM42" i="33" s="1"/>
  <c r="W107" i="33"/>
  <c r="AH107" i="33" s="1"/>
  <c r="AM107" i="33" s="1"/>
  <c r="W31" i="33"/>
  <c r="AH31" i="33" s="1"/>
  <c r="AM31" i="33" s="1"/>
  <c r="W100" i="33"/>
  <c r="AH100" i="33" s="1"/>
  <c r="AM100" i="33" s="1"/>
  <c r="W21" i="33"/>
  <c r="AH21" i="33" s="1"/>
  <c r="AM21" i="33" s="1"/>
  <c r="W97" i="33"/>
  <c r="AH97" i="33" s="1"/>
  <c r="AM97" i="33" s="1"/>
  <c r="W39" i="33"/>
  <c r="AH39" i="33" s="1"/>
  <c r="AM39" i="33" s="1"/>
  <c r="W141" i="33"/>
  <c r="AH141" i="33" s="1"/>
  <c r="AM141" i="33" s="1"/>
  <c r="W121" i="33"/>
  <c r="AH121" i="33" s="1"/>
  <c r="AM121" i="33" s="1"/>
  <c r="V12" i="28"/>
  <c r="AF12" i="28" s="1"/>
  <c r="V20" i="28"/>
  <c r="AF20" i="28" s="1"/>
  <c r="V28" i="28"/>
  <c r="AF28" i="28" s="1"/>
  <c r="V36" i="28"/>
  <c r="AF36" i="28" s="1"/>
  <c r="V44" i="28"/>
  <c r="AF44" i="28" s="1"/>
  <c r="V52" i="28"/>
  <c r="AF52" i="28" s="1"/>
  <c r="V60" i="28"/>
  <c r="AF60" i="28" s="1"/>
  <c r="V68" i="28"/>
  <c r="AF68" i="28" s="1"/>
  <c r="V76" i="28"/>
  <c r="AF76" i="28" s="1"/>
  <c r="V13" i="28"/>
  <c r="AF13" i="28" s="1"/>
  <c r="V21" i="28"/>
  <c r="AF21" i="28" s="1"/>
  <c r="V29" i="28"/>
  <c r="AF29" i="28" s="1"/>
  <c r="V37" i="28"/>
  <c r="AF37" i="28" s="1"/>
  <c r="V45" i="28"/>
  <c r="AF45" i="28" s="1"/>
  <c r="V53" i="28"/>
  <c r="AF53" i="28" s="1"/>
  <c r="V61" i="28"/>
  <c r="AF61" i="28" s="1"/>
  <c r="V69" i="28"/>
  <c r="AF69" i="28" s="1"/>
  <c r="V14" i="28"/>
  <c r="AF14" i="28" s="1"/>
  <c r="V22" i="28"/>
  <c r="AF22" i="28" s="1"/>
  <c r="V30" i="28"/>
  <c r="AF30" i="28" s="1"/>
  <c r="V38" i="28"/>
  <c r="AF38" i="28" s="1"/>
  <c r="V46" i="28"/>
  <c r="AF46" i="28" s="1"/>
  <c r="V15" i="28"/>
  <c r="AF15" i="28" s="1"/>
  <c r="V23" i="28"/>
  <c r="AF23" i="28" s="1"/>
  <c r="V31" i="28"/>
  <c r="AF31" i="28" s="1"/>
  <c r="V39" i="28"/>
  <c r="AF39" i="28" s="1"/>
  <c r="V47" i="28"/>
  <c r="AF47" i="28" s="1"/>
  <c r="V55" i="28"/>
  <c r="AF55" i="28" s="1"/>
  <c r="V63" i="28"/>
  <c r="AF63" i="28" s="1"/>
  <c r="V71" i="28"/>
  <c r="AF71" i="28" s="1"/>
  <c r="V79" i="28"/>
  <c r="AF79" i="28" s="1"/>
  <c r="V8" i="28"/>
  <c r="AF8" i="28" s="1"/>
  <c r="V16" i="28"/>
  <c r="AF16" i="28" s="1"/>
  <c r="V24" i="28"/>
  <c r="AF24" i="28" s="1"/>
  <c r="V32" i="28"/>
  <c r="AF32" i="28" s="1"/>
  <c r="V40" i="28"/>
  <c r="AF40" i="28" s="1"/>
  <c r="V48" i="28"/>
  <c r="AF48" i="28" s="1"/>
  <c r="V56" i="28"/>
  <c r="AF56" i="28" s="1"/>
  <c r="V64" i="28"/>
  <c r="AF64" i="28" s="1"/>
  <c r="V72" i="28"/>
  <c r="AF72" i="28" s="1"/>
  <c r="V9" i="28"/>
  <c r="AF9" i="28" s="1"/>
  <c r="V17" i="28"/>
  <c r="AF17" i="28" s="1"/>
  <c r="V25" i="28"/>
  <c r="AF25" i="28" s="1"/>
  <c r="V33" i="28"/>
  <c r="AF33" i="28" s="1"/>
  <c r="V41" i="28"/>
  <c r="AF41" i="28" s="1"/>
  <c r="V10" i="28"/>
  <c r="AF10" i="28" s="1"/>
  <c r="V18" i="28"/>
  <c r="AF18" i="28" s="1"/>
  <c r="V26" i="28"/>
  <c r="AF26" i="28" s="1"/>
  <c r="V34" i="28"/>
  <c r="AF34" i="28" s="1"/>
  <c r="V42" i="28"/>
  <c r="AF42" i="28" s="1"/>
  <c r="V50" i="28"/>
  <c r="AF50" i="28" s="1"/>
  <c r="V58" i="28"/>
  <c r="AF58" i="28" s="1"/>
  <c r="V66" i="28"/>
  <c r="AF66" i="28" s="1"/>
  <c r="V74" i="28"/>
  <c r="AF74" i="28" s="1"/>
  <c r="V11" i="28"/>
  <c r="AF11" i="28" s="1"/>
  <c r="V19" i="28"/>
  <c r="AF19" i="28" s="1"/>
  <c r="V27" i="28"/>
  <c r="AF27" i="28" s="1"/>
  <c r="V35" i="28"/>
  <c r="AF35" i="28" s="1"/>
  <c r="V43" i="28"/>
  <c r="AF43" i="28" s="1"/>
  <c r="V49" i="28"/>
  <c r="AF49" i="28" s="1"/>
  <c r="V70" i="28"/>
  <c r="AF70" i="28" s="1"/>
  <c r="V83" i="28"/>
  <c r="AF83" i="28" s="1"/>
  <c r="V91" i="28"/>
  <c r="AF91" i="28" s="1"/>
  <c r="V99" i="28"/>
  <c r="AF99" i="28" s="1"/>
  <c r="V107" i="28"/>
  <c r="AF107" i="28" s="1"/>
  <c r="V115" i="28"/>
  <c r="AF115" i="28" s="1"/>
  <c r="V123" i="28"/>
  <c r="AF123" i="28" s="1"/>
  <c r="V131" i="28"/>
  <c r="AF131" i="28" s="1"/>
  <c r="V139" i="28"/>
  <c r="AF139" i="28" s="1"/>
  <c r="V147" i="28"/>
  <c r="AF147" i="28" s="1"/>
  <c r="V155" i="28"/>
  <c r="AF155" i="28" s="1"/>
  <c r="V51" i="28"/>
  <c r="AF51" i="28" s="1"/>
  <c r="V73" i="28"/>
  <c r="AF73" i="28" s="1"/>
  <c r="V84" i="28"/>
  <c r="AF84" i="28" s="1"/>
  <c r="V92" i="28"/>
  <c r="AF92" i="28" s="1"/>
  <c r="V100" i="28"/>
  <c r="AF100" i="28" s="1"/>
  <c r="V108" i="28"/>
  <c r="AF108" i="28" s="1"/>
  <c r="V116" i="28"/>
  <c r="AF116" i="28" s="1"/>
  <c r="V124" i="28"/>
  <c r="AF124" i="28" s="1"/>
  <c r="V132" i="28"/>
  <c r="AF132" i="28" s="1"/>
  <c r="V140" i="28"/>
  <c r="AF140" i="28" s="1"/>
  <c r="V148" i="28"/>
  <c r="AF148" i="28" s="1"/>
  <c r="V156" i="28"/>
  <c r="AF156" i="28" s="1"/>
  <c r="V54" i="28"/>
  <c r="AF54" i="28" s="1"/>
  <c r="V75" i="28"/>
  <c r="AF75" i="28" s="1"/>
  <c r="V85" i="28"/>
  <c r="AF85" i="28" s="1"/>
  <c r="V93" i="28"/>
  <c r="AF93" i="28" s="1"/>
  <c r="V101" i="28"/>
  <c r="AF101" i="28" s="1"/>
  <c r="V109" i="28"/>
  <c r="AF109" i="28" s="1"/>
  <c r="V117" i="28"/>
  <c r="AF117" i="28" s="1"/>
  <c r="V125" i="28"/>
  <c r="AF125" i="28" s="1"/>
  <c r="V133" i="28"/>
  <c r="AF133" i="28" s="1"/>
  <c r="V141" i="28"/>
  <c r="AF141" i="28" s="1"/>
  <c r="V149" i="28"/>
  <c r="AF149" i="28" s="1"/>
  <c r="V157" i="28"/>
  <c r="AF157" i="28" s="1"/>
  <c r="V57" i="28"/>
  <c r="AF57" i="28" s="1"/>
  <c r="V77" i="28"/>
  <c r="AF77" i="28" s="1"/>
  <c r="V86" i="28"/>
  <c r="AF86" i="28" s="1"/>
  <c r="V94" i="28"/>
  <c r="AF94" i="28" s="1"/>
  <c r="V102" i="28"/>
  <c r="AF102" i="28" s="1"/>
  <c r="V110" i="28"/>
  <c r="AF110" i="28" s="1"/>
  <c r="V118" i="28"/>
  <c r="AF118" i="28" s="1"/>
  <c r="V126" i="28"/>
  <c r="AF126" i="28" s="1"/>
  <c r="V134" i="28"/>
  <c r="AF134" i="28" s="1"/>
  <c r="V142" i="28"/>
  <c r="AF142" i="28" s="1"/>
  <c r="V150" i="28"/>
  <c r="AF150" i="28" s="1"/>
  <c r="V59" i="28"/>
  <c r="AF59" i="28" s="1"/>
  <c r="V78" i="28"/>
  <c r="AF78" i="28" s="1"/>
  <c r="V87" i="28"/>
  <c r="AF87" i="28" s="1"/>
  <c r="V95" i="28"/>
  <c r="AF95" i="28" s="1"/>
  <c r="V103" i="28"/>
  <c r="AF103" i="28" s="1"/>
  <c r="V111" i="28"/>
  <c r="AF111" i="28" s="1"/>
  <c r="V119" i="28"/>
  <c r="AF119" i="28" s="1"/>
  <c r="V127" i="28"/>
  <c r="AF127" i="28" s="1"/>
  <c r="V135" i="28"/>
  <c r="AF135" i="28" s="1"/>
  <c r="V143" i="28"/>
  <c r="AF143" i="28" s="1"/>
  <c r="V151" i="28"/>
  <c r="AF151" i="28" s="1"/>
  <c r="V62" i="28"/>
  <c r="AF62" i="28" s="1"/>
  <c r="V80" i="28"/>
  <c r="AF80" i="28" s="1"/>
  <c r="V88" i="28"/>
  <c r="AF88" i="28" s="1"/>
  <c r="V96" i="28"/>
  <c r="AF96" i="28" s="1"/>
  <c r="V104" i="28"/>
  <c r="AF104" i="28" s="1"/>
  <c r="V112" i="28"/>
  <c r="AF112" i="28" s="1"/>
  <c r="V120" i="28"/>
  <c r="AF120" i="28" s="1"/>
  <c r="V128" i="28"/>
  <c r="AF128" i="28" s="1"/>
  <c r="V136" i="28"/>
  <c r="AF136" i="28" s="1"/>
  <c r="V144" i="28"/>
  <c r="AF144" i="28" s="1"/>
  <c r="V152" i="28"/>
  <c r="AF152" i="28" s="1"/>
  <c r="V65" i="28"/>
  <c r="AF65" i="28" s="1"/>
  <c r="V105" i="28"/>
  <c r="AF105" i="28" s="1"/>
  <c r="V137" i="28"/>
  <c r="AF137" i="28" s="1"/>
  <c r="V67" i="28"/>
  <c r="AF67" i="28" s="1"/>
  <c r="V106" i="28"/>
  <c r="AF106" i="28" s="1"/>
  <c r="V138" i="28"/>
  <c r="AF138" i="28" s="1"/>
  <c r="V81" i="28"/>
  <c r="AF81" i="28" s="1"/>
  <c r="V113" i="28"/>
  <c r="AF113" i="28" s="1"/>
  <c r="V145" i="28"/>
  <c r="AF145" i="28" s="1"/>
  <c r="V82" i="28"/>
  <c r="AF82" i="28" s="1"/>
  <c r="V114" i="28"/>
  <c r="AF114" i="28" s="1"/>
  <c r="V146" i="28"/>
  <c r="AF146" i="28" s="1"/>
  <c r="V98" i="28"/>
  <c r="AF98" i="28" s="1"/>
  <c r="V130" i="28"/>
  <c r="AF130" i="28" s="1"/>
  <c r="V89" i="28"/>
  <c r="AF89" i="28" s="1"/>
  <c r="V121" i="28"/>
  <c r="AF121" i="28" s="1"/>
  <c r="V153" i="28"/>
  <c r="AF153" i="28" s="1"/>
  <c r="V90" i="28"/>
  <c r="AF90" i="28" s="1"/>
  <c r="V122" i="28"/>
  <c r="AF122" i="28" s="1"/>
  <c r="V154" i="28"/>
  <c r="AF154" i="28" s="1"/>
  <c r="V129" i="28"/>
  <c r="AF129" i="28" s="1"/>
  <c r="V97" i="28"/>
  <c r="AF97" i="28" s="1"/>
  <c r="Q15" i="28"/>
  <c r="AA15" i="28" s="1"/>
  <c r="AL15" i="28" s="1"/>
  <c r="Q23" i="28"/>
  <c r="AA23" i="28" s="1"/>
  <c r="AL23" i="28" s="1"/>
  <c r="Q31" i="28"/>
  <c r="AA31" i="28" s="1"/>
  <c r="AL31" i="28" s="1"/>
  <c r="Q39" i="28"/>
  <c r="AA39" i="28" s="1"/>
  <c r="AL39" i="28" s="1"/>
  <c r="Q47" i="28"/>
  <c r="AA47" i="28" s="1"/>
  <c r="AL47" i="28" s="1"/>
  <c r="Q55" i="28"/>
  <c r="AA55" i="28" s="1"/>
  <c r="AL55" i="28" s="1"/>
  <c r="Q63" i="28"/>
  <c r="AA63" i="28" s="1"/>
  <c r="AL63" i="28" s="1"/>
  <c r="Q71" i="28"/>
  <c r="AA71" i="28" s="1"/>
  <c r="AL71" i="28" s="1"/>
  <c r="Q79" i="28"/>
  <c r="AA79" i="28" s="1"/>
  <c r="AL79" i="28" s="1"/>
  <c r="Q87" i="28"/>
  <c r="AA87" i="28" s="1"/>
  <c r="AL87" i="28" s="1"/>
  <c r="Q95" i="28"/>
  <c r="AA95" i="28" s="1"/>
  <c r="AL95" i="28" s="1"/>
  <c r="Q103" i="28"/>
  <c r="AA103" i="28" s="1"/>
  <c r="AL103" i="28" s="1"/>
  <c r="Q111" i="28"/>
  <c r="AA111" i="28" s="1"/>
  <c r="AL111" i="28" s="1"/>
  <c r="Q119" i="28"/>
  <c r="AA119" i="28" s="1"/>
  <c r="AL119" i="28" s="1"/>
  <c r="Q127" i="28"/>
  <c r="AA127" i="28" s="1"/>
  <c r="AL127" i="28" s="1"/>
  <c r="Q135" i="28"/>
  <c r="AA135" i="28" s="1"/>
  <c r="AL135" i="28" s="1"/>
  <c r="Q143" i="28"/>
  <c r="AA143" i="28" s="1"/>
  <c r="AL143" i="28" s="1"/>
  <c r="Q151" i="28"/>
  <c r="AA151" i="28" s="1"/>
  <c r="AL151" i="28" s="1"/>
  <c r="Q61" i="28"/>
  <c r="AA61" i="28" s="1"/>
  <c r="AL61" i="28" s="1"/>
  <c r="Q8" i="28"/>
  <c r="AA8" i="28" s="1"/>
  <c r="AL8" i="28" s="1"/>
  <c r="Q16" i="28"/>
  <c r="AA16" i="28" s="1"/>
  <c r="AL16" i="28" s="1"/>
  <c r="Q24" i="28"/>
  <c r="AA24" i="28" s="1"/>
  <c r="AL24" i="28" s="1"/>
  <c r="Q32" i="28"/>
  <c r="AA32" i="28" s="1"/>
  <c r="AL32" i="28" s="1"/>
  <c r="Q40" i="28"/>
  <c r="AA40" i="28" s="1"/>
  <c r="AL40" i="28" s="1"/>
  <c r="Q48" i="28"/>
  <c r="AA48" i="28" s="1"/>
  <c r="AL48" i="28" s="1"/>
  <c r="Q56" i="28"/>
  <c r="AA56" i="28" s="1"/>
  <c r="AL56" i="28" s="1"/>
  <c r="Q64" i="28"/>
  <c r="AA64" i="28" s="1"/>
  <c r="AL64" i="28" s="1"/>
  <c r="Q72" i="28"/>
  <c r="AA72" i="28" s="1"/>
  <c r="AL72" i="28" s="1"/>
  <c r="Q80" i="28"/>
  <c r="AA80" i="28" s="1"/>
  <c r="AL80" i="28" s="1"/>
  <c r="Q88" i="28"/>
  <c r="AA88" i="28" s="1"/>
  <c r="AL88" i="28" s="1"/>
  <c r="Q96" i="28"/>
  <c r="AA96" i="28" s="1"/>
  <c r="AL96" i="28" s="1"/>
  <c r="Q104" i="28"/>
  <c r="AA104" i="28" s="1"/>
  <c r="AL104" i="28" s="1"/>
  <c r="Q112" i="28"/>
  <c r="AA112" i="28" s="1"/>
  <c r="AL112" i="28" s="1"/>
  <c r="Q120" i="28"/>
  <c r="AA120" i="28" s="1"/>
  <c r="AL120" i="28" s="1"/>
  <c r="Q128" i="28"/>
  <c r="AA128" i="28" s="1"/>
  <c r="AL128" i="28" s="1"/>
  <c r="Q136" i="28"/>
  <c r="AA136" i="28" s="1"/>
  <c r="AL136" i="28" s="1"/>
  <c r="Q144" i="28"/>
  <c r="AA144" i="28" s="1"/>
  <c r="AL144" i="28" s="1"/>
  <c r="Q152" i="28"/>
  <c r="AA152" i="28" s="1"/>
  <c r="AL152" i="28" s="1"/>
  <c r="Q14" i="28"/>
  <c r="AA14" i="28" s="1"/>
  <c r="AL14" i="28" s="1"/>
  <c r="Q30" i="28"/>
  <c r="AA30" i="28" s="1"/>
  <c r="AL30" i="28" s="1"/>
  <c r="Q46" i="28"/>
  <c r="AA46" i="28" s="1"/>
  <c r="AL46" i="28" s="1"/>
  <c r="Q70" i="28"/>
  <c r="AA70" i="28" s="1"/>
  <c r="AL70" i="28" s="1"/>
  <c r="Q86" i="28"/>
  <c r="AA86" i="28" s="1"/>
  <c r="AL86" i="28" s="1"/>
  <c r="Q102" i="28"/>
  <c r="AA102" i="28" s="1"/>
  <c r="AL102" i="28" s="1"/>
  <c r="Q118" i="28"/>
  <c r="AA118" i="28" s="1"/>
  <c r="AL118" i="28" s="1"/>
  <c r="Q142" i="28"/>
  <c r="AA142" i="28" s="1"/>
  <c r="AL142" i="28" s="1"/>
  <c r="Q9" i="28"/>
  <c r="AA9" i="28" s="1"/>
  <c r="AL9" i="28" s="1"/>
  <c r="Q17" i="28"/>
  <c r="AA17" i="28" s="1"/>
  <c r="AL17" i="28" s="1"/>
  <c r="Q25" i="28"/>
  <c r="AA25" i="28" s="1"/>
  <c r="AL25" i="28" s="1"/>
  <c r="Q33" i="28"/>
  <c r="AA33" i="28" s="1"/>
  <c r="AL33" i="28" s="1"/>
  <c r="Q41" i="28"/>
  <c r="AA41" i="28" s="1"/>
  <c r="AL41" i="28" s="1"/>
  <c r="Q49" i="28"/>
  <c r="AA49" i="28" s="1"/>
  <c r="AL49" i="28" s="1"/>
  <c r="Q57" i="28"/>
  <c r="AA57" i="28" s="1"/>
  <c r="AL57" i="28" s="1"/>
  <c r="Q65" i="28"/>
  <c r="AA65" i="28" s="1"/>
  <c r="AL65" i="28" s="1"/>
  <c r="Q73" i="28"/>
  <c r="AA73" i="28" s="1"/>
  <c r="AL73" i="28" s="1"/>
  <c r="Q81" i="28"/>
  <c r="AA81" i="28" s="1"/>
  <c r="AL81" i="28" s="1"/>
  <c r="Q89" i="28"/>
  <c r="AA89" i="28" s="1"/>
  <c r="AL89" i="28" s="1"/>
  <c r="Q97" i="28"/>
  <c r="AA97" i="28" s="1"/>
  <c r="AL97" i="28" s="1"/>
  <c r="Q105" i="28"/>
  <c r="AA105" i="28" s="1"/>
  <c r="AL105" i="28" s="1"/>
  <c r="Q113" i="28"/>
  <c r="AA113" i="28" s="1"/>
  <c r="AL113" i="28" s="1"/>
  <c r="Q121" i="28"/>
  <c r="AA121" i="28" s="1"/>
  <c r="AL121" i="28" s="1"/>
  <c r="Q129" i="28"/>
  <c r="AA129" i="28" s="1"/>
  <c r="AL129" i="28" s="1"/>
  <c r="Q137" i="28"/>
  <c r="AA137" i="28" s="1"/>
  <c r="AL137" i="28" s="1"/>
  <c r="Q145" i="28"/>
  <c r="AA145" i="28" s="1"/>
  <c r="AL145" i="28" s="1"/>
  <c r="Q153" i="28"/>
  <c r="AA153" i="28" s="1"/>
  <c r="AL153" i="28" s="1"/>
  <c r="Q10" i="28"/>
  <c r="AA10" i="28" s="1"/>
  <c r="AL10" i="28" s="1"/>
  <c r="Q18" i="28"/>
  <c r="AA18" i="28" s="1"/>
  <c r="AL18" i="28" s="1"/>
  <c r="Q26" i="28"/>
  <c r="AA26" i="28" s="1"/>
  <c r="AL26" i="28" s="1"/>
  <c r="Q34" i="28"/>
  <c r="AA34" i="28" s="1"/>
  <c r="AL34" i="28" s="1"/>
  <c r="Q42" i="28"/>
  <c r="Q50" i="28"/>
  <c r="AA50" i="28" s="1"/>
  <c r="AL50" i="28" s="1"/>
  <c r="Q58" i="28"/>
  <c r="AA58" i="28" s="1"/>
  <c r="AL58" i="28" s="1"/>
  <c r="Q66" i="28"/>
  <c r="AA66" i="28" s="1"/>
  <c r="AL66" i="28" s="1"/>
  <c r="Q74" i="28"/>
  <c r="AA74" i="28" s="1"/>
  <c r="AL74" i="28" s="1"/>
  <c r="Q82" i="28"/>
  <c r="AA82" i="28" s="1"/>
  <c r="AL82" i="28" s="1"/>
  <c r="Q90" i="28"/>
  <c r="AA90" i="28" s="1"/>
  <c r="AL90" i="28" s="1"/>
  <c r="Q98" i="28"/>
  <c r="AA98" i="28" s="1"/>
  <c r="AL98" i="28" s="1"/>
  <c r="Q106" i="28"/>
  <c r="AA106" i="28" s="1"/>
  <c r="AL106" i="28" s="1"/>
  <c r="Q114" i="28"/>
  <c r="AA114" i="28" s="1"/>
  <c r="AL114" i="28" s="1"/>
  <c r="Q122" i="28"/>
  <c r="AA122" i="28" s="1"/>
  <c r="AL122" i="28" s="1"/>
  <c r="Q130" i="28"/>
  <c r="AA130" i="28" s="1"/>
  <c r="AL130" i="28" s="1"/>
  <c r="Q138" i="28"/>
  <c r="AA138" i="28" s="1"/>
  <c r="AL138" i="28" s="1"/>
  <c r="Q146" i="28"/>
  <c r="AA146" i="28" s="1"/>
  <c r="AL146" i="28" s="1"/>
  <c r="Q154" i="28"/>
  <c r="AA154" i="28" s="1"/>
  <c r="AL154" i="28" s="1"/>
  <c r="Q22" i="28"/>
  <c r="AA22" i="28" s="1"/>
  <c r="AL22" i="28" s="1"/>
  <c r="Q38" i="28"/>
  <c r="AA38" i="28" s="1"/>
  <c r="AL38" i="28" s="1"/>
  <c r="Q54" i="28"/>
  <c r="AA54" i="28" s="1"/>
  <c r="AL54" i="28" s="1"/>
  <c r="Q62" i="28"/>
  <c r="AA62" i="28" s="1"/>
  <c r="AL62" i="28" s="1"/>
  <c r="Q78" i="28"/>
  <c r="AA78" i="28" s="1"/>
  <c r="AL78" i="28" s="1"/>
  <c r="Q94" i="28"/>
  <c r="AA94" i="28" s="1"/>
  <c r="AL94" i="28" s="1"/>
  <c r="Q110" i="28"/>
  <c r="AA110" i="28" s="1"/>
  <c r="AL110" i="28" s="1"/>
  <c r="Q126" i="28"/>
  <c r="AA126" i="28" s="1"/>
  <c r="AL126" i="28" s="1"/>
  <c r="Q134" i="28"/>
  <c r="AA134" i="28" s="1"/>
  <c r="AL134" i="28" s="1"/>
  <c r="Q11" i="28"/>
  <c r="AA11" i="28" s="1"/>
  <c r="AL11" i="28" s="1"/>
  <c r="Q19" i="28"/>
  <c r="AA19" i="28" s="1"/>
  <c r="AL19" i="28" s="1"/>
  <c r="Q27" i="28"/>
  <c r="AA27" i="28" s="1"/>
  <c r="AL27" i="28" s="1"/>
  <c r="Q35" i="28"/>
  <c r="AA35" i="28" s="1"/>
  <c r="AL35" i="28" s="1"/>
  <c r="Q43" i="28"/>
  <c r="AA43" i="28" s="1"/>
  <c r="AL43" i="28" s="1"/>
  <c r="Q51" i="28"/>
  <c r="AA51" i="28" s="1"/>
  <c r="AL51" i="28" s="1"/>
  <c r="Q59" i="28"/>
  <c r="AA59" i="28" s="1"/>
  <c r="AL59" i="28" s="1"/>
  <c r="Q67" i="28"/>
  <c r="AA67" i="28" s="1"/>
  <c r="AL67" i="28" s="1"/>
  <c r="Q75" i="28"/>
  <c r="AA75" i="28" s="1"/>
  <c r="AL75" i="28" s="1"/>
  <c r="Q83" i="28"/>
  <c r="AA83" i="28" s="1"/>
  <c r="AL83" i="28" s="1"/>
  <c r="Q91" i="28"/>
  <c r="AA91" i="28" s="1"/>
  <c r="AL91" i="28" s="1"/>
  <c r="Q99" i="28"/>
  <c r="AA99" i="28" s="1"/>
  <c r="AL99" i="28" s="1"/>
  <c r="Q107" i="28"/>
  <c r="AA107" i="28" s="1"/>
  <c r="AL107" i="28" s="1"/>
  <c r="Q115" i="28"/>
  <c r="AA115" i="28" s="1"/>
  <c r="AL115" i="28" s="1"/>
  <c r="Q123" i="28"/>
  <c r="AA123" i="28" s="1"/>
  <c r="AL123" i="28" s="1"/>
  <c r="Q131" i="28"/>
  <c r="AA131" i="28" s="1"/>
  <c r="AL131" i="28" s="1"/>
  <c r="Q139" i="28"/>
  <c r="AA139" i="28" s="1"/>
  <c r="AL139" i="28" s="1"/>
  <c r="Q147" i="28"/>
  <c r="AA147" i="28" s="1"/>
  <c r="AL147" i="28" s="1"/>
  <c r="Q155" i="28"/>
  <c r="AA155" i="28" s="1"/>
  <c r="AL155" i="28" s="1"/>
  <c r="Q12" i="28"/>
  <c r="AA12" i="28" s="1"/>
  <c r="AL12" i="28" s="1"/>
  <c r="Q20" i="28"/>
  <c r="AA20" i="28" s="1"/>
  <c r="AL20" i="28" s="1"/>
  <c r="Q28" i="28"/>
  <c r="AA28" i="28" s="1"/>
  <c r="AL28" i="28" s="1"/>
  <c r="Q36" i="28"/>
  <c r="AA36" i="28" s="1"/>
  <c r="AL36" i="28" s="1"/>
  <c r="Q44" i="28"/>
  <c r="AA44" i="28" s="1"/>
  <c r="AL44" i="28" s="1"/>
  <c r="Q52" i="28"/>
  <c r="AA52" i="28" s="1"/>
  <c r="AL52" i="28" s="1"/>
  <c r="Q60" i="28"/>
  <c r="AA60" i="28" s="1"/>
  <c r="AL60" i="28" s="1"/>
  <c r="Q68" i="28"/>
  <c r="AA68" i="28" s="1"/>
  <c r="AL68" i="28" s="1"/>
  <c r="Q76" i="28"/>
  <c r="AA76" i="28" s="1"/>
  <c r="AL76" i="28" s="1"/>
  <c r="Q84" i="28"/>
  <c r="AA84" i="28" s="1"/>
  <c r="AL84" i="28" s="1"/>
  <c r="Q92" i="28"/>
  <c r="AA92" i="28" s="1"/>
  <c r="AL92" i="28" s="1"/>
  <c r="Q100" i="28"/>
  <c r="AA100" i="28" s="1"/>
  <c r="AL100" i="28" s="1"/>
  <c r="Q108" i="28"/>
  <c r="AA108" i="28" s="1"/>
  <c r="AL108" i="28" s="1"/>
  <c r="Q116" i="28"/>
  <c r="AA116" i="28" s="1"/>
  <c r="AL116" i="28" s="1"/>
  <c r="Q124" i="28"/>
  <c r="AA124" i="28" s="1"/>
  <c r="AL124" i="28" s="1"/>
  <c r="Q132" i="28"/>
  <c r="AA132" i="28" s="1"/>
  <c r="AL132" i="28" s="1"/>
  <c r="Q140" i="28"/>
  <c r="AA140" i="28" s="1"/>
  <c r="AL140" i="28" s="1"/>
  <c r="Q148" i="28"/>
  <c r="AA148" i="28" s="1"/>
  <c r="AL148" i="28" s="1"/>
  <c r="Q156" i="28"/>
  <c r="AA156" i="28" s="1"/>
  <c r="AL156" i="28" s="1"/>
  <c r="Q13" i="28"/>
  <c r="AA13" i="28" s="1"/>
  <c r="AL13" i="28" s="1"/>
  <c r="Q21" i="28"/>
  <c r="AA21" i="28" s="1"/>
  <c r="AL21" i="28" s="1"/>
  <c r="Q29" i="28"/>
  <c r="AA29" i="28" s="1"/>
  <c r="AL29" i="28" s="1"/>
  <c r="Q37" i="28"/>
  <c r="AA37" i="28" s="1"/>
  <c r="AL37" i="28" s="1"/>
  <c r="Q45" i="28"/>
  <c r="AA45" i="28" s="1"/>
  <c r="AL45" i="28" s="1"/>
  <c r="Q53" i="28"/>
  <c r="AA53" i="28" s="1"/>
  <c r="AL53" i="28" s="1"/>
  <c r="Q69" i="28"/>
  <c r="AA69" i="28" s="1"/>
  <c r="AL69" i="28" s="1"/>
  <c r="Q77" i="28"/>
  <c r="AA77" i="28" s="1"/>
  <c r="AL77" i="28" s="1"/>
  <c r="Q85" i="28"/>
  <c r="AA85" i="28" s="1"/>
  <c r="AL85" i="28" s="1"/>
  <c r="Q93" i="28"/>
  <c r="AA93" i="28" s="1"/>
  <c r="AL93" i="28" s="1"/>
  <c r="Q101" i="28"/>
  <c r="AA101" i="28" s="1"/>
  <c r="AL101" i="28" s="1"/>
  <c r="Q109" i="28"/>
  <c r="AA109" i="28" s="1"/>
  <c r="AL109" i="28" s="1"/>
  <c r="Q117" i="28"/>
  <c r="AA117" i="28" s="1"/>
  <c r="AL117" i="28" s="1"/>
  <c r="Q125" i="28"/>
  <c r="AA125" i="28" s="1"/>
  <c r="AL125" i="28" s="1"/>
  <c r="Q133" i="28"/>
  <c r="AA133" i="28" s="1"/>
  <c r="AL133" i="28" s="1"/>
  <c r="Q141" i="28"/>
  <c r="AA141" i="28" s="1"/>
  <c r="AL141" i="28" s="1"/>
  <c r="Q149" i="28"/>
  <c r="AA149" i="28" s="1"/>
  <c r="AL149" i="28" s="1"/>
  <c r="Q157" i="28"/>
  <c r="AA157" i="28" s="1"/>
  <c r="AL157" i="28" s="1"/>
  <c r="Q150" i="28"/>
  <c r="AA150" i="28" s="1"/>
  <c r="AL150" i="28" s="1"/>
  <c r="X15" i="28"/>
  <c r="AH15" i="28" s="1"/>
  <c r="X23" i="28"/>
  <c r="AH23" i="28" s="1"/>
  <c r="X31" i="28"/>
  <c r="AH31" i="28" s="1"/>
  <c r="X39" i="28"/>
  <c r="AH39" i="28" s="1"/>
  <c r="X47" i="28"/>
  <c r="AH47" i="28" s="1"/>
  <c r="X55" i="28"/>
  <c r="AH55" i="28" s="1"/>
  <c r="X63" i="28"/>
  <c r="AH63" i="28" s="1"/>
  <c r="X71" i="28"/>
  <c r="AH71" i="28" s="1"/>
  <c r="X79" i="28"/>
  <c r="AH79" i="28" s="1"/>
  <c r="X87" i="28"/>
  <c r="AH87" i="28" s="1"/>
  <c r="X95" i="28"/>
  <c r="AH95" i="28" s="1"/>
  <c r="X103" i="28"/>
  <c r="AH103" i="28" s="1"/>
  <c r="X111" i="28"/>
  <c r="AH111" i="28" s="1"/>
  <c r="X119" i="28"/>
  <c r="AH119" i="28" s="1"/>
  <c r="X127" i="28"/>
  <c r="AH127" i="28" s="1"/>
  <c r="X135" i="28"/>
  <c r="AH135" i="28" s="1"/>
  <c r="X143" i="28"/>
  <c r="AH143" i="28" s="1"/>
  <c r="X151" i="28"/>
  <c r="AH151" i="28" s="1"/>
  <c r="X8" i="28"/>
  <c r="AH8" i="28" s="1"/>
  <c r="X16" i="28"/>
  <c r="AH16" i="28" s="1"/>
  <c r="X24" i="28"/>
  <c r="AH24" i="28" s="1"/>
  <c r="X32" i="28"/>
  <c r="AH32" i="28" s="1"/>
  <c r="X40" i="28"/>
  <c r="AH40" i="28" s="1"/>
  <c r="X48" i="28"/>
  <c r="AH48" i="28" s="1"/>
  <c r="X56" i="28"/>
  <c r="AH56" i="28" s="1"/>
  <c r="X64" i="28"/>
  <c r="AH64" i="28" s="1"/>
  <c r="X72" i="28"/>
  <c r="AH72" i="28" s="1"/>
  <c r="X80" i="28"/>
  <c r="AH80" i="28" s="1"/>
  <c r="X88" i="28"/>
  <c r="AH88" i="28" s="1"/>
  <c r="X96" i="28"/>
  <c r="AH96" i="28" s="1"/>
  <c r="X104" i="28"/>
  <c r="AH104" i="28" s="1"/>
  <c r="X112" i="28"/>
  <c r="AH112" i="28" s="1"/>
  <c r="X120" i="28"/>
  <c r="AH120" i="28" s="1"/>
  <c r="X128" i="28"/>
  <c r="AH128" i="28" s="1"/>
  <c r="X136" i="28"/>
  <c r="AH136" i="28" s="1"/>
  <c r="X144" i="28"/>
  <c r="AH144" i="28" s="1"/>
  <c r="X152" i="28"/>
  <c r="AH152" i="28" s="1"/>
  <c r="X9" i="28"/>
  <c r="AH9" i="28" s="1"/>
  <c r="X17" i="28"/>
  <c r="AH17" i="28" s="1"/>
  <c r="X25" i="28"/>
  <c r="AH25" i="28" s="1"/>
  <c r="X33" i="28"/>
  <c r="AH33" i="28" s="1"/>
  <c r="X41" i="28"/>
  <c r="AH41" i="28" s="1"/>
  <c r="X49" i="28"/>
  <c r="AH49" i="28" s="1"/>
  <c r="X57" i="28"/>
  <c r="AH57" i="28" s="1"/>
  <c r="X65" i="28"/>
  <c r="AH65" i="28" s="1"/>
  <c r="X73" i="28"/>
  <c r="AH73" i="28" s="1"/>
  <c r="X81" i="28"/>
  <c r="AH81" i="28" s="1"/>
  <c r="X89" i="28"/>
  <c r="AH89" i="28" s="1"/>
  <c r="X97" i="28"/>
  <c r="AH97" i="28" s="1"/>
  <c r="X105" i="28"/>
  <c r="AH105" i="28" s="1"/>
  <c r="X113" i="28"/>
  <c r="AH113" i="28" s="1"/>
  <c r="X121" i="28"/>
  <c r="AH121" i="28" s="1"/>
  <c r="X129" i="28"/>
  <c r="AH129" i="28" s="1"/>
  <c r="X137" i="28"/>
  <c r="AH137" i="28" s="1"/>
  <c r="X145" i="28"/>
  <c r="AH145" i="28" s="1"/>
  <c r="X153" i="28"/>
  <c r="AH153" i="28" s="1"/>
  <c r="X10" i="28"/>
  <c r="AH10" i="28" s="1"/>
  <c r="X18" i="28"/>
  <c r="AH18" i="28" s="1"/>
  <c r="X26" i="28"/>
  <c r="AH26" i="28" s="1"/>
  <c r="X34" i="28"/>
  <c r="AH34" i="28" s="1"/>
  <c r="X42" i="28"/>
  <c r="AH42" i="28" s="1"/>
  <c r="X50" i="28"/>
  <c r="AH50" i="28" s="1"/>
  <c r="X58" i="28"/>
  <c r="AH58" i="28" s="1"/>
  <c r="X66" i="28"/>
  <c r="AH66" i="28" s="1"/>
  <c r="X74" i="28"/>
  <c r="AH74" i="28" s="1"/>
  <c r="X82" i="28"/>
  <c r="AH82" i="28" s="1"/>
  <c r="X90" i="28"/>
  <c r="AH90" i="28" s="1"/>
  <c r="X98" i="28"/>
  <c r="AH98" i="28" s="1"/>
  <c r="X106" i="28"/>
  <c r="AH106" i="28" s="1"/>
  <c r="X114" i="28"/>
  <c r="AH114" i="28" s="1"/>
  <c r="X122" i="28"/>
  <c r="AH122" i="28" s="1"/>
  <c r="X130" i="28"/>
  <c r="AH130" i="28" s="1"/>
  <c r="X138" i="28"/>
  <c r="AH138" i="28" s="1"/>
  <c r="X146" i="28"/>
  <c r="AH146" i="28" s="1"/>
  <c r="X154" i="28"/>
  <c r="AH154" i="28" s="1"/>
  <c r="X11" i="28"/>
  <c r="AH11" i="28" s="1"/>
  <c r="X19" i="28"/>
  <c r="AH19" i="28" s="1"/>
  <c r="X27" i="28"/>
  <c r="AH27" i="28" s="1"/>
  <c r="X35" i="28"/>
  <c r="AH35" i="28" s="1"/>
  <c r="X43" i="28"/>
  <c r="AH43" i="28" s="1"/>
  <c r="X51" i="28"/>
  <c r="AH51" i="28" s="1"/>
  <c r="X59" i="28"/>
  <c r="AH59" i="28" s="1"/>
  <c r="X67" i="28"/>
  <c r="AH67" i="28" s="1"/>
  <c r="X75" i="28"/>
  <c r="AH75" i="28" s="1"/>
  <c r="X83" i="28"/>
  <c r="AH83" i="28" s="1"/>
  <c r="X91" i="28"/>
  <c r="AH91" i="28" s="1"/>
  <c r="X99" i="28"/>
  <c r="AH99" i="28" s="1"/>
  <c r="X107" i="28"/>
  <c r="AH107" i="28" s="1"/>
  <c r="X115" i="28"/>
  <c r="AH115" i="28" s="1"/>
  <c r="X123" i="28"/>
  <c r="AH123" i="28" s="1"/>
  <c r="X131" i="28"/>
  <c r="AH131" i="28" s="1"/>
  <c r="X139" i="28"/>
  <c r="AH139" i="28" s="1"/>
  <c r="X147" i="28"/>
  <c r="AH147" i="28" s="1"/>
  <c r="X155" i="28"/>
  <c r="AH155" i="28" s="1"/>
  <c r="X12" i="28"/>
  <c r="AH12" i="28" s="1"/>
  <c r="X20" i="28"/>
  <c r="AH20" i="28" s="1"/>
  <c r="X28" i="28"/>
  <c r="AH28" i="28" s="1"/>
  <c r="X36" i="28"/>
  <c r="AH36" i="28" s="1"/>
  <c r="X44" i="28"/>
  <c r="AH44" i="28" s="1"/>
  <c r="X52" i="28"/>
  <c r="AH52" i="28" s="1"/>
  <c r="X60" i="28"/>
  <c r="AH60" i="28" s="1"/>
  <c r="X68" i="28"/>
  <c r="AH68" i="28" s="1"/>
  <c r="X76" i="28"/>
  <c r="AH76" i="28" s="1"/>
  <c r="X84" i="28"/>
  <c r="AH84" i="28" s="1"/>
  <c r="X92" i="28"/>
  <c r="AH92" i="28" s="1"/>
  <c r="X100" i="28"/>
  <c r="AH100" i="28" s="1"/>
  <c r="X108" i="28"/>
  <c r="AH108" i="28" s="1"/>
  <c r="X116" i="28"/>
  <c r="AH116" i="28" s="1"/>
  <c r="X124" i="28"/>
  <c r="AH124" i="28" s="1"/>
  <c r="X132" i="28"/>
  <c r="AH132" i="28" s="1"/>
  <c r="X140" i="28"/>
  <c r="AH140" i="28" s="1"/>
  <c r="X148" i="28"/>
  <c r="AH148" i="28" s="1"/>
  <c r="X156" i="28"/>
  <c r="AH156" i="28" s="1"/>
  <c r="X29" i="28"/>
  <c r="AH29" i="28" s="1"/>
  <c r="X61" i="28"/>
  <c r="AH61" i="28" s="1"/>
  <c r="X93" i="28"/>
  <c r="AH93" i="28" s="1"/>
  <c r="X125" i="28"/>
  <c r="AH125" i="28" s="1"/>
  <c r="X157" i="28"/>
  <c r="AH157" i="28" s="1"/>
  <c r="X30" i="28"/>
  <c r="AH30" i="28" s="1"/>
  <c r="X62" i="28"/>
  <c r="AH62" i="28" s="1"/>
  <c r="X94" i="28"/>
  <c r="AH94" i="28" s="1"/>
  <c r="X126" i="28"/>
  <c r="AH126" i="28" s="1"/>
  <c r="X37" i="28"/>
  <c r="AH37" i="28" s="1"/>
  <c r="X69" i="28"/>
  <c r="AH69" i="28" s="1"/>
  <c r="X101" i="28"/>
  <c r="AH101" i="28" s="1"/>
  <c r="X133" i="28"/>
  <c r="AH133" i="28" s="1"/>
  <c r="X38" i="28"/>
  <c r="AH38" i="28" s="1"/>
  <c r="X70" i="28"/>
  <c r="AH70" i="28" s="1"/>
  <c r="X102" i="28"/>
  <c r="AH102" i="28" s="1"/>
  <c r="X134" i="28"/>
  <c r="AH134" i="28" s="1"/>
  <c r="X22" i="28"/>
  <c r="AH22" i="28" s="1"/>
  <c r="X54" i="28"/>
  <c r="AH54" i="28" s="1"/>
  <c r="X86" i="28"/>
  <c r="AH86" i="28" s="1"/>
  <c r="X118" i="28"/>
  <c r="AH118" i="28" s="1"/>
  <c r="X150" i="28"/>
  <c r="AH150" i="28" s="1"/>
  <c r="X13" i="28"/>
  <c r="AH13" i="28" s="1"/>
  <c r="X45" i="28"/>
  <c r="AH45" i="28" s="1"/>
  <c r="X77" i="28"/>
  <c r="AH77" i="28" s="1"/>
  <c r="X109" i="28"/>
  <c r="AH109" i="28" s="1"/>
  <c r="X141" i="28"/>
  <c r="AH141" i="28" s="1"/>
  <c r="X14" i="28"/>
  <c r="AH14" i="28" s="1"/>
  <c r="X46" i="28"/>
  <c r="AH46" i="28" s="1"/>
  <c r="X78" i="28"/>
  <c r="AH78" i="28" s="1"/>
  <c r="X110" i="28"/>
  <c r="AH110" i="28" s="1"/>
  <c r="X142" i="28"/>
  <c r="AH142" i="28" s="1"/>
  <c r="X21" i="28"/>
  <c r="AH21" i="28" s="1"/>
  <c r="X53" i="28"/>
  <c r="AH53" i="28" s="1"/>
  <c r="X85" i="28"/>
  <c r="AH85" i="28" s="1"/>
  <c r="X117" i="28"/>
  <c r="AH117" i="28" s="1"/>
  <c r="X149" i="28"/>
  <c r="AH149" i="28" s="1"/>
  <c r="P16" i="33"/>
  <c r="Z16" i="33" s="1"/>
  <c r="AK16" i="33" s="1"/>
  <c r="P80" i="33"/>
  <c r="Z80" i="33" s="1"/>
  <c r="AK80" i="33" s="1"/>
  <c r="P144" i="33"/>
  <c r="Z144" i="33" s="1"/>
  <c r="AK144" i="33" s="1"/>
  <c r="P57" i="33"/>
  <c r="Z57" i="33" s="1"/>
  <c r="AK57" i="33" s="1"/>
  <c r="P121" i="33"/>
  <c r="Z121" i="33" s="1"/>
  <c r="AK121" i="33" s="1"/>
  <c r="P34" i="33"/>
  <c r="Z34" i="33" s="1"/>
  <c r="AK34" i="33" s="1"/>
  <c r="P98" i="33"/>
  <c r="Z98" i="33" s="1"/>
  <c r="AK98" i="33" s="1"/>
  <c r="P12" i="33"/>
  <c r="Z12" i="33" s="1"/>
  <c r="AK12" i="33" s="1"/>
  <c r="P76" i="33"/>
  <c r="Z76" i="33" s="1"/>
  <c r="AK76" i="33" s="1"/>
  <c r="P140" i="33"/>
  <c r="Z140" i="33" s="1"/>
  <c r="AK140" i="33" s="1"/>
  <c r="P53" i="33"/>
  <c r="Z53" i="33" s="1"/>
  <c r="AK53" i="33" s="1"/>
  <c r="P14" i="33"/>
  <c r="Z14" i="33" s="1"/>
  <c r="AK14" i="33" s="1"/>
  <c r="P78" i="33"/>
  <c r="Z78" i="33" s="1"/>
  <c r="AK78" i="33" s="1"/>
  <c r="P142" i="33"/>
  <c r="Z142" i="33" s="1"/>
  <c r="AK142" i="33" s="1"/>
  <c r="P155" i="33"/>
  <c r="Z155" i="33" s="1"/>
  <c r="AK155" i="33" s="1"/>
  <c r="P157" i="33"/>
  <c r="Z157" i="33" s="1"/>
  <c r="AK157" i="33" s="1"/>
  <c r="P67" i="33"/>
  <c r="Z67" i="33" s="1"/>
  <c r="AK67" i="33" s="1"/>
  <c r="P24" i="33"/>
  <c r="Z24" i="33" s="1"/>
  <c r="AK24" i="33" s="1"/>
  <c r="P88" i="33"/>
  <c r="Z88" i="33" s="1"/>
  <c r="AK88" i="33" s="1"/>
  <c r="P152" i="33"/>
  <c r="Z152" i="33" s="1"/>
  <c r="AK152" i="33" s="1"/>
  <c r="P65" i="33"/>
  <c r="Z65" i="33" s="1"/>
  <c r="AK65" i="33" s="1"/>
  <c r="P129" i="33"/>
  <c r="Z129" i="33" s="1"/>
  <c r="AK129" i="33" s="1"/>
  <c r="P42" i="33"/>
  <c r="Z42" i="33" s="1"/>
  <c r="AK42" i="33" s="1"/>
  <c r="P106" i="33"/>
  <c r="Z106" i="33" s="1"/>
  <c r="AK106" i="33" s="1"/>
  <c r="P20" i="33"/>
  <c r="Z20" i="33" s="1"/>
  <c r="AK20" i="33" s="1"/>
  <c r="P84" i="33"/>
  <c r="Z84" i="33" s="1"/>
  <c r="AK84" i="33" s="1"/>
  <c r="P148" i="33"/>
  <c r="Z148" i="33" s="1"/>
  <c r="AK148" i="33" s="1"/>
  <c r="P61" i="33"/>
  <c r="Z61" i="33" s="1"/>
  <c r="AK61" i="33" s="1"/>
  <c r="P22" i="33"/>
  <c r="Z22" i="33" s="1"/>
  <c r="AK22" i="33" s="1"/>
  <c r="P86" i="33"/>
  <c r="Z86" i="33" s="1"/>
  <c r="AK86" i="33" s="1"/>
  <c r="P150" i="33"/>
  <c r="Z150" i="33" s="1"/>
  <c r="AK150" i="33" s="1"/>
  <c r="P99" i="33"/>
  <c r="Z99" i="33" s="1"/>
  <c r="AK99" i="33" s="1"/>
  <c r="P35" i="33"/>
  <c r="Z35" i="33" s="1"/>
  <c r="AK35" i="33" s="1"/>
  <c r="P27" i="33"/>
  <c r="Z27" i="33" s="1"/>
  <c r="AK27" i="33" s="1"/>
  <c r="P40" i="33"/>
  <c r="Z40" i="33" s="1"/>
  <c r="AK40" i="33" s="1"/>
  <c r="P104" i="33"/>
  <c r="Z104" i="33" s="1"/>
  <c r="AK104" i="33" s="1"/>
  <c r="P17" i="33"/>
  <c r="Z17" i="33" s="1"/>
  <c r="AK17" i="33" s="1"/>
  <c r="P81" i="33"/>
  <c r="Z81" i="33" s="1"/>
  <c r="AK81" i="33" s="1"/>
  <c r="P145" i="33"/>
  <c r="Z145" i="33" s="1"/>
  <c r="AK145" i="33" s="1"/>
  <c r="P58" i="33"/>
  <c r="Z58" i="33" s="1"/>
  <c r="AK58" i="33" s="1"/>
  <c r="P122" i="33"/>
  <c r="Z122" i="33" s="1"/>
  <c r="AK122" i="33" s="1"/>
  <c r="P36" i="33"/>
  <c r="Z36" i="33" s="1"/>
  <c r="AK36" i="33" s="1"/>
  <c r="P100" i="33"/>
  <c r="Z100" i="33" s="1"/>
  <c r="AK100" i="33" s="1"/>
  <c r="P13" i="33"/>
  <c r="Z13" i="33" s="1"/>
  <c r="AK13" i="33" s="1"/>
  <c r="P77" i="33"/>
  <c r="Z77" i="33" s="1"/>
  <c r="AK77" i="33" s="1"/>
  <c r="P38" i="33"/>
  <c r="Z38" i="33" s="1"/>
  <c r="AK38" i="33" s="1"/>
  <c r="P102" i="33"/>
  <c r="Z102" i="33" s="1"/>
  <c r="AK102" i="33" s="1"/>
  <c r="P15" i="33"/>
  <c r="Z15" i="33" s="1"/>
  <c r="AK15" i="33" s="1"/>
  <c r="P19" i="33"/>
  <c r="Z19" i="33" s="1"/>
  <c r="AK19" i="33" s="1"/>
  <c r="P55" i="33"/>
  <c r="Z55" i="33" s="1"/>
  <c r="AK55" i="33" s="1"/>
  <c r="P91" i="33"/>
  <c r="Z91" i="33" s="1"/>
  <c r="AK91" i="33" s="1"/>
  <c r="P143" i="33"/>
  <c r="Z143" i="33" s="1"/>
  <c r="AK143" i="33" s="1"/>
  <c r="P75" i="33"/>
  <c r="Z75" i="33" s="1"/>
  <c r="AK75" i="33" s="1"/>
  <c r="P48" i="33"/>
  <c r="Z48" i="33" s="1"/>
  <c r="AK48" i="33" s="1"/>
  <c r="P112" i="33"/>
  <c r="Z112" i="33" s="1"/>
  <c r="AK112" i="33" s="1"/>
  <c r="P25" i="33"/>
  <c r="Z25" i="33" s="1"/>
  <c r="AK25" i="33" s="1"/>
  <c r="P89" i="33"/>
  <c r="Z89" i="33" s="1"/>
  <c r="AK89" i="33" s="1"/>
  <c r="P153" i="33"/>
  <c r="Z153" i="33" s="1"/>
  <c r="AK153" i="33" s="1"/>
  <c r="P66" i="33"/>
  <c r="Z66" i="33" s="1"/>
  <c r="AK66" i="33" s="1"/>
  <c r="P130" i="33"/>
  <c r="Z130" i="33" s="1"/>
  <c r="AK130" i="33" s="1"/>
  <c r="P44" i="33"/>
  <c r="Z44" i="33" s="1"/>
  <c r="AK44" i="33" s="1"/>
  <c r="P108" i="33"/>
  <c r="Z108" i="33" s="1"/>
  <c r="AK108" i="33" s="1"/>
  <c r="P21" i="33"/>
  <c r="Z21" i="33" s="1"/>
  <c r="AK21" i="33" s="1"/>
  <c r="P85" i="33"/>
  <c r="Z85" i="33" s="1"/>
  <c r="AK85" i="33" s="1"/>
  <c r="P46" i="33"/>
  <c r="Z46" i="33" s="1"/>
  <c r="AK46" i="33" s="1"/>
  <c r="P110" i="33"/>
  <c r="Z110" i="33" s="1"/>
  <c r="AK110" i="33" s="1"/>
  <c r="P47" i="33"/>
  <c r="Z47" i="33" s="1"/>
  <c r="AK47" i="33" s="1"/>
  <c r="P51" i="33"/>
  <c r="Z51" i="33" s="1"/>
  <c r="AK51" i="33" s="1"/>
  <c r="P87" i="33"/>
  <c r="Z87" i="33" s="1"/>
  <c r="AK87" i="33" s="1"/>
  <c r="P119" i="33"/>
  <c r="Z119" i="33" s="1"/>
  <c r="AK119" i="33" s="1"/>
  <c r="P56" i="33"/>
  <c r="Z56" i="33" s="1"/>
  <c r="AK56" i="33" s="1"/>
  <c r="P120" i="33"/>
  <c r="Z120" i="33" s="1"/>
  <c r="AK120" i="33" s="1"/>
  <c r="P33" i="33"/>
  <c r="Z33" i="33" s="1"/>
  <c r="AK33" i="33" s="1"/>
  <c r="P97" i="33"/>
  <c r="Z97" i="33" s="1"/>
  <c r="AK97" i="33" s="1"/>
  <c r="P10" i="33"/>
  <c r="Z10" i="33" s="1"/>
  <c r="AK10" i="33" s="1"/>
  <c r="P74" i="33"/>
  <c r="Z74" i="33" s="1"/>
  <c r="AK74" i="33" s="1"/>
  <c r="P138" i="33"/>
  <c r="Z138" i="33" s="1"/>
  <c r="AK138" i="33" s="1"/>
  <c r="P52" i="33"/>
  <c r="Z52" i="33" s="1"/>
  <c r="AK52" i="33" s="1"/>
  <c r="P116" i="33"/>
  <c r="Z116" i="33" s="1"/>
  <c r="AK116" i="33" s="1"/>
  <c r="P29" i="33"/>
  <c r="Z29" i="33" s="1"/>
  <c r="AK29" i="33" s="1"/>
  <c r="P93" i="33"/>
  <c r="Z93" i="33" s="1"/>
  <c r="AK93" i="33" s="1"/>
  <c r="P54" i="33"/>
  <c r="Z54" i="33" s="1"/>
  <c r="AK54" i="33" s="1"/>
  <c r="P118" i="33"/>
  <c r="Z118" i="33" s="1"/>
  <c r="AK118" i="33" s="1"/>
  <c r="P79" i="33"/>
  <c r="Z79" i="33" s="1"/>
  <c r="AK79" i="33" s="1"/>
  <c r="P83" i="33"/>
  <c r="Z83" i="33" s="1"/>
  <c r="AK83" i="33" s="1"/>
  <c r="P117" i="33"/>
  <c r="Z117" i="33" s="1"/>
  <c r="AK117" i="33" s="1"/>
  <c r="P141" i="33"/>
  <c r="Z141" i="33" s="1"/>
  <c r="AK141" i="33" s="1"/>
  <c r="P64" i="33"/>
  <c r="Z64" i="33" s="1"/>
  <c r="AK64" i="33" s="1"/>
  <c r="P128" i="33"/>
  <c r="Z128" i="33" s="1"/>
  <c r="AK128" i="33" s="1"/>
  <c r="P41" i="33"/>
  <c r="Z41" i="33" s="1"/>
  <c r="AK41" i="33" s="1"/>
  <c r="P105" i="33"/>
  <c r="Z105" i="33" s="1"/>
  <c r="AK105" i="33" s="1"/>
  <c r="P72" i="33"/>
  <c r="Z72" i="33" s="1"/>
  <c r="AK72" i="33" s="1"/>
  <c r="P136" i="33"/>
  <c r="Z136" i="33" s="1"/>
  <c r="AK136" i="33" s="1"/>
  <c r="P49" i="33"/>
  <c r="Z49" i="33" s="1"/>
  <c r="AK49" i="33" s="1"/>
  <c r="P113" i="33"/>
  <c r="Z113" i="33" s="1"/>
  <c r="AK113" i="33" s="1"/>
  <c r="P26" i="33"/>
  <c r="Z26" i="33" s="1"/>
  <c r="AK26" i="33" s="1"/>
  <c r="P90" i="33"/>
  <c r="Z90" i="33" s="1"/>
  <c r="AK90" i="33" s="1"/>
  <c r="P154" i="33"/>
  <c r="Z154" i="33" s="1"/>
  <c r="AK154" i="33" s="1"/>
  <c r="P68" i="33"/>
  <c r="Z68" i="33" s="1"/>
  <c r="AK68" i="33" s="1"/>
  <c r="P132" i="33"/>
  <c r="Z132" i="33" s="1"/>
  <c r="AK132" i="33" s="1"/>
  <c r="P45" i="33"/>
  <c r="Z45" i="33" s="1"/>
  <c r="AK45" i="33" s="1"/>
  <c r="P109" i="33"/>
  <c r="Z109" i="33" s="1"/>
  <c r="AK109" i="33" s="1"/>
  <c r="P70" i="33"/>
  <c r="Z70" i="33" s="1"/>
  <c r="AK70" i="33" s="1"/>
  <c r="P134" i="33"/>
  <c r="Z134" i="33" s="1"/>
  <c r="AK134" i="33" s="1"/>
  <c r="P133" i="33"/>
  <c r="Z133" i="33" s="1"/>
  <c r="AK133" i="33" s="1"/>
  <c r="P135" i="33"/>
  <c r="Z135" i="33" s="1"/>
  <c r="AK135" i="33" s="1"/>
  <c r="P31" i="33"/>
  <c r="Z31" i="33" s="1"/>
  <c r="AK31" i="33" s="1"/>
  <c r="P18" i="33"/>
  <c r="Z18" i="33" s="1"/>
  <c r="AK18" i="33" s="1"/>
  <c r="P124" i="33"/>
  <c r="Z124" i="33" s="1"/>
  <c r="AK124" i="33" s="1"/>
  <c r="P126" i="33"/>
  <c r="Z126" i="33" s="1"/>
  <c r="AK126" i="33" s="1"/>
  <c r="P125" i="33"/>
  <c r="Z125" i="33" s="1"/>
  <c r="AK125" i="33" s="1"/>
  <c r="P149" i="33"/>
  <c r="Z149" i="33" s="1"/>
  <c r="AK149" i="33" s="1"/>
  <c r="P50" i="33"/>
  <c r="Z50" i="33" s="1"/>
  <c r="AK50" i="33" s="1"/>
  <c r="P156" i="33"/>
  <c r="Z156" i="33" s="1"/>
  <c r="AK156" i="33" s="1"/>
  <c r="P158" i="33"/>
  <c r="Z158" i="33" s="1"/>
  <c r="AK158" i="33" s="1"/>
  <c r="P63" i="33"/>
  <c r="Z63" i="33" s="1"/>
  <c r="AK63" i="33" s="1"/>
  <c r="P11" i="33"/>
  <c r="Z11" i="33" s="1"/>
  <c r="AK11" i="33" s="1"/>
  <c r="P82" i="33"/>
  <c r="Z82" i="33" s="1"/>
  <c r="AK82" i="33" s="1"/>
  <c r="P37" i="33"/>
  <c r="Z37" i="33" s="1"/>
  <c r="AK37" i="33" s="1"/>
  <c r="P111" i="33"/>
  <c r="Z111" i="33" s="1"/>
  <c r="AK111" i="33" s="1"/>
  <c r="P95" i="33"/>
  <c r="Z95" i="33" s="1"/>
  <c r="AK95" i="33" s="1"/>
  <c r="P43" i="33"/>
  <c r="Z43" i="33" s="1"/>
  <c r="AK43" i="33" s="1"/>
  <c r="P32" i="33"/>
  <c r="Z32" i="33" s="1"/>
  <c r="AK32" i="33" s="1"/>
  <c r="P114" i="33"/>
  <c r="Z114" i="33" s="1"/>
  <c r="AK114" i="33" s="1"/>
  <c r="P69" i="33"/>
  <c r="Z69" i="33" s="1"/>
  <c r="AK69" i="33" s="1"/>
  <c r="P147" i="33"/>
  <c r="Z147" i="33" s="1"/>
  <c r="AK147" i="33" s="1"/>
  <c r="P123" i="33"/>
  <c r="Z123" i="33" s="1"/>
  <c r="AK123" i="33" s="1"/>
  <c r="P107" i="33"/>
  <c r="Z107" i="33" s="1"/>
  <c r="AK107" i="33" s="1"/>
  <c r="P96" i="33"/>
  <c r="Z96" i="33" s="1"/>
  <c r="AK96" i="33" s="1"/>
  <c r="P146" i="33"/>
  <c r="Z146" i="33" s="1"/>
  <c r="AK146" i="33" s="1"/>
  <c r="P101" i="33"/>
  <c r="Z101" i="33" s="1"/>
  <c r="AK101" i="33" s="1"/>
  <c r="P115" i="33"/>
  <c r="Z115" i="33" s="1"/>
  <c r="AK115" i="33" s="1"/>
  <c r="P39" i="33"/>
  <c r="Z39" i="33" s="1"/>
  <c r="AK39" i="33" s="1"/>
  <c r="P131" i="33"/>
  <c r="Z131" i="33" s="1"/>
  <c r="AK131" i="33" s="1"/>
  <c r="P9" i="33"/>
  <c r="Z9" i="33" s="1"/>
  <c r="AK9" i="33" s="1"/>
  <c r="P28" i="33"/>
  <c r="Z28" i="33" s="1"/>
  <c r="AK28" i="33" s="1"/>
  <c r="P30" i="33"/>
  <c r="Z30" i="33" s="1"/>
  <c r="AK30" i="33" s="1"/>
  <c r="P23" i="33"/>
  <c r="Z23" i="33" s="1"/>
  <c r="AK23" i="33" s="1"/>
  <c r="P71" i="33"/>
  <c r="Z71" i="33" s="1"/>
  <c r="AK71" i="33" s="1"/>
  <c r="P151" i="33"/>
  <c r="Z151" i="33" s="1"/>
  <c r="AK151" i="33" s="1"/>
  <c r="P73" i="33"/>
  <c r="Z73" i="33" s="1"/>
  <c r="AK73" i="33" s="1"/>
  <c r="P60" i="33"/>
  <c r="Z60" i="33" s="1"/>
  <c r="AK60" i="33" s="1"/>
  <c r="P62" i="33"/>
  <c r="Z62" i="33" s="1"/>
  <c r="AK62" i="33" s="1"/>
  <c r="P139" i="33"/>
  <c r="Z139" i="33" s="1"/>
  <c r="AK139" i="33" s="1"/>
  <c r="P103" i="33"/>
  <c r="Z103" i="33" s="1"/>
  <c r="AK103" i="33" s="1"/>
  <c r="P137" i="33"/>
  <c r="Z137" i="33" s="1"/>
  <c r="AK137" i="33" s="1"/>
  <c r="P92" i="33"/>
  <c r="Z92" i="33" s="1"/>
  <c r="AK92" i="33" s="1"/>
  <c r="P94" i="33"/>
  <c r="Z94" i="33" s="1"/>
  <c r="AK94" i="33" s="1"/>
  <c r="P59" i="33"/>
  <c r="Z59" i="33" s="1"/>
  <c r="AK59" i="33" s="1"/>
  <c r="P127" i="33"/>
  <c r="Z127" i="33" s="1"/>
  <c r="AK127" i="33" s="1"/>
  <c r="S8" i="33"/>
  <c r="AC8" i="33" s="1"/>
  <c r="W8" i="33"/>
  <c r="AH8" i="33" s="1"/>
  <c r="U8" i="33"/>
  <c r="AE8" i="33" s="1"/>
  <c r="R8" i="33"/>
  <c r="AB8" i="33" s="1"/>
  <c r="O8" i="33"/>
  <c r="Y8" i="33" s="1"/>
  <c r="Q8" i="33"/>
  <c r="AA8" i="33" s="1"/>
  <c r="T8" i="33"/>
  <c r="AD8" i="33" s="1"/>
  <c r="X8" i="33"/>
  <c r="AI8" i="33" s="1"/>
  <c r="P8" i="33"/>
  <c r="Z8" i="33" s="1"/>
  <c r="V8" i="33"/>
  <c r="AF8" i="33" s="1"/>
  <c r="U10" i="28"/>
  <c r="AE10" i="28" s="1"/>
  <c r="U18" i="28"/>
  <c r="AE18" i="28" s="1"/>
  <c r="U26" i="28"/>
  <c r="AE26" i="28" s="1"/>
  <c r="U34" i="28"/>
  <c r="AE34" i="28" s="1"/>
  <c r="U42" i="28"/>
  <c r="AE42" i="28" s="1"/>
  <c r="U50" i="28"/>
  <c r="AE50" i="28" s="1"/>
  <c r="U58" i="28"/>
  <c r="AE58" i="28" s="1"/>
  <c r="U66" i="28"/>
  <c r="AE66" i="28" s="1"/>
  <c r="U74" i="28"/>
  <c r="AE74" i="28" s="1"/>
  <c r="U82" i="28"/>
  <c r="AE82" i="28" s="1"/>
  <c r="U90" i="28"/>
  <c r="AE90" i="28" s="1"/>
  <c r="U98" i="28"/>
  <c r="AE98" i="28" s="1"/>
  <c r="U106" i="28"/>
  <c r="AE106" i="28" s="1"/>
  <c r="U114" i="28"/>
  <c r="AE114" i="28" s="1"/>
  <c r="U122" i="28"/>
  <c r="AE122" i="28" s="1"/>
  <c r="U130" i="28"/>
  <c r="AE130" i="28" s="1"/>
  <c r="U138" i="28"/>
  <c r="AE138" i="28" s="1"/>
  <c r="U146" i="28"/>
  <c r="AE146" i="28" s="1"/>
  <c r="U154" i="28"/>
  <c r="AE154" i="28" s="1"/>
  <c r="U11" i="28"/>
  <c r="AE11" i="28" s="1"/>
  <c r="U19" i="28"/>
  <c r="AE19" i="28" s="1"/>
  <c r="U27" i="28"/>
  <c r="AE27" i="28" s="1"/>
  <c r="U35" i="28"/>
  <c r="AE35" i="28" s="1"/>
  <c r="U43" i="28"/>
  <c r="AE43" i="28" s="1"/>
  <c r="U51" i="28"/>
  <c r="AE51" i="28" s="1"/>
  <c r="U59" i="28"/>
  <c r="AE59" i="28" s="1"/>
  <c r="U67" i="28"/>
  <c r="AE67" i="28" s="1"/>
  <c r="U75" i="28"/>
  <c r="AE75" i="28" s="1"/>
  <c r="U83" i="28"/>
  <c r="AE83" i="28" s="1"/>
  <c r="U91" i="28"/>
  <c r="AE91" i="28" s="1"/>
  <c r="U99" i="28"/>
  <c r="AE99" i="28" s="1"/>
  <c r="U107" i="28"/>
  <c r="AE107" i="28" s="1"/>
  <c r="U115" i="28"/>
  <c r="AE115" i="28" s="1"/>
  <c r="U123" i="28"/>
  <c r="AE123" i="28" s="1"/>
  <c r="U131" i="28"/>
  <c r="AE131" i="28" s="1"/>
  <c r="U139" i="28"/>
  <c r="AE139" i="28" s="1"/>
  <c r="U147" i="28"/>
  <c r="AE147" i="28" s="1"/>
  <c r="U155" i="28"/>
  <c r="AE155" i="28" s="1"/>
  <c r="U12" i="28"/>
  <c r="AE12" i="28" s="1"/>
  <c r="U20" i="28"/>
  <c r="AE20" i="28" s="1"/>
  <c r="U28" i="28"/>
  <c r="AE28" i="28" s="1"/>
  <c r="U36" i="28"/>
  <c r="AE36" i="28" s="1"/>
  <c r="U44" i="28"/>
  <c r="AE44" i="28" s="1"/>
  <c r="U52" i="28"/>
  <c r="AE52" i="28" s="1"/>
  <c r="U60" i="28"/>
  <c r="AE60" i="28" s="1"/>
  <c r="U68" i="28"/>
  <c r="AE68" i="28" s="1"/>
  <c r="U76" i="28"/>
  <c r="AE76" i="28" s="1"/>
  <c r="U84" i="28"/>
  <c r="AE84" i="28" s="1"/>
  <c r="U92" i="28"/>
  <c r="AE92" i="28" s="1"/>
  <c r="U100" i="28"/>
  <c r="AE100" i="28" s="1"/>
  <c r="U108" i="28"/>
  <c r="AE108" i="28" s="1"/>
  <c r="U116" i="28"/>
  <c r="AE116" i="28" s="1"/>
  <c r="U124" i="28"/>
  <c r="AE124" i="28" s="1"/>
  <c r="U132" i="28"/>
  <c r="AE132" i="28" s="1"/>
  <c r="U140" i="28"/>
  <c r="AE140" i="28" s="1"/>
  <c r="U148" i="28"/>
  <c r="AE148" i="28" s="1"/>
  <c r="U156" i="28"/>
  <c r="AE156" i="28" s="1"/>
  <c r="U13" i="28"/>
  <c r="AE13" i="28" s="1"/>
  <c r="U21" i="28"/>
  <c r="AE21" i="28" s="1"/>
  <c r="U29" i="28"/>
  <c r="AE29" i="28" s="1"/>
  <c r="U37" i="28"/>
  <c r="AE37" i="28" s="1"/>
  <c r="U45" i="28"/>
  <c r="AE45" i="28" s="1"/>
  <c r="U53" i="28"/>
  <c r="AE53" i="28" s="1"/>
  <c r="U61" i="28"/>
  <c r="AE61" i="28" s="1"/>
  <c r="U69" i="28"/>
  <c r="AE69" i="28" s="1"/>
  <c r="U77" i="28"/>
  <c r="AE77" i="28" s="1"/>
  <c r="U85" i="28"/>
  <c r="AE85" i="28" s="1"/>
  <c r="U93" i="28"/>
  <c r="AE93" i="28" s="1"/>
  <c r="U101" i="28"/>
  <c r="AE101" i="28" s="1"/>
  <c r="U109" i="28"/>
  <c r="AE109" i="28" s="1"/>
  <c r="U117" i="28"/>
  <c r="AE117" i="28" s="1"/>
  <c r="U125" i="28"/>
  <c r="AE125" i="28" s="1"/>
  <c r="U133" i="28"/>
  <c r="AE133" i="28" s="1"/>
  <c r="U141" i="28"/>
  <c r="AE141" i="28" s="1"/>
  <c r="U149" i="28"/>
  <c r="AE149" i="28" s="1"/>
  <c r="U157" i="28"/>
  <c r="AE157" i="28" s="1"/>
  <c r="U14" i="28"/>
  <c r="AE14" i="28" s="1"/>
  <c r="U22" i="28"/>
  <c r="AE22" i="28" s="1"/>
  <c r="U30" i="28"/>
  <c r="AE30" i="28" s="1"/>
  <c r="U38" i="28"/>
  <c r="AE38" i="28" s="1"/>
  <c r="U46" i="28"/>
  <c r="AE46" i="28" s="1"/>
  <c r="U54" i="28"/>
  <c r="AE54" i="28" s="1"/>
  <c r="U62" i="28"/>
  <c r="AE62" i="28" s="1"/>
  <c r="U70" i="28"/>
  <c r="AE70" i="28" s="1"/>
  <c r="U78" i="28"/>
  <c r="AE78" i="28" s="1"/>
  <c r="U86" i="28"/>
  <c r="AE86" i="28" s="1"/>
  <c r="U94" i="28"/>
  <c r="AE94" i="28" s="1"/>
  <c r="U102" i="28"/>
  <c r="AE102" i="28" s="1"/>
  <c r="U110" i="28"/>
  <c r="AE110" i="28" s="1"/>
  <c r="U118" i="28"/>
  <c r="AE118" i="28" s="1"/>
  <c r="U126" i="28"/>
  <c r="AE126" i="28" s="1"/>
  <c r="U134" i="28"/>
  <c r="AE134" i="28" s="1"/>
  <c r="U142" i="28"/>
  <c r="AE142" i="28" s="1"/>
  <c r="U150" i="28"/>
  <c r="AE150" i="28" s="1"/>
  <c r="U15" i="28"/>
  <c r="AE15" i="28" s="1"/>
  <c r="U23" i="28"/>
  <c r="AE23" i="28" s="1"/>
  <c r="U31" i="28"/>
  <c r="AE31" i="28" s="1"/>
  <c r="U39" i="28"/>
  <c r="AE39" i="28" s="1"/>
  <c r="U47" i="28"/>
  <c r="AE47" i="28" s="1"/>
  <c r="U55" i="28"/>
  <c r="AE55" i="28" s="1"/>
  <c r="U63" i="28"/>
  <c r="AE63" i="28" s="1"/>
  <c r="U71" i="28"/>
  <c r="AE71" i="28" s="1"/>
  <c r="U79" i="28"/>
  <c r="AE79" i="28" s="1"/>
  <c r="U87" i="28"/>
  <c r="AE87" i="28" s="1"/>
  <c r="U95" i="28"/>
  <c r="AE95" i="28" s="1"/>
  <c r="U103" i="28"/>
  <c r="AE103" i="28" s="1"/>
  <c r="U111" i="28"/>
  <c r="AE111" i="28" s="1"/>
  <c r="U119" i="28"/>
  <c r="AE119" i="28" s="1"/>
  <c r="U127" i="28"/>
  <c r="AE127" i="28" s="1"/>
  <c r="U135" i="28"/>
  <c r="AE135" i="28" s="1"/>
  <c r="U143" i="28"/>
  <c r="AE143" i="28" s="1"/>
  <c r="U151" i="28"/>
  <c r="AE151" i="28" s="1"/>
  <c r="U8" i="28"/>
  <c r="AE8" i="28" s="1"/>
  <c r="U16" i="28"/>
  <c r="AE16" i="28" s="1"/>
  <c r="U24" i="28"/>
  <c r="AE24" i="28" s="1"/>
  <c r="U32" i="28"/>
  <c r="AE32" i="28" s="1"/>
  <c r="U40" i="28"/>
  <c r="AE40" i="28" s="1"/>
  <c r="U48" i="28"/>
  <c r="AE48" i="28" s="1"/>
  <c r="U56" i="28"/>
  <c r="AE56" i="28" s="1"/>
  <c r="U64" i="28"/>
  <c r="AE64" i="28" s="1"/>
  <c r="U72" i="28"/>
  <c r="AE72" i="28" s="1"/>
  <c r="U80" i="28"/>
  <c r="AE80" i="28" s="1"/>
  <c r="U88" i="28"/>
  <c r="AE88" i="28" s="1"/>
  <c r="U96" i="28"/>
  <c r="AE96" i="28" s="1"/>
  <c r="U104" i="28"/>
  <c r="AE104" i="28" s="1"/>
  <c r="U112" i="28"/>
  <c r="AE112" i="28" s="1"/>
  <c r="U120" i="28"/>
  <c r="AE120" i="28" s="1"/>
  <c r="U128" i="28"/>
  <c r="AE128" i="28" s="1"/>
  <c r="U136" i="28"/>
  <c r="AE136" i="28" s="1"/>
  <c r="U144" i="28"/>
  <c r="AE144" i="28" s="1"/>
  <c r="U152" i="28"/>
  <c r="AE152" i="28" s="1"/>
  <c r="U9" i="28"/>
  <c r="AE9" i="28" s="1"/>
  <c r="U17" i="28"/>
  <c r="AE17" i="28" s="1"/>
  <c r="U25" i="28"/>
  <c r="AE25" i="28" s="1"/>
  <c r="U33" i="28"/>
  <c r="AE33" i="28" s="1"/>
  <c r="U41" i="28"/>
  <c r="AE41" i="28" s="1"/>
  <c r="U49" i="28"/>
  <c r="AE49" i="28" s="1"/>
  <c r="U57" i="28"/>
  <c r="AE57" i="28" s="1"/>
  <c r="U65" i="28"/>
  <c r="AE65" i="28" s="1"/>
  <c r="U73" i="28"/>
  <c r="AE73" i="28" s="1"/>
  <c r="U81" i="28"/>
  <c r="AE81" i="28" s="1"/>
  <c r="U89" i="28"/>
  <c r="AE89" i="28" s="1"/>
  <c r="U97" i="28"/>
  <c r="AE97" i="28" s="1"/>
  <c r="U105" i="28"/>
  <c r="AE105" i="28" s="1"/>
  <c r="U113" i="28"/>
  <c r="AE113" i="28" s="1"/>
  <c r="U121" i="28"/>
  <c r="AE121" i="28" s="1"/>
  <c r="U129" i="28"/>
  <c r="AE129" i="28" s="1"/>
  <c r="U137" i="28"/>
  <c r="AE137" i="28" s="1"/>
  <c r="U145" i="28"/>
  <c r="AE145" i="28" s="1"/>
  <c r="U153" i="28"/>
  <c r="AE153" i="28" s="1"/>
  <c r="S31" i="33"/>
  <c r="AC31" i="33" s="1"/>
  <c r="S9" i="33"/>
  <c r="AC9" i="33" s="1"/>
  <c r="S73" i="33"/>
  <c r="AC73" i="33" s="1"/>
  <c r="S58" i="33"/>
  <c r="AC58" i="33" s="1"/>
  <c r="S43" i="33"/>
  <c r="AC43" i="33" s="1"/>
  <c r="S36" i="33"/>
  <c r="AC36" i="33" s="1"/>
  <c r="S45" i="33"/>
  <c r="AC45" i="33" s="1"/>
  <c r="S95" i="33"/>
  <c r="AC95" i="33" s="1"/>
  <c r="S14" i="33"/>
  <c r="AC14" i="33" s="1"/>
  <c r="S128" i="33"/>
  <c r="AC128" i="33" s="1"/>
  <c r="S97" i="33"/>
  <c r="AC97" i="33" s="1"/>
  <c r="S22" i="33"/>
  <c r="AC22" i="33" s="1"/>
  <c r="S130" i="33"/>
  <c r="AC130" i="33" s="1"/>
  <c r="S99" i="33"/>
  <c r="AC99" i="33" s="1"/>
  <c r="S30" i="33"/>
  <c r="AC30" i="33" s="1"/>
  <c r="S132" i="33"/>
  <c r="AC132" i="33" s="1"/>
  <c r="S102" i="33"/>
  <c r="AC102" i="33" s="1"/>
  <c r="S118" i="33"/>
  <c r="AC118" i="33" s="1"/>
  <c r="S39" i="33"/>
  <c r="AC39" i="33" s="1"/>
  <c r="S17" i="33"/>
  <c r="AC17" i="33" s="1"/>
  <c r="S81" i="33"/>
  <c r="AC81" i="33" s="1"/>
  <c r="S66" i="33"/>
  <c r="AC66" i="33" s="1"/>
  <c r="S51" i="33"/>
  <c r="AC51" i="33" s="1"/>
  <c r="S44" i="33"/>
  <c r="AC44" i="33" s="1"/>
  <c r="S53" i="33"/>
  <c r="AC53" i="33" s="1"/>
  <c r="S103" i="33"/>
  <c r="AC103" i="33" s="1"/>
  <c r="S46" i="33"/>
  <c r="AC46" i="33" s="1"/>
  <c r="S136" i="33"/>
  <c r="AC136" i="33" s="1"/>
  <c r="S105" i="33"/>
  <c r="AC105" i="33" s="1"/>
  <c r="S54" i="33"/>
  <c r="AC54" i="33" s="1"/>
  <c r="S138" i="33"/>
  <c r="AC138" i="33" s="1"/>
  <c r="S107" i="33"/>
  <c r="AC107" i="33" s="1"/>
  <c r="S62" i="33"/>
  <c r="AC62" i="33" s="1"/>
  <c r="S140" i="33"/>
  <c r="AC140" i="33" s="1"/>
  <c r="S134" i="33"/>
  <c r="AC134" i="33" s="1"/>
  <c r="S150" i="33"/>
  <c r="AC150" i="33" s="1"/>
  <c r="S101" i="33"/>
  <c r="AC101" i="33" s="1"/>
  <c r="S47" i="33"/>
  <c r="AC47" i="33" s="1"/>
  <c r="S25" i="33"/>
  <c r="AC25" i="33" s="1"/>
  <c r="S10" i="33"/>
  <c r="AC10" i="33" s="1"/>
  <c r="S74" i="33"/>
  <c r="AC74" i="33" s="1"/>
  <c r="S59" i="33"/>
  <c r="AC59" i="33" s="1"/>
  <c r="S52" i="33"/>
  <c r="AC52" i="33" s="1"/>
  <c r="S61" i="33"/>
  <c r="AC61" i="33" s="1"/>
  <c r="S111" i="33"/>
  <c r="AC111" i="33" s="1"/>
  <c r="S72" i="33"/>
  <c r="AC72" i="33" s="1"/>
  <c r="S144" i="33"/>
  <c r="AC144" i="33" s="1"/>
  <c r="S113" i="33"/>
  <c r="AC113" i="33" s="1"/>
  <c r="S78" i="33"/>
  <c r="AC78" i="33" s="1"/>
  <c r="S146" i="33"/>
  <c r="AC146" i="33" s="1"/>
  <c r="S115" i="33"/>
  <c r="AC115" i="33" s="1"/>
  <c r="S83" i="33"/>
  <c r="AC83" i="33" s="1"/>
  <c r="S148" i="33"/>
  <c r="AC148" i="33" s="1"/>
  <c r="S109" i="33"/>
  <c r="AC109" i="33" s="1"/>
  <c r="S85" i="33"/>
  <c r="AC85" i="33" s="1"/>
  <c r="S117" i="33"/>
  <c r="AC117" i="33" s="1"/>
  <c r="S55" i="33"/>
  <c r="AC55" i="33" s="1"/>
  <c r="S33" i="33"/>
  <c r="AC33" i="33" s="1"/>
  <c r="S18" i="33"/>
  <c r="AC18" i="33" s="1"/>
  <c r="S82" i="33"/>
  <c r="AC82" i="33" s="1"/>
  <c r="S67" i="33"/>
  <c r="AC67" i="33" s="1"/>
  <c r="S60" i="33"/>
  <c r="AC60" i="33" s="1"/>
  <c r="S69" i="33"/>
  <c r="AC69" i="33" s="1"/>
  <c r="S119" i="33"/>
  <c r="AC119" i="33" s="1"/>
  <c r="S88" i="33"/>
  <c r="AC88" i="33" s="1"/>
  <c r="S152" i="33"/>
  <c r="AC152" i="33" s="1"/>
  <c r="S121" i="33"/>
  <c r="AC121" i="33" s="1"/>
  <c r="S90" i="33"/>
  <c r="AC90" i="33" s="1"/>
  <c r="S154" i="33"/>
  <c r="AC154" i="33" s="1"/>
  <c r="S123" i="33"/>
  <c r="AC123" i="33" s="1"/>
  <c r="S92" i="33"/>
  <c r="AC92" i="33" s="1"/>
  <c r="S156" i="33"/>
  <c r="AC156" i="33" s="1"/>
  <c r="S141" i="33"/>
  <c r="AC141" i="33" s="1"/>
  <c r="S125" i="33"/>
  <c r="AC125" i="33" s="1"/>
  <c r="S133" i="33"/>
  <c r="AC133" i="33" s="1"/>
  <c r="S63" i="33"/>
  <c r="AC63" i="33" s="1"/>
  <c r="S41" i="33"/>
  <c r="AC41" i="33" s="1"/>
  <c r="S26" i="33"/>
  <c r="AC26" i="33" s="1"/>
  <c r="S11" i="33"/>
  <c r="AC11" i="33" s="1"/>
  <c r="S75" i="33"/>
  <c r="AC75" i="33" s="1"/>
  <c r="S13" i="33"/>
  <c r="AC13" i="33" s="1"/>
  <c r="S77" i="33"/>
  <c r="AC77" i="33" s="1"/>
  <c r="S127" i="33"/>
  <c r="AC127" i="33" s="1"/>
  <c r="S96" i="33"/>
  <c r="AC96" i="33" s="1"/>
  <c r="S16" i="33"/>
  <c r="AC16" i="33" s="1"/>
  <c r="S129" i="33"/>
  <c r="AC129" i="33" s="1"/>
  <c r="S98" i="33"/>
  <c r="AC98" i="33" s="1"/>
  <c r="S24" i="33"/>
  <c r="AC24" i="33" s="1"/>
  <c r="S131" i="33"/>
  <c r="AC131" i="33" s="1"/>
  <c r="S100" i="33"/>
  <c r="AC100" i="33" s="1"/>
  <c r="S32" i="33"/>
  <c r="AC32" i="33" s="1"/>
  <c r="S110" i="33"/>
  <c r="AC110" i="33" s="1"/>
  <c r="S157" i="33"/>
  <c r="AC157" i="33" s="1"/>
  <c r="S149" i="33"/>
  <c r="AC149" i="33" s="1"/>
  <c r="S71" i="33"/>
  <c r="AC71" i="33" s="1"/>
  <c r="S49" i="33"/>
  <c r="AC49" i="33" s="1"/>
  <c r="S34" i="33"/>
  <c r="AC34" i="33" s="1"/>
  <c r="S19" i="33"/>
  <c r="AC19" i="33" s="1"/>
  <c r="S12" i="33"/>
  <c r="AC12" i="33" s="1"/>
  <c r="S21" i="33"/>
  <c r="AC21" i="33" s="1"/>
  <c r="S40" i="33"/>
  <c r="AC40" i="33" s="1"/>
  <c r="S135" i="33"/>
  <c r="AC135" i="33" s="1"/>
  <c r="S104" i="33"/>
  <c r="AC104" i="33" s="1"/>
  <c r="S48" i="33"/>
  <c r="AC48" i="33" s="1"/>
  <c r="S137" i="33"/>
  <c r="AC137" i="33" s="1"/>
  <c r="S106" i="33"/>
  <c r="AC106" i="33" s="1"/>
  <c r="S56" i="33"/>
  <c r="AC56" i="33" s="1"/>
  <c r="S139" i="33"/>
  <c r="AC139" i="33" s="1"/>
  <c r="S108" i="33"/>
  <c r="AC108" i="33" s="1"/>
  <c r="S64" i="33"/>
  <c r="AC64" i="33" s="1"/>
  <c r="S142" i="33"/>
  <c r="AC142" i="33" s="1"/>
  <c r="S94" i="33"/>
  <c r="AC94" i="33" s="1"/>
  <c r="S15" i="33"/>
  <c r="AC15" i="33" s="1"/>
  <c r="S79" i="33"/>
  <c r="AC79" i="33" s="1"/>
  <c r="S57" i="33"/>
  <c r="AC57" i="33" s="1"/>
  <c r="S42" i="33"/>
  <c r="AC42" i="33" s="1"/>
  <c r="S27" i="33"/>
  <c r="AC27" i="33" s="1"/>
  <c r="S20" i="33"/>
  <c r="AC20" i="33" s="1"/>
  <c r="S29" i="33"/>
  <c r="AC29" i="33" s="1"/>
  <c r="S70" i="33"/>
  <c r="AC70" i="33" s="1"/>
  <c r="S143" i="33"/>
  <c r="AC143" i="33" s="1"/>
  <c r="S112" i="33"/>
  <c r="AC112" i="33" s="1"/>
  <c r="S76" i="33"/>
  <c r="AC76" i="33" s="1"/>
  <c r="S145" i="33"/>
  <c r="AC145" i="33" s="1"/>
  <c r="S114" i="33"/>
  <c r="AC114" i="33" s="1"/>
  <c r="S80" i="33"/>
  <c r="AC80" i="33" s="1"/>
  <c r="S147" i="33"/>
  <c r="AC147" i="33" s="1"/>
  <c r="S116" i="33"/>
  <c r="AC116" i="33" s="1"/>
  <c r="S84" i="33"/>
  <c r="AC84" i="33" s="1"/>
  <c r="S38" i="33"/>
  <c r="AC38" i="33" s="1"/>
  <c r="S126" i="33"/>
  <c r="AC126" i="33" s="1"/>
  <c r="S23" i="33"/>
  <c r="AC23" i="33" s="1"/>
  <c r="S87" i="33"/>
  <c r="AC87" i="33" s="1"/>
  <c r="S65" i="33"/>
  <c r="AC65" i="33" s="1"/>
  <c r="S50" i="33"/>
  <c r="AC50" i="33" s="1"/>
  <c r="S35" i="33"/>
  <c r="AC35" i="33" s="1"/>
  <c r="S28" i="33"/>
  <c r="AC28" i="33" s="1"/>
  <c r="S37" i="33"/>
  <c r="AC37" i="33" s="1"/>
  <c r="S86" i="33"/>
  <c r="AC86" i="33" s="1"/>
  <c r="S151" i="33"/>
  <c r="AC151" i="33" s="1"/>
  <c r="S120" i="33"/>
  <c r="AC120" i="33" s="1"/>
  <c r="S89" i="33"/>
  <c r="AC89" i="33" s="1"/>
  <c r="S153" i="33"/>
  <c r="AC153" i="33" s="1"/>
  <c r="S122" i="33"/>
  <c r="AC122" i="33" s="1"/>
  <c r="S91" i="33"/>
  <c r="AC91" i="33" s="1"/>
  <c r="S155" i="33"/>
  <c r="AC155" i="33" s="1"/>
  <c r="S124" i="33"/>
  <c r="AC124" i="33" s="1"/>
  <c r="S93" i="33"/>
  <c r="AC93" i="33" s="1"/>
  <c r="S68" i="33"/>
  <c r="AC68" i="33" s="1"/>
  <c r="S158" i="33"/>
  <c r="AC158" i="33" s="1"/>
  <c r="Y14" i="28"/>
  <c r="AJ14" i="28" s="1"/>
  <c r="AO14" i="28" s="1"/>
  <c r="Y22" i="28"/>
  <c r="AJ22" i="28" s="1"/>
  <c r="AO22" i="28" s="1"/>
  <c r="Y30" i="28"/>
  <c r="AJ30" i="28" s="1"/>
  <c r="AO30" i="28" s="1"/>
  <c r="Y38" i="28"/>
  <c r="AJ38" i="28" s="1"/>
  <c r="AO38" i="28" s="1"/>
  <c r="Y46" i="28"/>
  <c r="AJ46" i="28" s="1"/>
  <c r="AO46" i="28" s="1"/>
  <c r="Y54" i="28"/>
  <c r="AJ54" i="28" s="1"/>
  <c r="AO54" i="28" s="1"/>
  <c r="Y62" i="28"/>
  <c r="AJ62" i="28" s="1"/>
  <c r="AO62" i="28" s="1"/>
  <c r="Y70" i="28"/>
  <c r="AJ70" i="28" s="1"/>
  <c r="AO70" i="28" s="1"/>
  <c r="Y78" i="28"/>
  <c r="AJ78" i="28" s="1"/>
  <c r="AO78" i="28" s="1"/>
  <c r="Y86" i="28"/>
  <c r="AJ86" i="28" s="1"/>
  <c r="AO86" i="28" s="1"/>
  <c r="Y94" i="28"/>
  <c r="AJ94" i="28" s="1"/>
  <c r="AO94" i="28" s="1"/>
  <c r="Y102" i="28"/>
  <c r="AJ102" i="28" s="1"/>
  <c r="AO102" i="28" s="1"/>
  <c r="Y110" i="28"/>
  <c r="AJ110" i="28" s="1"/>
  <c r="AO110" i="28" s="1"/>
  <c r="Y118" i="28"/>
  <c r="AJ118" i="28" s="1"/>
  <c r="AO118" i="28" s="1"/>
  <c r="Y126" i="28"/>
  <c r="AJ126" i="28" s="1"/>
  <c r="AO126" i="28" s="1"/>
  <c r="Y134" i="28"/>
  <c r="AJ134" i="28" s="1"/>
  <c r="AO134" i="28" s="1"/>
  <c r="Y142" i="28"/>
  <c r="AJ142" i="28" s="1"/>
  <c r="AO142" i="28" s="1"/>
  <c r="Y15" i="28"/>
  <c r="AJ15" i="28" s="1"/>
  <c r="AO15" i="28" s="1"/>
  <c r="Y23" i="28"/>
  <c r="AJ23" i="28" s="1"/>
  <c r="AO23" i="28" s="1"/>
  <c r="Y31" i="28"/>
  <c r="AJ31" i="28" s="1"/>
  <c r="AO31" i="28" s="1"/>
  <c r="Y39" i="28"/>
  <c r="AJ39" i="28" s="1"/>
  <c r="AO39" i="28" s="1"/>
  <c r="Y47" i="28"/>
  <c r="AJ47" i="28" s="1"/>
  <c r="AO47" i="28" s="1"/>
  <c r="Y55" i="28"/>
  <c r="AJ55" i="28" s="1"/>
  <c r="AO55" i="28" s="1"/>
  <c r="Y63" i="28"/>
  <c r="AJ63" i="28" s="1"/>
  <c r="AO63" i="28" s="1"/>
  <c r="Y71" i="28"/>
  <c r="AJ71" i="28" s="1"/>
  <c r="AO71" i="28" s="1"/>
  <c r="Y79" i="28"/>
  <c r="AJ79" i="28" s="1"/>
  <c r="AO79" i="28" s="1"/>
  <c r="Y87" i="28"/>
  <c r="AJ87" i="28" s="1"/>
  <c r="AO87" i="28" s="1"/>
  <c r="Y95" i="28"/>
  <c r="AJ95" i="28" s="1"/>
  <c r="AO95" i="28" s="1"/>
  <c r="Y103" i="28"/>
  <c r="AJ103" i="28" s="1"/>
  <c r="AO103" i="28" s="1"/>
  <c r="Y111" i="28"/>
  <c r="AJ111" i="28" s="1"/>
  <c r="AO111" i="28" s="1"/>
  <c r="Y119" i="28"/>
  <c r="AJ119" i="28" s="1"/>
  <c r="AO119" i="28" s="1"/>
  <c r="Y127" i="28"/>
  <c r="AJ127" i="28" s="1"/>
  <c r="AO127" i="28" s="1"/>
  <c r="Y135" i="28"/>
  <c r="AJ135" i="28" s="1"/>
  <c r="AO135" i="28" s="1"/>
  <c r="Y8" i="28"/>
  <c r="AJ8" i="28" s="1"/>
  <c r="AO8" i="28" s="1"/>
  <c r="Y16" i="28"/>
  <c r="AJ16" i="28" s="1"/>
  <c r="AO16" i="28" s="1"/>
  <c r="Y24" i="28"/>
  <c r="AJ24" i="28" s="1"/>
  <c r="AO24" i="28" s="1"/>
  <c r="Y32" i="28"/>
  <c r="AJ32" i="28" s="1"/>
  <c r="AO32" i="28" s="1"/>
  <c r="Y40" i="28"/>
  <c r="AJ40" i="28" s="1"/>
  <c r="AO40" i="28" s="1"/>
  <c r="Y48" i="28"/>
  <c r="AJ48" i="28" s="1"/>
  <c r="AO48" i="28" s="1"/>
  <c r="Y56" i="28"/>
  <c r="AJ56" i="28" s="1"/>
  <c r="AO56" i="28" s="1"/>
  <c r="Y64" i="28"/>
  <c r="AJ64" i="28" s="1"/>
  <c r="AO64" i="28" s="1"/>
  <c r="Y72" i="28"/>
  <c r="AJ72" i="28" s="1"/>
  <c r="AO72" i="28" s="1"/>
  <c r="Y80" i="28"/>
  <c r="AJ80" i="28" s="1"/>
  <c r="AO80" i="28" s="1"/>
  <c r="Y88" i="28"/>
  <c r="AJ88" i="28" s="1"/>
  <c r="AO88" i="28" s="1"/>
  <c r="Y96" i="28"/>
  <c r="AJ96" i="28" s="1"/>
  <c r="AO96" i="28" s="1"/>
  <c r="Y104" i="28"/>
  <c r="AJ104" i="28" s="1"/>
  <c r="AO104" i="28" s="1"/>
  <c r="Y112" i="28"/>
  <c r="AJ112" i="28" s="1"/>
  <c r="AO112" i="28" s="1"/>
  <c r="Y120" i="28"/>
  <c r="AJ120" i="28" s="1"/>
  <c r="AO120" i="28" s="1"/>
  <c r="Y128" i="28"/>
  <c r="AJ128" i="28" s="1"/>
  <c r="AO128" i="28" s="1"/>
  <c r="Y136" i="28"/>
  <c r="AJ136" i="28" s="1"/>
  <c r="AO136" i="28" s="1"/>
  <c r="Y9" i="28"/>
  <c r="AJ9" i="28" s="1"/>
  <c r="AO9" i="28" s="1"/>
  <c r="Y17" i="28"/>
  <c r="AJ17" i="28" s="1"/>
  <c r="AO17" i="28" s="1"/>
  <c r="Y25" i="28"/>
  <c r="AJ25" i="28" s="1"/>
  <c r="AO25" i="28" s="1"/>
  <c r="Y33" i="28"/>
  <c r="AJ33" i="28" s="1"/>
  <c r="AO33" i="28" s="1"/>
  <c r="Y41" i="28"/>
  <c r="AJ41" i="28" s="1"/>
  <c r="AO41" i="28" s="1"/>
  <c r="Y49" i="28"/>
  <c r="AJ49" i="28" s="1"/>
  <c r="AO49" i="28" s="1"/>
  <c r="Y57" i="28"/>
  <c r="AJ57" i="28" s="1"/>
  <c r="AO57" i="28" s="1"/>
  <c r="Y65" i="28"/>
  <c r="AJ65" i="28" s="1"/>
  <c r="AO65" i="28" s="1"/>
  <c r="Y73" i="28"/>
  <c r="AJ73" i="28" s="1"/>
  <c r="AO73" i="28" s="1"/>
  <c r="Y81" i="28"/>
  <c r="AJ81" i="28" s="1"/>
  <c r="AO81" i="28" s="1"/>
  <c r="Y89" i="28"/>
  <c r="AJ89" i="28" s="1"/>
  <c r="AO89" i="28" s="1"/>
  <c r="Y97" i="28"/>
  <c r="AJ97" i="28" s="1"/>
  <c r="AO97" i="28" s="1"/>
  <c r="Y105" i="28"/>
  <c r="AJ105" i="28" s="1"/>
  <c r="AO105" i="28" s="1"/>
  <c r="Y113" i="28"/>
  <c r="AJ113" i="28" s="1"/>
  <c r="AO113" i="28" s="1"/>
  <c r="Y121" i="28"/>
  <c r="AJ121" i="28" s="1"/>
  <c r="AO121" i="28" s="1"/>
  <c r="Y129" i="28"/>
  <c r="AJ129" i="28" s="1"/>
  <c r="AO129" i="28" s="1"/>
  <c r="Y137" i="28"/>
  <c r="AJ137" i="28" s="1"/>
  <c r="AO137" i="28" s="1"/>
  <c r="Y10" i="28"/>
  <c r="AJ10" i="28" s="1"/>
  <c r="AO10" i="28" s="1"/>
  <c r="Y18" i="28"/>
  <c r="AJ18" i="28" s="1"/>
  <c r="AO18" i="28" s="1"/>
  <c r="Y26" i="28"/>
  <c r="AJ26" i="28" s="1"/>
  <c r="AO26" i="28" s="1"/>
  <c r="Y34" i="28"/>
  <c r="AJ34" i="28" s="1"/>
  <c r="AO34" i="28" s="1"/>
  <c r="Y42" i="28"/>
  <c r="AJ42" i="28" s="1"/>
  <c r="AO42" i="28" s="1"/>
  <c r="Y50" i="28"/>
  <c r="AJ50" i="28" s="1"/>
  <c r="AO50" i="28" s="1"/>
  <c r="Y58" i="28"/>
  <c r="AJ58" i="28" s="1"/>
  <c r="AO58" i="28" s="1"/>
  <c r="Y66" i="28"/>
  <c r="AJ66" i="28" s="1"/>
  <c r="AO66" i="28" s="1"/>
  <c r="Y74" i="28"/>
  <c r="AJ74" i="28" s="1"/>
  <c r="AO74" i="28" s="1"/>
  <c r="Y82" i="28"/>
  <c r="AJ82" i="28" s="1"/>
  <c r="AO82" i="28" s="1"/>
  <c r="Y90" i="28"/>
  <c r="AJ90" i="28" s="1"/>
  <c r="AO90" i="28" s="1"/>
  <c r="Y98" i="28"/>
  <c r="AJ98" i="28" s="1"/>
  <c r="AO98" i="28" s="1"/>
  <c r="Y106" i="28"/>
  <c r="AJ106" i="28" s="1"/>
  <c r="AO106" i="28" s="1"/>
  <c r="Y114" i="28"/>
  <c r="AJ114" i="28" s="1"/>
  <c r="AO114" i="28" s="1"/>
  <c r="Y122" i="28"/>
  <c r="AJ122" i="28" s="1"/>
  <c r="AO122" i="28" s="1"/>
  <c r="Y130" i="28"/>
  <c r="AJ130" i="28" s="1"/>
  <c r="AO130" i="28" s="1"/>
  <c r="Y138" i="28"/>
  <c r="AJ138" i="28" s="1"/>
  <c r="AO138" i="28" s="1"/>
  <c r="Y11" i="28"/>
  <c r="AJ11" i="28" s="1"/>
  <c r="AO11" i="28" s="1"/>
  <c r="Y19" i="28"/>
  <c r="AJ19" i="28" s="1"/>
  <c r="AO19" i="28" s="1"/>
  <c r="Y27" i="28"/>
  <c r="AJ27" i="28" s="1"/>
  <c r="AO27" i="28" s="1"/>
  <c r="Y35" i="28"/>
  <c r="AJ35" i="28" s="1"/>
  <c r="AO35" i="28" s="1"/>
  <c r="Y43" i="28"/>
  <c r="AJ43" i="28" s="1"/>
  <c r="AO43" i="28" s="1"/>
  <c r="Y51" i="28"/>
  <c r="AJ51" i="28" s="1"/>
  <c r="AO51" i="28" s="1"/>
  <c r="Y59" i="28"/>
  <c r="AJ59" i="28" s="1"/>
  <c r="AO59" i="28" s="1"/>
  <c r="Y67" i="28"/>
  <c r="AJ67" i="28" s="1"/>
  <c r="AO67" i="28" s="1"/>
  <c r="Y75" i="28"/>
  <c r="AJ75" i="28" s="1"/>
  <c r="AO75" i="28" s="1"/>
  <c r="Y83" i="28"/>
  <c r="AJ83" i="28" s="1"/>
  <c r="AO83" i="28" s="1"/>
  <c r="Y91" i="28"/>
  <c r="AJ91" i="28" s="1"/>
  <c r="AO91" i="28" s="1"/>
  <c r="Y99" i="28"/>
  <c r="AJ99" i="28" s="1"/>
  <c r="AO99" i="28" s="1"/>
  <c r="Y107" i="28"/>
  <c r="AJ107" i="28" s="1"/>
  <c r="AO107" i="28" s="1"/>
  <c r="Y115" i="28"/>
  <c r="AJ115" i="28" s="1"/>
  <c r="AO115" i="28" s="1"/>
  <c r="Y123" i="28"/>
  <c r="AJ123" i="28" s="1"/>
  <c r="AO123" i="28" s="1"/>
  <c r="Y131" i="28"/>
  <c r="AJ131" i="28" s="1"/>
  <c r="AO131" i="28" s="1"/>
  <c r="Y139" i="28"/>
  <c r="AJ139" i="28" s="1"/>
  <c r="AO139" i="28" s="1"/>
  <c r="Y12" i="28"/>
  <c r="AJ12" i="28" s="1"/>
  <c r="AO12" i="28" s="1"/>
  <c r="Y44" i="28"/>
  <c r="AJ44" i="28" s="1"/>
  <c r="AO44" i="28" s="1"/>
  <c r="Y76" i="28"/>
  <c r="AJ76" i="28" s="1"/>
  <c r="AO76" i="28" s="1"/>
  <c r="Y108" i="28"/>
  <c r="AJ108" i="28" s="1"/>
  <c r="AO108" i="28" s="1"/>
  <c r="Y140" i="28"/>
  <c r="AJ140" i="28" s="1"/>
  <c r="AO140" i="28" s="1"/>
  <c r="Y149" i="28"/>
  <c r="AJ149" i="28" s="1"/>
  <c r="AO149" i="28" s="1"/>
  <c r="Y157" i="28"/>
  <c r="AJ157" i="28" s="1"/>
  <c r="AO157" i="28" s="1"/>
  <c r="Y13" i="28"/>
  <c r="AJ13" i="28" s="1"/>
  <c r="AO13" i="28" s="1"/>
  <c r="Y45" i="28"/>
  <c r="AJ45" i="28" s="1"/>
  <c r="AO45" i="28" s="1"/>
  <c r="Y77" i="28"/>
  <c r="AJ77" i="28" s="1"/>
  <c r="AO77" i="28" s="1"/>
  <c r="Y109" i="28"/>
  <c r="AJ109" i="28" s="1"/>
  <c r="AO109" i="28" s="1"/>
  <c r="Y141" i="28"/>
  <c r="AJ141" i="28" s="1"/>
  <c r="AO141" i="28" s="1"/>
  <c r="Y150" i="28"/>
  <c r="AJ150" i="28" s="1"/>
  <c r="AO150" i="28" s="1"/>
  <c r="Y133" i="28"/>
  <c r="AJ133" i="28" s="1"/>
  <c r="AO133" i="28" s="1"/>
  <c r="Y20" i="28"/>
  <c r="AJ20" i="28" s="1"/>
  <c r="AO20" i="28" s="1"/>
  <c r="Y52" i="28"/>
  <c r="AJ52" i="28" s="1"/>
  <c r="AO52" i="28" s="1"/>
  <c r="Y84" i="28"/>
  <c r="AJ84" i="28" s="1"/>
  <c r="AO84" i="28" s="1"/>
  <c r="Y116" i="28"/>
  <c r="AJ116" i="28" s="1"/>
  <c r="AO116" i="28" s="1"/>
  <c r="Y143" i="28"/>
  <c r="AJ143" i="28" s="1"/>
  <c r="AO143" i="28" s="1"/>
  <c r="Y151" i="28"/>
  <c r="AJ151" i="28" s="1"/>
  <c r="AO151" i="28" s="1"/>
  <c r="Y21" i="28"/>
  <c r="AJ21" i="28" s="1"/>
  <c r="AO21" i="28" s="1"/>
  <c r="Y53" i="28"/>
  <c r="AJ53" i="28" s="1"/>
  <c r="AO53" i="28" s="1"/>
  <c r="Y85" i="28"/>
  <c r="AJ85" i="28" s="1"/>
  <c r="AO85" i="28" s="1"/>
  <c r="Y117" i="28"/>
  <c r="AJ117" i="28" s="1"/>
  <c r="AO117" i="28" s="1"/>
  <c r="Y144" i="28"/>
  <c r="AJ144" i="28" s="1"/>
  <c r="AO144" i="28" s="1"/>
  <c r="Y152" i="28"/>
  <c r="AJ152" i="28" s="1"/>
  <c r="AO152" i="28" s="1"/>
  <c r="Y37" i="28"/>
  <c r="AJ37" i="28" s="1"/>
  <c r="AO37" i="28" s="1"/>
  <c r="Y69" i="28"/>
  <c r="AJ69" i="28" s="1"/>
  <c r="AO69" i="28" s="1"/>
  <c r="Y101" i="28"/>
  <c r="AJ101" i="28" s="1"/>
  <c r="AO101" i="28" s="1"/>
  <c r="Y148" i="28"/>
  <c r="AJ148" i="28" s="1"/>
  <c r="AO148" i="28" s="1"/>
  <c r="Y156" i="28"/>
  <c r="AJ156" i="28" s="1"/>
  <c r="AO156" i="28" s="1"/>
  <c r="Y28" i="28"/>
  <c r="AJ28" i="28" s="1"/>
  <c r="AO28" i="28" s="1"/>
  <c r="Y60" i="28"/>
  <c r="AJ60" i="28" s="1"/>
  <c r="AO60" i="28" s="1"/>
  <c r="Y92" i="28"/>
  <c r="AJ92" i="28" s="1"/>
  <c r="AO92" i="28" s="1"/>
  <c r="Y124" i="28"/>
  <c r="AJ124" i="28" s="1"/>
  <c r="AO124" i="28" s="1"/>
  <c r="Y145" i="28"/>
  <c r="AJ145" i="28" s="1"/>
  <c r="AO145" i="28" s="1"/>
  <c r="Y153" i="28"/>
  <c r="AJ153" i="28" s="1"/>
  <c r="AO153" i="28" s="1"/>
  <c r="Y29" i="28"/>
  <c r="AJ29" i="28" s="1"/>
  <c r="AO29" i="28" s="1"/>
  <c r="Y61" i="28"/>
  <c r="AJ61" i="28" s="1"/>
  <c r="AO61" i="28" s="1"/>
  <c r="Y93" i="28"/>
  <c r="AJ93" i="28" s="1"/>
  <c r="AO93" i="28" s="1"/>
  <c r="Y125" i="28"/>
  <c r="AJ125" i="28" s="1"/>
  <c r="AO125" i="28" s="1"/>
  <c r="Y146" i="28"/>
  <c r="AJ146" i="28" s="1"/>
  <c r="AO146" i="28" s="1"/>
  <c r="Y154" i="28"/>
  <c r="AJ154" i="28" s="1"/>
  <c r="AO154" i="28" s="1"/>
  <c r="Y36" i="28"/>
  <c r="AJ36" i="28" s="1"/>
  <c r="AO36" i="28" s="1"/>
  <c r="Y68" i="28"/>
  <c r="AJ68" i="28" s="1"/>
  <c r="AO68" i="28" s="1"/>
  <c r="Y100" i="28"/>
  <c r="AJ100" i="28" s="1"/>
  <c r="AO100" i="28" s="1"/>
  <c r="Y132" i="28"/>
  <c r="AJ132" i="28" s="1"/>
  <c r="AO132" i="28" s="1"/>
  <c r="Y147" i="28"/>
  <c r="AJ147" i="28" s="1"/>
  <c r="AO147" i="28" s="1"/>
  <c r="Y155" i="28"/>
  <c r="AJ155" i="28" s="1"/>
  <c r="AO155" i="28" s="1"/>
  <c r="U11" i="33"/>
  <c r="AE11" i="33" s="1"/>
  <c r="U75" i="33"/>
  <c r="AE75" i="33" s="1"/>
  <c r="U139" i="33"/>
  <c r="AE139" i="33" s="1"/>
  <c r="U52" i="33"/>
  <c r="AE52" i="33" s="1"/>
  <c r="U116" i="33"/>
  <c r="AE116" i="33" s="1"/>
  <c r="U29" i="33"/>
  <c r="AE29" i="33" s="1"/>
  <c r="U93" i="33"/>
  <c r="AE93" i="33" s="1"/>
  <c r="U157" i="33"/>
  <c r="AE157" i="33" s="1"/>
  <c r="U71" i="33"/>
  <c r="AE71" i="33" s="1"/>
  <c r="U135" i="33"/>
  <c r="AE135" i="33" s="1"/>
  <c r="U56" i="33"/>
  <c r="AE56" i="33" s="1"/>
  <c r="U120" i="33"/>
  <c r="AE120" i="33" s="1"/>
  <c r="U73" i="33"/>
  <c r="AE73" i="33" s="1"/>
  <c r="U74" i="33"/>
  <c r="AE74" i="33" s="1"/>
  <c r="U98" i="33"/>
  <c r="AE98" i="33" s="1"/>
  <c r="U126" i="33"/>
  <c r="AE126" i="33" s="1"/>
  <c r="U129" i="33"/>
  <c r="AE129" i="33" s="1"/>
  <c r="U153" i="33"/>
  <c r="AE153" i="33" s="1"/>
  <c r="U58" i="33"/>
  <c r="AE58" i="33" s="1"/>
  <c r="U19" i="33"/>
  <c r="AE19" i="33" s="1"/>
  <c r="U83" i="33"/>
  <c r="AE83" i="33" s="1"/>
  <c r="U147" i="33"/>
  <c r="AE147" i="33" s="1"/>
  <c r="U60" i="33"/>
  <c r="AE60" i="33" s="1"/>
  <c r="U124" i="33"/>
  <c r="AE124" i="33" s="1"/>
  <c r="U37" i="33"/>
  <c r="AE37" i="33" s="1"/>
  <c r="U101" i="33"/>
  <c r="AE101" i="33" s="1"/>
  <c r="U15" i="33"/>
  <c r="AE15" i="33" s="1"/>
  <c r="U79" i="33"/>
  <c r="AE79" i="33" s="1"/>
  <c r="U143" i="33"/>
  <c r="AE143" i="33" s="1"/>
  <c r="U64" i="33"/>
  <c r="AE64" i="33" s="1"/>
  <c r="U128" i="33"/>
  <c r="AE128" i="33" s="1"/>
  <c r="U94" i="33"/>
  <c r="AE94" i="33" s="1"/>
  <c r="U97" i="33"/>
  <c r="AE97" i="33" s="1"/>
  <c r="U121" i="33"/>
  <c r="AE121" i="33" s="1"/>
  <c r="U146" i="33"/>
  <c r="AE146" i="33" s="1"/>
  <c r="U150" i="33"/>
  <c r="AE150" i="33" s="1"/>
  <c r="U26" i="33"/>
  <c r="AE26" i="33" s="1"/>
  <c r="U145" i="33"/>
  <c r="AE145" i="33" s="1"/>
  <c r="U27" i="33"/>
  <c r="AE27" i="33" s="1"/>
  <c r="U91" i="33"/>
  <c r="AE91" i="33" s="1"/>
  <c r="U155" i="33"/>
  <c r="AE155" i="33" s="1"/>
  <c r="U68" i="33"/>
  <c r="AE68" i="33" s="1"/>
  <c r="U132" i="33"/>
  <c r="AE132" i="33" s="1"/>
  <c r="U45" i="33"/>
  <c r="AE45" i="33" s="1"/>
  <c r="U109" i="33"/>
  <c r="AE109" i="33" s="1"/>
  <c r="U23" i="33"/>
  <c r="AE23" i="33" s="1"/>
  <c r="U87" i="33"/>
  <c r="AE87" i="33" s="1"/>
  <c r="U151" i="33"/>
  <c r="AE151" i="33" s="1"/>
  <c r="U72" i="33"/>
  <c r="AE72" i="33" s="1"/>
  <c r="U136" i="33"/>
  <c r="AE136" i="33" s="1"/>
  <c r="U114" i="33"/>
  <c r="AE114" i="33" s="1"/>
  <c r="U118" i="33"/>
  <c r="AE118" i="33" s="1"/>
  <c r="U142" i="33"/>
  <c r="AE142" i="33" s="1"/>
  <c r="U25" i="33"/>
  <c r="AE25" i="33" s="1"/>
  <c r="U113" i="33"/>
  <c r="AE113" i="33" s="1"/>
  <c r="U70" i="33"/>
  <c r="AE70" i="33" s="1"/>
  <c r="U35" i="33"/>
  <c r="AE35" i="33" s="1"/>
  <c r="U99" i="33"/>
  <c r="AE99" i="33" s="1"/>
  <c r="U12" i="33"/>
  <c r="AE12" i="33" s="1"/>
  <c r="U76" i="33"/>
  <c r="AE76" i="33" s="1"/>
  <c r="U140" i="33"/>
  <c r="AE140" i="33" s="1"/>
  <c r="U53" i="33"/>
  <c r="AE53" i="33" s="1"/>
  <c r="U117" i="33"/>
  <c r="AE117" i="33" s="1"/>
  <c r="U31" i="33"/>
  <c r="AE31" i="33" s="1"/>
  <c r="U95" i="33"/>
  <c r="AE95" i="33" s="1"/>
  <c r="U16" i="33"/>
  <c r="AE16" i="33" s="1"/>
  <c r="U80" i="33"/>
  <c r="AE80" i="33" s="1"/>
  <c r="U144" i="33"/>
  <c r="AE144" i="33" s="1"/>
  <c r="U137" i="33"/>
  <c r="AE137" i="33" s="1"/>
  <c r="U138" i="33"/>
  <c r="AE138" i="33" s="1"/>
  <c r="U18" i="33"/>
  <c r="AE18" i="33" s="1"/>
  <c r="U22" i="33"/>
  <c r="AE22" i="33" s="1"/>
  <c r="U46" i="33"/>
  <c r="AE46" i="33" s="1"/>
  <c r="U38" i="33"/>
  <c r="AE38" i="33" s="1"/>
  <c r="U154" i="33"/>
  <c r="AE154" i="33" s="1"/>
  <c r="U43" i="33"/>
  <c r="AE43" i="33" s="1"/>
  <c r="U107" i="33"/>
  <c r="AE107" i="33" s="1"/>
  <c r="U20" i="33"/>
  <c r="AE20" i="33" s="1"/>
  <c r="U84" i="33"/>
  <c r="AE84" i="33" s="1"/>
  <c r="U148" i="33"/>
  <c r="AE148" i="33" s="1"/>
  <c r="U61" i="33"/>
  <c r="AE61" i="33" s="1"/>
  <c r="U125" i="33"/>
  <c r="AE125" i="33" s="1"/>
  <c r="U39" i="33"/>
  <c r="AE39" i="33" s="1"/>
  <c r="U103" i="33"/>
  <c r="AE103" i="33" s="1"/>
  <c r="U24" i="33"/>
  <c r="AE24" i="33" s="1"/>
  <c r="U88" i="33"/>
  <c r="AE88" i="33" s="1"/>
  <c r="U152" i="33"/>
  <c r="AE152" i="33" s="1"/>
  <c r="U158" i="33"/>
  <c r="AE158" i="33" s="1"/>
  <c r="U14" i="33"/>
  <c r="AE14" i="33" s="1"/>
  <c r="U41" i="33"/>
  <c r="AE41" i="33" s="1"/>
  <c r="U42" i="33"/>
  <c r="AE42" i="33" s="1"/>
  <c r="U66" i="33"/>
  <c r="AE66" i="33" s="1"/>
  <c r="U122" i="33"/>
  <c r="AE122" i="33" s="1"/>
  <c r="U90" i="33"/>
  <c r="AE90" i="33" s="1"/>
  <c r="U51" i="33"/>
  <c r="AE51" i="33" s="1"/>
  <c r="U115" i="33"/>
  <c r="AE115" i="33" s="1"/>
  <c r="U28" i="33"/>
  <c r="AE28" i="33" s="1"/>
  <c r="U92" i="33"/>
  <c r="AE92" i="33" s="1"/>
  <c r="U156" i="33"/>
  <c r="AE156" i="33" s="1"/>
  <c r="U69" i="33"/>
  <c r="AE69" i="33" s="1"/>
  <c r="U133" i="33"/>
  <c r="AE133" i="33" s="1"/>
  <c r="U47" i="33"/>
  <c r="AE47" i="33" s="1"/>
  <c r="U111" i="33"/>
  <c r="AE111" i="33" s="1"/>
  <c r="U32" i="33"/>
  <c r="AE32" i="33" s="1"/>
  <c r="U96" i="33"/>
  <c r="AE96" i="33" s="1"/>
  <c r="U9" i="33"/>
  <c r="AE9" i="33" s="1"/>
  <c r="U10" i="33"/>
  <c r="AE10" i="33" s="1"/>
  <c r="U34" i="33"/>
  <c r="AE34" i="33" s="1"/>
  <c r="U62" i="33"/>
  <c r="AE62" i="33" s="1"/>
  <c r="U65" i="33"/>
  <c r="AE65" i="33" s="1"/>
  <c r="U89" i="33"/>
  <c r="AE89" i="33" s="1"/>
  <c r="U49" i="33"/>
  <c r="AE49" i="33" s="1"/>
  <c r="U17" i="33"/>
  <c r="AE17" i="33" s="1"/>
  <c r="U59" i="33"/>
  <c r="AE59" i="33" s="1"/>
  <c r="U123" i="33"/>
  <c r="AE123" i="33" s="1"/>
  <c r="U36" i="33"/>
  <c r="AE36" i="33" s="1"/>
  <c r="U100" i="33"/>
  <c r="AE100" i="33" s="1"/>
  <c r="U13" i="33"/>
  <c r="AE13" i="33" s="1"/>
  <c r="U77" i="33"/>
  <c r="AE77" i="33" s="1"/>
  <c r="U141" i="33"/>
  <c r="AE141" i="33" s="1"/>
  <c r="U55" i="33"/>
  <c r="AE55" i="33" s="1"/>
  <c r="U119" i="33"/>
  <c r="AE119" i="33" s="1"/>
  <c r="U40" i="33"/>
  <c r="AE40" i="33" s="1"/>
  <c r="U104" i="33"/>
  <c r="AE104" i="33" s="1"/>
  <c r="U30" i="33"/>
  <c r="AE30" i="33" s="1"/>
  <c r="U33" i="33"/>
  <c r="AE33" i="33" s="1"/>
  <c r="U57" i="33"/>
  <c r="AE57" i="33" s="1"/>
  <c r="U82" i="33"/>
  <c r="AE82" i="33" s="1"/>
  <c r="U86" i="33"/>
  <c r="AE86" i="33" s="1"/>
  <c r="U110" i="33"/>
  <c r="AE110" i="33" s="1"/>
  <c r="U134" i="33"/>
  <c r="AE134" i="33" s="1"/>
  <c r="U102" i="33"/>
  <c r="AE102" i="33" s="1"/>
  <c r="U67" i="33"/>
  <c r="AE67" i="33" s="1"/>
  <c r="U131" i="33"/>
  <c r="AE131" i="33" s="1"/>
  <c r="U44" i="33"/>
  <c r="AE44" i="33" s="1"/>
  <c r="U108" i="33"/>
  <c r="AE108" i="33" s="1"/>
  <c r="U21" i="33"/>
  <c r="AE21" i="33" s="1"/>
  <c r="U85" i="33"/>
  <c r="AE85" i="33" s="1"/>
  <c r="U149" i="33"/>
  <c r="AE149" i="33" s="1"/>
  <c r="U63" i="33"/>
  <c r="AE63" i="33" s="1"/>
  <c r="U127" i="33"/>
  <c r="AE127" i="33" s="1"/>
  <c r="U48" i="33"/>
  <c r="AE48" i="33" s="1"/>
  <c r="U112" i="33"/>
  <c r="AE112" i="33" s="1"/>
  <c r="U50" i="33"/>
  <c r="AE50" i="33" s="1"/>
  <c r="U54" i="33"/>
  <c r="AE54" i="33" s="1"/>
  <c r="U78" i="33"/>
  <c r="AE78" i="33" s="1"/>
  <c r="U105" i="33"/>
  <c r="AE105" i="33" s="1"/>
  <c r="U106" i="33"/>
  <c r="AE106" i="33" s="1"/>
  <c r="U130" i="33"/>
  <c r="AE130" i="33" s="1"/>
  <c r="U81" i="33"/>
  <c r="AE81" i="33" s="1"/>
  <c r="Q67" i="33"/>
  <c r="AA67" i="33" s="1"/>
  <c r="Q131" i="33"/>
  <c r="AA131" i="33" s="1"/>
  <c r="Q44" i="33"/>
  <c r="AA44" i="33" s="1"/>
  <c r="Q108" i="33"/>
  <c r="AA108" i="33" s="1"/>
  <c r="Q45" i="33"/>
  <c r="AA45" i="33" s="1"/>
  <c r="Q109" i="33"/>
  <c r="AA109" i="33" s="1"/>
  <c r="Q22" i="33"/>
  <c r="AA22" i="33" s="1"/>
  <c r="Q86" i="33"/>
  <c r="AA86" i="33" s="1"/>
  <c r="Q150" i="33"/>
  <c r="AA150" i="33" s="1"/>
  <c r="Q63" i="33"/>
  <c r="AA63" i="33" s="1"/>
  <c r="Q127" i="33"/>
  <c r="AA127" i="33" s="1"/>
  <c r="Q48" i="33"/>
  <c r="AA48" i="33" s="1"/>
  <c r="Q112" i="33"/>
  <c r="AA112" i="33" s="1"/>
  <c r="Q25" i="33"/>
  <c r="AA25" i="33" s="1"/>
  <c r="Q89" i="33"/>
  <c r="AA89" i="33" s="1"/>
  <c r="Q153" i="33"/>
  <c r="AA153" i="33" s="1"/>
  <c r="Q114" i="33"/>
  <c r="AA114" i="33" s="1"/>
  <c r="Q138" i="33"/>
  <c r="AA138" i="33" s="1"/>
  <c r="Q11" i="33"/>
  <c r="AA11" i="33" s="1"/>
  <c r="Q75" i="33"/>
  <c r="AA75" i="33" s="1"/>
  <c r="Q139" i="33"/>
  <c r="AA139" i="33" s="1"/>
  <c r="AG139" i="33" s="1"/>
  <c r="AL139" i="33" s="1"/>
  <c r="Q52" i="33"/>
  <c r="AA52" i="33" s="1"/>
  <c r="Q116" i="33"/>
  <c r="AA116" i="33" s="1"/>
  <c r="Q53" i="33"/>
  <c r="AA53" i="33" s="1"/>
  <c r="Q117" i="33"/>
  <c r="AA117" i="33" s="1"/>
  <c r="Q30" i="33"/>
  <c r="AA30" i="33" s="1"/>
  <c r="Q94" i="33"/>
  <c r="AA94" i="33" s="1"/>
  <c r="Q158" i="33"/>
  <c r="AA158" i="33" s="1"/>
  <c r="Q71" i="33"/>
  <c r="AA71" i="33" s="1"/>
  <c r="Q135" i="33"/>
  <c r="AA135" i="33" s="1"/>
  <c r="Q56" i="33"/>
  <c r="AA56" i="33" s="1"/>
  <c r="Q120" i="33"/>
  <c r="AA120" i="33" s="1"/>
  <c r="Q33" i="33"/>
  <c r="AA33" i="33" s="1"/>
  <c r="Q97" i="33"/>
  <c r="AA97" i="33" s="1"/>
  <c r="Q34" i="33"/>
  <c r="AA34" i="33" s="1"/>
  <c r="Q156" i="33"/>
  <c r="AA156" i="33" s="1"/>
  <c r="Q18" i="33"/>
  <c r="AA18" i="33" s="1"/>
  <c r="Q27" i="33"/>
  <c r="AA27" i="33" s="1"/>
  <c r="Q91" i="33"/>
  <c r="AA91" i="33" s="1"/>
  <c r="Q155" i="33"/>
  <c r="AA155" i="33" s="1"/>
  <c r="Q68" i="33"/>
  <c r="AA68" i="33" s="1"/>
  <c r="Q132" i="33"/>
  <c r="AA132" i="33" s="1"/>
  <c r="Q69" i="33"/>
  <c r="AA69" i="33" s="1"/>
  <c r="Q133" i="33"/>
  <c r="AA133" i="33" s="1"/>
  <c r="Q46" i="33"/>
  <c r="AA46" i="33" s="1"/>
  <c r="Q110" i="33"/>
  <c r="AA110" i="33" s="1"/>
  <c r="Q23" i="33"/>
  <c r="AA23" i="33" s="1"/>
  <c r="Q87" i="33"/>
  <c r="AA87" i="33" s="1"/>
  <c r="Q151" i="33"/>
  <c r="AA151" i="33" s="1"/>
  <c r="Q72" i="33"/>
  <c r="AA72" i="33" s="1"/>
  <c r="Q136" i="33"/>
  <c r="AA136" i="33" s="1"/>
  <c r="Q49" i="33"/>
  <c r="AA49" i="33" s="1"/>
  <c r="Q113" i="33"/>
  <c r="AA113" i="33" s="1"/>
  <c r="AG113" i="33" s="1"/>
  <c r="AL113" i="33" s="1"/>
  <c r="Q148" i="33"/>
  <c r="AA148" i="33" s="1"/>
  <c r="Q122" i="33"/>
  <c r="AA122" i="33" s="1"/>
  <c r="Q140" i="33"/>
  <c r="AA140" i="33" s="1"/>
  <c r="Q35" i="33"/>
  <c r="AA35" i="33" s="1"/>
  <c r="Q99" i="33"/>
  <c r="AA99" i="33" s="1"/>
  <c r="Q12" i="33"/>
  <c r="AA12" i="33" s="1"/>
  <c r="Q76" i="33"/>
  <c r="AA76" i="33" s="1"/>
  <c r="Q13" i="33"/>
  <c r="AA13" i="33" s="1"/>
  <c r="Q77" i="33"/>
  <c r="AA77" i="33" s="1"/>
  <c r="Q141" i="33"/>
  <c r="AA141" i="33" s="1"/>
  <c r="Q54" i="33"/>
  <c r="AA54" i="33" s="1"/>
  <c r="Q118" i="33"/>
  <c r="AA118" i="33" s="1"/>
  <c r="Q31" i="33"/>
  <c r="AA31" i="33" s="1"/>
  <c r="Q95" i="33"/>
  <c r="AA95" i="33" s="1"/>
  <c r="Q16" i="33"/>
  <c r="AA16" i="33" s="1"/>
  <c r="Q80" i="33"/>
  <c r="AA80" i="33" s="1"/>
  <c r="AG80" i="33" s="1"/>
  <c r="AL80" i="33" s="1"/>
  <c r="Q144" i="33"/>
  <c r="AA144" i="33" s="1"/>
  <c r="Q57" i="33"/>
  <c r="AA57" i="33" s="1"/>
  <c r="Q121" i="33"/>
  <c r="AA121" i="33" s="1"/>
  <c r="Q42" i="33"/>
  <c r="AA42" i="33" s="1"/>
  <c r="Q66" i="33"/>
  <c r="AA66" i="33" s="1"/>
  <c r="Q43" i="33"/>
  <c r="AA43" i="33" s="1"/>
  <c r="Q107" i="33"/>
  <c r="AA107" i="33" s="1"/>
  <c r="Q20" i="33"/>
  <c r="AA20" i="33" s="1"/>
  <c r="Q84" i="33"/>
  <c r="AA84" i="33" s="1"/>
  <c r="Q21" i="33"/>
  <c r="AA21" i="33" s="1"/>
  <c r="Q85" i="33"/>
  <c r="AA85" i="33" s="1"/>
  <c r="Q149" i="33"/>
  <c r="AA149" i="33" s="1"/>
  <c r="Q62" i="33"/>
  <c r="AA62" i="33" s="1"/>
  <c r="Q126" i="33"/>
  <c r="AA126" i="33" s="1"/>
  <c r="Q39" i="33"/>
  <c r="AA39" i="33" s="1"/>
  <c r="Q103" i="33"/>
  <c r="AA103" i="33" s="1"/>
  <c r="AG103" i="33" s="1"/>
  <c r="AL103" i="33" s="1"/>
  <c r="AO103" i="33" s="1"/>
  <c r="Q24" i="33"/>
  <c r="AA24" i="33" s="1"/>
  <c r="Q88" i="33"/>
  <c r="AA88" i="33" s="1"/>
  <c r="Q152" i="33"/>
  <c r="AA152" i="33" s="1"/>
  <c r="Q65" i="33"/>
  <c r="AA65" i="33" s="1"/>
  <c r="Q129" i="33"/>
  <c r="AA129" i="33" s="1"/>
  <c r="Q106" i="33"/>
  <c r="AA106" i="33" s="1"/>
  <c r="Q130" i="33"/>
  <c r="AA130" i="33" s="1"/>
  <c r="Q26" i="33"/>
  <c r="AA26" i="33" s="1"/>
  <c r="Q51" i="33"/>
  <c r="AA51" i="33" s="1"/>
  <c r="Q115" i="33"/>
  <c r="AA115" i="33" s="1"/>
  <c r="Q28" i="33"/>
  <c r="AA28" i="33" s="1"/>
  <c r="Q92" i="33"/>
  <c r="AA92" i="33" s="1"/>
  <c r="Q29" i="33"/>
  <c r="AA29" i="33" s="1"/>
  <c r="Q93" i="33"/>
  <c r="AA93" i="33" s="1"/>
  <c r="Q157" i="33"/>
  <c r="AA157" i="33" s="1"/>
  <c r="Q70" i="33"/>
  <c r="AA70" i="33" s="1"/>
  <c r="Q134" i="33"/>
  <c r="AA134" i="33" s="1"/>
  <c r="Q47" i="33"/>
  <c r="AA47" i="33" s="1"/>
  <c r="Q111" i="33"/>
  <c r="AA111" i="33" s="1"/>
  <c r="Q32" i="33"/>
  <c r="AA32" i="33" s="1"/>
  <c r="Q96" i="33"/>
  <c r="AA96" i="33" s="1"/>
  <c r="Q9" i="33"/>
  <c r="AA9" i="33" s="1"/>
  <c r="Q73" i="33"/>
  <c r="AA73" i="33" s="1"/>
  <c r="Q137" i="33"/>
  <c r="AA137" i="33" s="1"/>
  <c r="Q154" i="33"/>
  <c r="AA154" i="33" s="1"/>
  <c r="Q10" i="33"/>
  <c r="AA10" i="33" s="1"/>
  <c r="Q90" i="33"/>
  <c r="AA90" i="33" s="1"/>
  <c r="Q59" i="33"/>
  <c r="AA59" i="33" s="1"/>
  <c r="Q123" i="33"/>
  <c r="AA123" i="33" s="1"/>
  <c r="Q36" i="33"/>
  <c r="AA36" i="33" s="1"/>
  <c r="Q100" i="33"/>
  <c r="AA100" i="33" s="1"/>
  <c r="Q37" i="33"/>
  <c r="AA37" i="33" s="1"/>
  <c r="Q101" i="33"/>
  <c r="AA101" i="33" s="1"/>
  <c r="Q14" i="33"/>
  <c r="AA14" i="33" s="1"/>
  <c r="Q78" i="33"/>
  <c r="AA78" i="33" s="1"/>
  <c r="Q142" i="33"/>
  <c r="AA142" i="33" s="1"/>
  <c r="Q55" i="33"/>
  <c r="AA55" i="33" s="1"/>
  <c r="Q119" i="33"/>
  <c r="AA119" i="33" s="1"/>
  <c r="Q40" i="33"/>
  <c r="AA40" i="33" s="1"/>
  <c r="Q104" i="33"/>
  <c r="AA104" i="33" s="1"/>
  <c r="AG104" i="33" s="1"/>
  <c r="AL104" i="33" s="1"/>
  <c r="AO104" i="33" s="1"/>
  <c r="Q17" i="33"/>
  <c r="AA17" i="33" s="1"/>
  <c r="Q81" i="33"/>
  <c r="AA81" i="33" s="1"/>
  <c r="Q145" i="33"/>
  <c r="AA145" i="33" s="1"/>
  <c r="Q50" i="33"/>
  <c r="AA50" i="33" s="1"/>
  <c r="Q74" i="33"/>
  <c r="AA74" i="33" s="1"/>
  <c r="Q146" i="33"/>
  <c r="AA146" i="33" s="1"/>
  <c r="Q19" i="33"/>
  <c r="AA19" i="33" s="1"/>
  <c r="AG19" i="33" s="1"/>
  <c r="AL19" i="33" s="1"/>
  <c r="Q102" i="33"/>
  <c r="AA102" i="33" s="1"/>
  <c r="Q98" i="33"/>
  <c r="AA98" i="33" s="1"/>
  <c r="Q83" i="33"/>
  <c r="AA83" i="33" s="1"/>
  <c r="Q15" i="33"/>
  <c r="AA15" i="33" s="1"/>
  <c r="Q58" i="33"/>
  <c r="AA58" i="33" s="1"/>
  <c r="Q147" i="33"/>
  <c r="AA147" i="33" s="1"/>
  <c r="Q79" i="33"/>
  <c r="AA79" i="33" s="1"/>
  <c r="Q82" i="33"/>
  <c r="AA82" i="33" s="1"/>
  <c r="Q60" i="33"/>
  <c r="AA60" i="33" s="1"/>
  <c r="Q143" i="33"/>
  <c r="AA143" i="33" s="1"/>
  <c r="Q124" i="33"/>
  <c r="AA124" i="33" s="1"/>
  <c r="Q64" i="33"/>
  <c r="AA64" i="33" s="1"/>
  <c r="Q61" i="33"/>
  <c r="AA61" i="33" s="1"/>
  <c r="Q128" i="33"/>
  <c r="AA128" i="33" s="1"/>
  <c r="Q125" i="33"/>
  <c r="AA125" i="33" s="1"/>
  <c r="Q41" i="33"/>
  <c r="AA41" i="33" s="1"/>
  <c r="Q38" i="33"/>
  <c r="AA38" i="33" s="1"/>
  <c r="Q105" i="33"/>
  <c r="AA105" i="33" s="1"/>
  <c r="Z15" i="28"/>
  <c r="AK15" i="28" s="1"/>
  <c r="AP15" i="28" s="1"/>
  <c r="Z23" i="28"/>
  <c r="AK23" i="28" s="1"/>
  <c r="AP23" i="28" s="1"/>
  <c r="Z31" i="28"/>
  <c r="AK31" i="28" s="1"/>
  <c r="AP31" i="28" s="1"/>
  <c r="Z39" i="28"/>
  <c r="AK39" i="28" s="1"/>
  <c r="AP39" i="28" s="1"/>
  <c r="Z47" i="28"/>
  <c r="AK47" i="28" s="1"/>
  <c r="AP47" i="28" s="1"/>
  <c r="Z55" i="28"/>
  <c r="AK55" i="28" s="1"/>
  <c r="AP55" i="28" s="1"/>
  <c r="Z63" i="28"/>
  <c r="AK63" i="28" s="1"/>
  <c r="AP63" i="28" s="1"/>
  <c r="Z71" i="28"/>
  <c r="AK71" i="28" s="1"/>
  <c r="AP71" i="28" s="1"/>
  <c r="Z79" i="28"/>
  <c r="AK79" i="28" s="1"/>
  <c r="AP79" i="28" s="1"/>
  <c r="Z87" i="28"/>
  <c r="AK87" i="28" s="1"/>
  <c r="AP87" i="28" s="1"/>
  <c r="Z95" i="28"/>
  <c r="AK95" i="28" s="1"/>
  <c r="AP95" i="28" s="1"/>
  <c r="Z103" i="28"/>
  <c r="AK103" i="28" s="1"/>
  <c r="AP103" i="28" s="1"/>
  <c r="Z111" i="28"/>
  <c r="AK111" i="28" s="1"/>
  <c r="AP111" i="28" s="1"/>
  <c r="Z119" i="28"/>
  <c r="AK119" i="28" s="1"/>
  <c r="AP119" i="28" s="1"/>
  <c r="Z127" i="28"/>
  <c r="AK127" i="28" s="1"/>
  <c r="AP127" i="28" s="1"/>
  <c r="Z135" i="28"/>
  <c r="AK135" i="28" s="1"/>
  <c r="AP135" i="28" s="1"/>
  <c r="Z143" i="28"/>
  <c r="AK143" i="28" s="1"/>
  <c r="AP143" i="28" s="1"/>
  <c r="Z151" i="28"/>
  <c r="AK151" i="28" s="1"/>
  <c r="AP151" i="28" s="1"/>
  <c r="Z8" i="28"/>
  <c r="AK8" i="28" s="1"/>
  <c r="AP8" i="28" s="1"/>
  <c r="Z16" i="28"/>
  <c r="AK16" i="28" s="1"/>
  <c r="AP16" i="28" s="1"/>
  <c r="Z24" i="28"/>
  <c r="AK24" i="28" s="1"/>
  <c r="AP24" i="28" s="1"/>
  <c r="Z32" i="28"/>
  <c r="AK32" i="28" s="1"/>
  <c r="AP32" i="28" s="1"/>
  <c r="Z40" i="28"/>
  <c r="AK40" i="28" s="1"/>
  <c r="AP40" i="28" s="1"/>
  <c r="Z48" i="28"/>
  <c r="AK48" i="28" s="1"/>
  <c r="AP48" i="28" s="1"/>
  <c r="Z56" i="28"/>
  <c r="AK56" i="28" s="1"/>
  <c r="AP56" i="28" s="1"/>
  <c r="Z64" i="28"/>
  <c r="AK64" i="28" s="1"/>
  <c r="AP64" i="28" s="1"/>
  <c r="Z72" i="28"/>
  <c r="AK72" i="28" s="1"/>
  <c r="AP72" i="28" s="1"/>
  <c r="Z80" i="28"/>
  <c r="AK80" i="28" s="1"/>
  <c r="AP80" i="28" s="1"/>
  <c r="Z88" i="28"/>
  <c r="AK88" i="28" s="1"/>
  <c r="AP88" i="28" s="1"/>
  <c r="Z96" i="28"/>
  <c r="AK96" i="28" s="1"/>
  <c r="AP96" i="28" s="1"/>
  <c r="Z104" i="28"/>
  <c r="AK104" i="28" s="1"/>
  <c r="AP104" i="28" s="1"/>
  <c r="Z112" i="28"/>
  <c r="AK112" i="28" s="1"/>
  <c r="AP112" i="28" s="1"/>
  <c r="Z120" i="28"/>
  <c r="AK120" i="28" s="1"/>
  <c r="AP120" i="28" s="1"/>
  <c r="Z128" i="28"/>
  <c r="AK128" i="28" s="1"/>
  <c r="AP128" i="28" s="1"/>
  <c r="Z136" i="28"/>
  <c r="AK136" i="28" s="1"/>
  <c r="AP136" i="28" s="1"/>
  <c r="Z144" i="28"/>
  <c r="AK144" i="28" s="1"/>
  <c r="AP144" i="28" s="1"/>
  <c r="Z152" i="28"/>
  <c r="AK152" i="28" s="1"/>
  <c r="AP152" i="28" s="1"/>
  <c r="Z38" i="28"/>
  <c r="AK38" i="28" s="1"/>
  <c r="AP38" i="28" s="1"/>
  <c r="Z62" i="28"/>
  <c r="AK62" i="28" s="1"/>
  <c r="AP62" i="28" s="1"/>
  <c r="Z86" i="28"/>
  <c r="AK86" i="28" s="1"/>
  <c r="AP86" i="28" s="1"/>
  <c r="Z110" i="28"/>
  <c r="AK110" i="28" s="1"/>
  <c r="AP110" i="28" s="1"/>
  <c r="Z134" i="28"/>
  <c r="AK134" i="28" s="1"/>
  <c r="AP134" i="28" s="1"/>
  <c r="Z150" i="28"/>
  <c r="AK150" i="28" s="1"/>
  <c r="AP150" i="28" s="1"/>
  <c r="Z9" i="28"/>
  <c r="AK9" i="28" s="1"/>
  <c r="AP9" i="28" s="1"/>
  <c r="Z17" i="28"/>
  <c r="AK17" i="28" s="1"/>
  <c r="AP17" i="28" s="1"/>
  <c r="Z25" i="28"/>
  <c r="AK25" i="28" s="1"/>
  <c r="AP25" i="28" s="1"/>
  <c r="Z33" i="28"/>
  <c r="AK33" i="28" s="1"/>
  <c r="AP33" i="28" s="1"/>
  <c r="Z41" i="28"/>
  <c r="AK41" i="28" s="1"/>
  <c r="AP41" i="28" s="1"/>
  <c r="Z49" i="28"/>
  <c r="AK49" i="28" s="1"/>
  <c r="AP49" i="28" s="1"/>
  <c r="Z57" i="28"/>
  <c r="AK57" i="28" s="1"/>
  <c r="AP57" i="28" s="1"/>
  <c r="Z65" i="28"/>
  <c r="AK65" i="28" s="1"/>
  <c r="AP65" i="28" s="1"/>
  <c r="Z73" i="28"/>
  <c r="AK73" i="28" s="1"/>
  <c r="AP73" i="28" s="1"/>
  <c r="Z81" i="28"/>
  <c r="AK81" i="28" s="1"/>
  <c r="AP81" i="28" s="1"/>
  <c r="Z89" i="28"/>
  <c r="AK89" i="28" s="1"/>
  <c r="AP89" i="28" s="1"/>
  <c r="Z97" i="28"/>
  <c r="AK97" i="28" s="1"/>
  <c r="AP97" i="28" s="1"/>
  <c r="Z105" i="28"/>
  <c r="AK105" i="28" s="1"/>
  <c r="AP105" i="28" s="1"/>
  <c r="Z113" i="28"/>
  <c r="AK113" i="28" s="1"/>
  <c r="AP113" i="28" s="1"/>
  <c r="Z121" i="28"/>
  <c r="AK121" i="28" s="1"/>
  <c r="AP121" i="28" s="1"/>
  <c r="Z129" i="28"/>
  <c r="AK129" i="28" s="1"/>
  <c r="AP129" i="28" s="1"/>
  <c r="Z137" i="28"/>
  <c r="AK137" i="28" s="1"/>
  <c r="AP137" i="28" s="1"/>
  <c r="Z145" i="28"/>
  <c r="AK145" i="28" s="1"/>
  <c r="AP145" i="28" s="1"/>
  <c r="Z153" i="28"/>
  <c r="AK153" i="28" s="1"/>
  <c r="AP153" i="28" s="1"/>
  <c r="Z10" i="28"/>
  <c r="AK10" i="28" s="1"/>
  <c r="AP10" i="28" s="1"/>
  <c r="Z18" i="28"/>
  <c r="AK18" i="28" s="1"/>
  <c r="AP18" i="28" s="1"/>
  <c r="Z26" i="28"/>
  <c r="AK26" i="28" s="1"/>
  <c r="AP26" i="28" s="1"/>
  <c r="Z34" i="28"/>
  <c r="AK34" i="28" s="1"/>
  <c r="AP34" i="28" s="1"/>
  <c r="Z42" i="28"/>
  <c r="AK42" i="28" s="1"/>
  <c r="AP42" i="28" s="1"/>
  <c r="Z50" i="28"/>
  <c r="AK50" i="28" s="1"/>
  <c r="AP50" i="28" s="1"/>
  <c r="Z58" i="28"/>
  <c r="AK58" i="28" s="1"/>
  <c r="AP58" i="28" s="1"/>
  <c r="Z66" i="28"/>
  <c r="AK66" i="28" s="1"/>
  <c r="AP66" i="28" s="1"/>
  <c r="Z74" i="28"/>
  <c r="AK74" i="28" s="1"/>
  <c r="AP74" i="28" s="1"/>
  <c r="Z82" i="28"/>
  <c r="AK82" i="28" s="1"/>
  <c r="AP82" i="28" s="1"/>
  <c r="Z90" i="28"/>
  <c r="AK90" i="28" s="1"/>
  <c r="AP90" i="28" s="1"/>
  <c r="Z98" i="28"/>
  <c r="AK98" i="28" s="1"/>
  <c r="AP98" i="28" s="1"/>
  <c r="Z106" i="28"/>
  <c r="AK106" i="28" s="1"/>
  <c r="AP106" i="28" s="1"/>
  <c r="Z114" i="28"/>
  <c r="AK114" i="28" s="1"/>
  <c r="AP114" i="28" s="1"/>
  <c r="Z122" i="28"/>
  <c r="AK122" i="28" s="1"/>
  <c r="AP122" i="28" s="1"/>
  <c r="Z130" i="28"/>
  <c r="AK130" i="28" s="1"/>
  <c r="AP130" i="28" s="1"/>
  <c r="Z138" i="28"/>
  <c r="AK138" i="28" s="1"/>
  <c r="AP138" i="28" s="1"/>
  <c r="Z146" i="28"/>
  <c r="AK146" i="28" s="1"/>
  <c r="AP146" i="28" s="1"/>
  <c r="Z154" i="28"/>
  <c r="AK154" i="28" s="1"/>
  <c r="AP154" i="28" s="1"/>
  <c r="Z14" i="28"/>
  <c r="AK14" i="28" s="1"/>
  <c r="AP14" i="28" s="1"/>
  <c r="Z22" i="28"/>
  <c r="AK22" i="28" s="1"/>
  <c r="AP22" i="28" s="1"/>
  <c r="Z30" i="28"/>
  <c r="AK30" i="28" s="1"/>
  <c r="AP30" i="28" s="1"/>
  <c r="Z46" i="28"/>
  <c r="AK46" i="28" s="1"/>
  <c r="AP46" i="28" s="1"/>
  <c r="Z54" i="28"/>
  <c r="AK54" i="28" s="1"/>
  <c r="AP54" i="28" s="1"/>
  <c r="Z70" i="28"/>
  <c r="AK70" i="28" s="1"/>
  <c r="AP70" i="28" s="1"/>
  <c r="Z78" i="28"/>
  <c r="AK78" i="28" s="1"/>
  <c r="AP78" i="28" s="1"/>
  <c r="Z94" i="28"/>
  <c r="AK94" i="28" s="1"/>
  <c r="AP94" i="28" s="1"/>
  <c r="Z102" i="28"/>
  <c r="AK102" i="28" s="1"/>
  <c r="AP102" i="28" s="1"/>
  <c r="Z118" i="28"/>
  <c r="AK118" i="28" s="1"/>
  <c r="AP118" i="28" s="1"/>
  <c r="Z126" i="28"/>
  <c r="AK126" i="28" s="1"/>
  <c r="AP126" i="28" s="1"/>
  <c r="Z142" i="28"/>
  <c r="AK142" i="28" s="1"/>
  <c r="AP142" i="28" s="1"/>
  <c r="Z11" i="28"/>
  <c r="AK11" i="28" s="1"/>
  <c r="AP11" i="28" s="1"/>
  <c r="Z19" i="28"/>
  <c r="AK19" i="28" s="1"/>
  <c r="AP19" i="28" s="1"/>
  <c r="Z27" i="28"/>
  <c r="AK27" i="28" s="1"/>
  <c r="AP27" i="28" s="1"/>
  <c r="Z35" i="28"/>
  <c r="AK35" i="28" s="1"/>
  <c r="AP35" i="28" s="1"/>
  <c r="Z43" i="28"/>
  <c r="AK43" i="28" s="1"/>
  <c r="AP43" i="28" s="1"/>
  <c r="Z51" i="28"/>
  <c r="AK51" i="28" s="1"/>
  <c r="AP51" i="28" s="1"/>
  <c r="Z59" i="28"/>
  <c r="AK59" i="28" s="1"/>
  <c r="AP59" i="28" s="1"/>
  <c r="Z67" i="28"/>
  <c r="AK67" i="28" s="1"/>
  <c r="AP67" i="28" s="1"/>
  <c r="Z75" i="28"/>
  <c r="AK75" i="28" s="1"/>
  <c r="AP75" i="28" s="1"/>
  <c r="Z83" i="28"/>
  <c r="AK83" i="28" s="1"/>
  <c r="AP83" i="28" s="1"/>
  <c r="Z91" i="28"/>
  <c r="AK91" i="28" s="1"/>
  <c r="AP91" i="28" s="1"/>
  <c r="Z99" i="28"/>
  <c r="AK99" i="28" s="1"/>
  <c r="AP99" i="28" s="1"/>
  <c r="Z107" i="28"/>
  <c r="AK107" i="28" s="1"/>
  <c r="AP107" i="28" s="1"/>
  <c r="Z115" i="28"/>
  <c r="AK115" i="28" s="1"/>
  <c r="AP115" i="28" s="1"/>
  <c r="Z123" i="28"/>
  <c r="AK123" i="28" s="1"/>
  <c r="AP123" i="28" s="1"/>
  <c r="Z131" i="28"/>
  <c r="AK131" i="28" s="1"/>
  <c r="AP131" i="28" s="1"/>
  <c r="Z139" i="28"/>
  <c r="AK139" i="28" s="1"/>
  <c r="AP139" i="28" s="1"/>
  <c r="Z147" i="28"/>
  <c r="AK147" i="28" s="1"/>
  <c r="AP147" i="28" s="1"/>
  <c r="Z155" i="28"/>
  <c r="AK155" i="28" s="1"/>
  <c r="AP155" i="28" s="1"/>
  <c r="Z12" i="28"/>
  <c r="AK12" i="28" s="1"/>
  <c r="AP12" i="28" s="1"/>
  <c r="Z20" i="28"/>
  <c r="AK20" i="28" s="1"/>
  <c r="AP20" i="28" s="1"/>
  <c r="Z28" i="28"/>
  <c r="AK28" i="28" s="1"/>
  <c r="AP28" i="28" s="1"/>
  <c r="Z36" i="28"/>
  <c r="AK36" i="28" s="1"/>
  <c r="AP36" i="28" s="1"/>
  <c r="Z44" i="28"/>
  <c r="AK44" i="28" s="1"/>
  <c r="AP44" i="28" s="1"/>
  <c r="Z52" i="28"/>
  <c r="AK52" i="28" s="1"/>
  <c r="AP52" i="28" s="1"/>
  <c r="Z60" i="28"/>
  <c r="AK60" i="28" s="1"/>
  <c r="AP60" i="28" s="1"/>
  <c r="Z68" i="28"/>
  <c r="AK68" i="28" s="1"/>
  <c r="AP68" i="28" s="1"/>
  <c r="Z76" i="28"/>
  <c r="AK76" i="28" s="1"/>
  <c r="AP76" i="28" s="1"/>
  <c r="Z84" i="28"/>
  <c r="AK84" i="28" s="1"/>
  <c r="AP84" i="28" s="1"/>
  <c r="Z92" i="28"/>
  <c r="AK92" i="28" s="1"/>
  <c r="AP92" i="28" s="1"/>
  <c r="Z100" i="28"/>
  <c r="AK100" i="28" s="1"/>
  <c r="AP100" i="28" s="1"/>
  <c r="Z108" i="28"/>
  <c r="AK108" i="28" s="1"/>
  <c r="AP108" i="28" s="1"/>
  <c r="Z116" i="28"/>
  <c r="AK116" i="28" s="1"/>
  <c r="AP116" i="28" s="1"/>
  <c r="Z124" i="28"/>
  <c r="AK124" i="28" s="1"/>
  <c r="AP124" i="28" s="1"/>
  <c r="Z132" i="28"/>
  <c r="AK132" i="28" s="1"/>
  <c r="AP132" i="28" s="1"/>
  <c r="Z140" i="28"/>
  <c r="AK140" i="28" s="1"/>
  <c r="AP140" i="28" s="1"/>
  <c r="Z148" i="28"/>
  <c r="AK148" i="28" s="1"/>
  <c r="AP148" i="28" s="1"/>
  <c r="Z156" i="28"/>
  <c r="AK156" i="28" s="1"/>
  <c r="AP156" i="28" s="1"/>
  <c r="Z13" i="28"/>
  <c r="AK13" i="28" s="1"/>
  <c r="AP13" i="28" s="1"/>
  <c r="Z21" i="28"/>
  <c r="AK21" i="28" s="1"/>
  <c r="AP21" i="28" s="1"/>
  <c r="Z29" i="28"/>
  <c r="AK29" i="28" s="1"/>
  <c r="AP29" i="28" s="1"/>
  <c r="Z37" i="28"/>
  <c r="AK37" i="28" s="1"/>
  <c r="AP37" i="28" s="1"/>
  <c r="Z45" i="28"/>
  <c r="AK45" i="28" s="1"/>
  <c r="AP45" i="28" s="1"/>
  <c r="Z53" i="28"/>
  <c r="AK53" i="28" s="1"/>
  <c r="AP53" i="28" s="1"/>
  <c r="Z61" i="28"/>
  <c r="AK61" i="28" s="1"/>
  <c r="AP61" i="28" s="1"/>
  <c r="Z69" i="28"/>
  <c r="AK69" i="28" s="1"/>
  <c r="AP69" i="28" s="1"/>
  <c r="Z77" i="28"/>
  <c r="AK77" i="28" s="1"/>
  <c r="AP77" i="28" s="1"/>
  <c r="Z85" i="28"/>
  <c r="AK85" i="28" s="1"/>
  <c r="AP85" i="28" s="1"/>
  <c r="Z93" i="28"/>
  <c r="AK93" i="28" s="1"/>
  <c r="AP93" i="28" s="1"/>
  <c r="Z101" i="28"/>
  <c r="AK101" i="28" s="1"/>
  <c r="AP101" i="28" s="1"/>
  <c r="Z109" i="28"/>
  <c r="AK109" i="28" s="1"/>
  <c r="AP109" i="28" s="1"/>
  <c r="Z117" i="28"/>
  <c r="AK117" i="28" s="1"/>
  <c r="AP117" i="28" s="1"/>
  <c r="Z125" i="28"/>
  <c r="AK125" i="28" s="1"/>
  <c r="AP125" i="28" s="1"/>
  <c r="Z133" i="28"/>
  <c r="AK133" i="28" s="1"/>
  <c r="AP133" i="28" s="1"/>
  <c r="Z141" i="28"/>
  <c r="AK141" i="28" s="1"/>
  <c r="AP141" i="28" s="1"/>
  <c r="Z149" i="28"/>
  <c r="AK149" i="28" s="1"/>
  <c r="AP149" i="28" s="1"/>
  <c r="Z157" i="28"/>
  <c r="AK157" i="28" s="1"/>
  <c r="AP157" i="28" s="1"/>
  <c r="H11" i="14"/>
  <c r="J11" i="14"/>
  <c r="I11" i="14"/>
  <c r="AG79" i="33" l="1"/>
  <c r="AL79" i="33" s="1"/>
  <c r="AO79" i="33" s="1"/>
  <c r="AP79" i="33" s="1"/>
  <c r="AG93" i="33"/>
  <c r="AL93" i="33" s="1"/>
  <c r="AO93" i="33" s="1"/>
  <c r="AG106" i="33"/>
  <c r="AL106" i="33" s="1"/>
  <c r="AO106" i="33" s="1"/>
  <c r="AG95" i="33"/>
  <c r="AL95" i="33" s="1"/>
  <c r="AO95" i="33" s="1"/>
  <c r="AP95" i="33" s="1"/>
  <c r="AG94" i="33"/>
  <c r="AL94" i="33" s="1"/>
  <c r="AO94" i="33" s="1"/>
  <c r="AP94" i="33" s="1"/>
  <c r="AG64" i="33"/>
  <c r="AL64" i="33" s="1"/>
  <c r="AO64" i="33" s="1"/>
  <c r="AG90" i="33"/>
  <c r="AL90" i="33" s="1"/>
  <c r="AO90" i="33" s="1"/>
  <c r="AG119" i="33"/>
  <c r="AL119" i="33" s="1"/>
  <c r="AO119" i="33" s="1"/>
  <c r="AG124" i="33"/>
  <c r="AL124" i="33" s="1"/>
  <c r="AO124" i="33" s="1"/>
  <c r="AG47" i="33"/>
  <c r="AL47" i="33" s="1"/>
  <c r="AO47" i="33" s="1"/>
  <c r="AG88" i="33"/>
  <c r="AL88" i="33" s="1"/>
  <c r="AO88" i="33" s="1"/>
  <c r="AG141" i="33"/>
  <c r="AL141" i="33" s="1"/>
  <c r="AO141" i="33" s="1"/>
  <c r="AP141" i="33" s="1"/>
  <c r="AG23" i="33"/>
  <c r="AL23" i="33" s="1"/>
  <c r="AO23" i="33" s="1"/>
  <c r="AP23" i="33" s="1"/>
  <c r="AG38" i="33"/>
  <c r="AL38" i="33" s="1"/>
  <c r="AO38" i="33" s="1"/>
  <c r="AP38" i="33" s="1"/>
  <c r="AG70" i="33"/>
  <c r="AL70" i="33" s="1"/>
  <c r="AO70" i="33" s="1"/>
  <c r="AG71" i="33"/>
  <c r="AL71" i="33" s="1"/>
  <c r="AO71" i="33" s="1"/>
  <c r="AG45" i="33"/>
  <c r="AL45" i="33" s="1"/>
  <c r="AO45" i="33" s="1"/>
  <c r="AG49" i="33"/>
  <c r="AL49" i="33" s="1"/>
  <c r="AO49" i="33" s="1"/>
  <c r="AG75" i="33"/>
  <c r="AL75" i="33" s="1"/>
  <c r="AO75" i="33" s="1"/>
  <c r="AG97" i="33"/>
  <c r="AL97" i="33" s="1"/>
  <c r="AO97" i="33" s="1"/>
  <c r="AG118" i="33"/>
  <c r="AL118" i="33" s="1"/>
  <c r="AO118" i="33" s="1"/>
  <c r="AG151" i="33"/>
  <c r="AL151" i="33" s="1"/>
  <c r="AO151" i="33" s="1"/>
  <c r="AP151" i="33" s="1"/>
  <c r="AG54" i="33"/>
  <c r="AL54" i="33" s="1"/>
  <c r="AO54" i="33" s="1"/>
  <c r="AP54" i="33" s="1"/>
  <c r="AG120" i="33"/>
  <c r="AL120" i="33" s="1"/>
  <c r="AO120" i="33" s="1"/>
  <c r="AP120" i="33" s="1"/>
  <c r="AG86" i="33"/>
  <c r="AL86" i="33" s="1"/>
  <c r="AO86" i="33" s="1"/>
  <c r="AP86" i="33" s="1"/>
  <c r="AG115" i="33"/>
  <c r="AL115" i="33" s="1"/>
  <c r="AO115" i="33" s="1"/>
  <c r="AP115" i="33" s="1"/>
  <c r="AG21" i="33"/>
  <c r="AL21" i="33" s="1"/>
  <c r="AO21" i="33" s="1"/>
  <c r="AG122" i="33"/>
  <c r="AL122" i="33" s="1"/>
  <c r="AO122" i="33" s="1"/>
  <c r="AG116" i="33"/>
  <c r="AL116" i="33" s="1"/>
  <c r="AO116" i="33" s="1"/>
  <c r="AP116" i="33" s="1"/>
  <c r="AG101" i="33"/>
  <c r="AL101" i="33" s="1"/>
  <c r="AO101" i="33" s="1"/>
  <c r="AG41" i="33"/>
  <c r="AL41" i="33" s="1"/>
  <c r="AO41" i="33" s="1"/>
  <c r="AG40" i="33"/>
  <c r="AL40" i="33" s="1"/>
  <c r="AO40" i="33" s="1"/>
  <c r="AG16" i="33"/>
  <c r="AL16" i="33" s="1"/>
  <c r="AO16" i="33" s="1"/>
  <c r="AG158" i="33"/>
  <c r="AL158" i="33" s="1"/>
  <c r="AO158" i="33" s="1"/>
  <c r="AP158" i="33" s="1"/>
  <c r="AG125" i="33"/>
  <c r="AL125" i="33" s="1"/>
  <c r="AO125" i="33" s="1"/>
  <c r="AG146" i="33"/>
  <c r="AL146" i="33" s="1"/>
  <c r="AO146" i="33" s="1"/>
  <c r="AG12" i="33"/>
  <c r="AL12" i="33" s="1"/>
  <c r="AO12" i="33" s="1"/>
  <c r="AG136" i="33"/>
  <c r="AL136" i="33" s="1"/>
  <c r="AO136" i="33" s="1"/>
  <c r="AG11" i="33"/>
  <c r="AL11" i="33" s="1"/>
  <c r="AO11" i="33" s="1"/>
  <c r="AP11" i="33" s="1"/>
  <c r="AG128" i="33"/>
  <c r="AL128" i="33" s="1"/>
  <c r="AO128" i="33" s="1"/>
  <c r="AG147" i="33"/>
  <c r="AL147" i="33" s="1"/>
  <c r="AO147" i="33" s="1"/>
  <c r="AG123" i="33"/>
  <c r="AL123" i="33" s="1"/>
  <c r="AO123" i="33" s="1"/>
  <c r="AG29" i="33"/>
  <c r="AL29" i="33" s="1"/>
  <c r="AO29" i="33" s="1"/>
  <c r="AP29" i="33" s="1"/>
  <c r="AG66" i="33"/>
  <c r="AL66" i="33" s="1"/>
  <c r="AO66" i="33" s="1"/>
  <c r="AG99" i="33"/>
  <c r="AL99" i="33" s="1"/>
  <c r="AO99" i="33" s="1"/>
  <c r="AP99" i="33" s="1"/>
  <c r="AG132" i="33"/>
  <c r="AL132" i="33" s="1"/>
  <c r="AO132" i="33" s="1"/>
  <c r="AP132" i="33" s="1"/>
  <c r="AG138" i="33"/>
  <c r="AL138" i="33" s="1"/>
  <c r="AO138" i="33" s="1"/>
  <c r="AG50" i="33"/>
  <c r="AL50" i="33" s="1"/>
  <c r="AO50" i="33" s="1"/>
  <c r="AP50" i="33" s="1"/>
  <c r="AG59" i="33"/>
  <c r="AL59" i="33" s="1"/>
  <c r="AO59" i="33" s="1"/>
  <c r="AG92" i="33"/>
  <c r="AL92" i="33" s="1"/>
  <c r="AO92" i="33" s="1"/>
  <c r="AG65" i="33"/>
  <c r="AL65" i="33" s="1"/>
  <c r="AO65" i="33" s="1"/>
  <c r="AP65" i="33" s="1"/>
  <c r="AG149" i="33"/>
  <c r="AL149" i="33" s="1"/>
  <c r="AO149" i="33" s="1"/>
  <c r="AG35" i="33"/>
  <c r="AL35" i="33" s="1"/>
  <c r="AO35" i="33" s="1"/>
  <c r="AG68" i="33"/>
  <c r="AL68" i="33" s="1"/>
  <c r="AO68" i="33" s="1"/>
  <c r="AG33" i="33"/>
  <c r="AL33" i="33" s="1"/>
  <c r="AO33" i="33" s="1"/>
  <c r="AP33" i="33" s="1"/>
  <c r="AG145" i="33"/>
  <c r="AL145" i="33" s="1"/>
  <c r="AO145" i="33" s="1"/>
  <c r="AG111" i="33"/>
  <c r="AL111" i="33" s="1"/>
  <c r="AO111" i="33" s="1"/>
  <c r="AG152" i="33"/>
  <c r="AL152" i="33" s="1"/>
  <c r="AO152" i="33" s="1"/>
  <c r="AG85" i="33"/>
  <c r="AL85" i="33" s="1"/>
  <c r="AO85" i="33" s="1"/>
  <c r="AP85" i="33" s="1"/>
  <c r="AG87" i="33"/>
  <c r="AL87" i="33" s="1"/>
  <c r="AO87" i="33" s="1"/>
  <c r="AG153" i="33"/>
  <c r="AL153" i="33" s="1"/>
  <c r="AO153" i="33" s="1"/>
  <c r="AP153" i="33" s="1"/>
  <c r="AG83" i="33"/>
  <c r="AL83" i="33" s="1"/>
  <c r="AO83" i="33" s="1"/>
  <c r="AP83" i="33" s="1"/>
  <c r="AG81" i="33"/>
  <c r="AL81" i="33" s="1"/>
  <c r="AO81" i="33" s="1"/>
  <c r="AP81" i="33" s="1"/>
  <c r="AG14" i="33"/>
  <c r="AL14" i="33" s="1"/>
  <c r="AO14" i="33" s="1"/>
  <c r="AG10" i="33"/>
  <c r="AL10" i="33" s="1"/>
  <c r="AO10" i="33" s="1"/>
  <c r="AG91" i="33"/>
  <c r="AL91" i="33" s="1"/>
  <c r="AO91" i="33" s="1"/>
  <c r="AG56" i="33"/>
  <c r="AL56" i="33" s="1"/>
  <c r="AO56" i="33" s="1"/>
  <c r="AG134" i="33"/>
  <c r="AL134" i="33" s="1"/>
  <c r="AO134" i="33" s="1"/>
  <c r="AP134" i="33" s="1"/>
  <c r="AG51" i="33"/>
  <c r="AL51" i="33" s="1"/>
  <c r="AO51" i="33" s="1"/>
  <c r="AG144" i="33"/>
  <c r="AL144" i="33" s="1"/>
  <c r="AO144" i="33" s="1"/>
  <c r="AP144" i="33" s="1"/>
  <c r="AG52" i="33"/>
  <c r="AL52" i="33" s="1"/>
  <c r="AO52" i="33" s="1"/>
  <c r="AG105" i="33"/>
  <c r="AL105" i="33" s="1"/>
  <c r="AO105" i="33" s="1"/>
  <c r="AG143" i="33"/>
  <c r="AL143" i="33" s="1"/>
  <c r="AO143" i="33" s="1"/>
  <c r="AP143" i="33" s="1"/>
  <c r="AG98" i="33"/>
  <c r="AL98" i="33" s="1"/>
  <c r="AO98" i="33" s="1"/>
  <c r="AG17" i="33"/>
  <c r="AL17" i="33" s="1"/>
  <c r="AO17" i="33" s="1"/>
  <c r="AG154" i="33"/>
  <c r="AL154" i="33" s="1"/>
  <c r="AO154" i="33" s="1"/>
  <c r="AP154" i="33" s="1"/>
  <c r="AG24" i="33"/>
  <c r="AL24" i="33" s="1"/>
  <c r="AO24" i="33" s="1"/>
  <c r="AG84" i="33"/>
  <c r="AL84" i="33" s="1"/>
  <c r="AO84" i="33" s="1"/>
  <c r="AG77" i="33"/>
  <c r="AL77" i="33" s="1"/>
  <c r="AO77" i="33" s="1"/>
  <c r="AP77" i="33" s="1"/>
  <c r="AG148" i="33"/>
  <c r="AL148" i="33" s="1"/>
  <c r="AO148" i="33" s="1"/>
  <c r="AP148" i="33" s="1"/>
  <c r="AG110" i="33"/>
  <c r="AL110" i="33" s="1"/>
  <c r="AO110" i="33" s="1"/>
  <c r="AP110" i="33" s="1"/>
  <c r="AG27" i="33"/>
  <c r="AL27" i="33" s="1"/>
  <c r="AO27" i="33" s="1"/>
  <c r="AP27" i="33" s="1"/>
  <c r="AG135" i="33"/>
  <c r="AL135" i="33" s="1"/>
  <c r="AO135" i="33" s="1"/>
  <c r="AG25" i="33"/>
  <c r="AL25" i="33" s="1"/>
  <c r="AO25" i="33" s="1"/>
  <c r="AG109" i="33"/>
  <c r="AL109" i="33" s="1"/>
  <c r="AO109" i="33" s="1"/>
  <c r="AP109" i="33" s="1"/>
  <c r="AG60" i="33"/>
  <c r="AL60" i="33" s="1"/>
  <c r="AO60" i="33" s="1"/>
  <c r="AG102" i="33"/>
  <c r="AL102" i="33" s="1"/>
  <c r="AO102" i="33" s="1"/>
  <c r="AG37" i="33"/>
  <c r="AL37" i="33" s="1"/>
  <c r="AO37" i="33" s="1"/>
  <c r="AG137" i="33"/>
  <c r="AL137" i="33" s="1"/>
  <c r="AO137" i="33" s="1"/>
  <c r="AG26" i="33"/>
  <c r="AL26" i="33" s="1"/>
  <c r="AO26" i="33" s="1"/>
  <c r="AP26" i="33" s="1"/>
  <c r="AG20" i="33"/>
  <c r="AL20" i="33" s="1"/>
  <c r="AO20" i="33" s="1"/>
  <c r="AP20" i="33" s="1"/>
  <c r="AO80" i="33"/>
  <c r="AP80" i="33" s="1"/>
  <c r="AG13" i="33"/>
  <c r="AL13" i="33" s="1"/>
  <c r="AO13" i="33" s="1"/>
  <c r="AP13" i="33" s="1"/>
  <c r="AO113" i="33"/>
  <c r="AP113" i="33" s="1"/>
  <c r="AG46" i="33"/>
  <c r="AL46" i="33" s="1"/>
  <c r="AO46" i="33" s="1"/>
  <c r="AG18" i="33"/>
  <c r="AL18" i="33" s="1"/>
  <c r="AO18" i="33" s="1"/>
  <c r="AD7" i="33"/>
  <c r="T7" i="33" s="1"/>
  <c r="AG6" i="28"/>
  <c r="W6" i="28" s="1"/>
  <c r="AG82" i="33"/>
  <c r="AL82" i="33" s="1"/>
  <c r="AO82" i="33" s="1"/>
  <c r="AP82" i="33" s="1"/>
  <c r="AO19" i="33"/>
  <c r="AP19" i="33" s="1"/>
  <c r="AG100" i="33"/>
  <c r="AL100" i="33" s="1"/>
  <c r="AO100" i="33" s="1"/>
  <c r="AG73" i="33"/>
  <c r="AL73" i="33" s="1"/>
  <c r="AO73" i="33" s="1"/>
  <c r="AP73" i="33" s="1"/>
  <c r="AG157" i="33"/>
  <c r="AL157" i="33" s="1"/>
  <c r="AO157" i="33" s="1"/>
  <c r="AG130" i="33"/>
  <c r="AL130" i="33" s="1"/>
  <c r="AO130" i="33" s="1"/>
  <c r="AP130" i="33" s="1"/>
  <c r="AG39" i="33"/>
  <c r="AL39" i="33" s="1"/>
  <c r="AO39" i="33" s="1"/>
  <c r="AP39" i="33" s="1"/>
  <c r="AG107" i="33"/>
  <c r="AL107" i="33" s="1"/>
  <c r="AO107" i="33" s="1"/>
  <c r="AP107" i="33" s="1"/>
  <c r="AG76" i="33"/>
  <c r="AL76" i="33" s="1"/>
  <c r="AO76" i="33" s="1"/>
  <c r="AP76" i="33" s="1"/>
  <c r="AG133" i="33"/>
  <c r="AL133" i="33" s="1"/>
  <c r="AO133" i="33" s="1"/>
  <c r="AG156" i="33"/>
  <c r="AL156" i="33" s="1"/>
  <c r="AO156" i="33" s="1"/>
  <c r="AP156" i="33" s="1"/>
  <c r="AG36" i="33"/>
  <c r="AL36" i="33" s="1"/>
  <c r="AO36" i="33" s="1"/>
  <c r="AP36" i="33" s="1"/>
  <c r="AG9" i="33"/>
  <c r="AL9" i="33" s="1"/>
  <c r="AO9" i="33" s="1"/>
  <c r="AP9" i="33" s="1"/>
  <c r="AG126" i="33"/>
  <c r="AL126" i="33" s="1"/>
  <c r="AO126" i="33" s="1"/>
  <c r="AP126" i="33" s="1"/>
  <c r="AG43" i="33"/>
  <c r="AL43" i="33" s="1"/>
  <c r="AO43" i="33" s="1"/>
  <c r="AP43" i="33" s="1"/>
  <c r="AG69" i="33"/>
  <c r="AL69" i="33" s="1"/>
  <c r="AO69" i="33" s="1"/>
  <c r="AG34" i="33"/>
  <c r="AL34" i="33" s="1"/>
  <c r="AO34" i="33" s="1"/>
  <c r="AG127" i="33"/>
  <c r="AL127" i="33" s="1"/>
  <c r="AO127" i="33" s="1"/>
  <c r="AP127" i="33" s="1"/>
  <c r="AG74" i="33"/>
  <c r="AL74" i="33" s="1"/>
  <c r="AO74" i="33" s="1"/>
  <c r="AP74" i="33" s="1"/>
  <c r="AG55" i="33"/>
  <c r="AL55" i="33" s="1"/>
  <c r="AO55" i="33" s="1"/>
  <c r="AG96" i="33"/>
  <c r="AL96" i="33" s="1"/>
  <c r="AO96" i="33" s="1"/>
  <c r="AG129" i="33"/>
  <c r="AL129" i="33" s="1"/>
  <c r="AO129" i="33" s="1"/>
  <c r="AP129" i="33" s="1"/>
  <c r="AG62" i="33"/>
  <c r="AL62" i="33" s="1"/>
  <c r="AO62" i="33" s="1"/>
  <c r="AG31" i="33"/>
  <c r="AL31" i="33" s="1"/>
  <c r="AO31" i="33" s="1"/>
  <c r="AP31" i="33" s="1"/>
  <c r="AG72" i="33"/>
  <c r="AL72" i="33" s="1"/>
  <c r="AO72" i="33" s="1"/>
  <c r="AP72" i="33" s="1"/>
  <c r="AG30" i="33"/>
  <c r="AL30" i="33" s="1"/>
  <c r="AO30" i="33" s="1"/>
  <c r="AP30" i="33" s="1"/>
  <c r="AG131" i="33"/>
  <c r="AL131" i="33" s="1"/>
  <c r="AO131" i="33" s="1"/>
  <c r="AP131" i="33" s="1"/>
  <c r="AB7" i="33"/>
  <c r="R7" i="33" s="1"/>
  <c r="AG61" i="33"/>
  <c r="AL61" i="33" s="1"/>
  <c r="AO61" i="33" s="1"/>
  <c r="AP61" i="33" s="1"/>
  <c r="AG58" i="33"/>
  <c r="AL58" i="33" s="1"/>
  <c r="AO58" i="33" s="1"/>
  <c r="AG142" i="33"/>
  <c r="AL142" i="33" s="1"/>
  <c r="AO142" i="33" s="1"/>
  <c r="AG32" i="33"/>
  <c r="AL32" i="33" s="1"/>
  <c r="AO32" i="33" s="1"/>
  <c r="AG42" i="33"/>
  <c r="AL42" i="33" s="1"/>
  <c r="AO42" i="33" s="1"/>
  <c r="AG117" i="33"/>
  <c r="AL117" i="33" s="1"/>
  <c r="AO117" i="33" s="1"/>
  <c r="AP117" i="33" s="1"/>
  <c r="AG114" i="33"/>
  <c r="AL114" i="33" s="1"/>
  <c r="AO114" i="33" s="1"/>
  <c r="AG150" i="33"/>
  <c r="AL150" i="33" s="1"/>
  <c r="AO150" i="33" s="1"/>
  <c r="AG67" i="33"/>
  <c r="AL67" i="33" s="1"/>
  <c r="AO67" i="33" s="1"/>
  <c r="AP67" i="33" s="1"/>
  <c r="AG15" i="33"/>
  <c r="AL15" i="33" s="1"/>
  <c r="AO15" i="33" s="1"/>
  <c r="AG78" i="33"/>
  <c r="AL78" i="33" s="1"/>
  <c r="AO78" i="33" s="1"/>
  <c r="AG28" i="33"/>
  <c r="AL28" i="33" s="1"/>
  <c r="AO28" i="33" s="1"/>
  <c r="AP28" i="33" s="1"/>
  <c r="AG121" i="33"/>
  <c r="AL121" i="33" s="1"/>
  <c r="AO121" i="33" s="1"/>
  <c r="AP121" i="33" s="1"/>
  <c r="AG140" i="33"/>
  <c r="AL140" i="33" s="1"/>
  <c r="AO140" i="33" s="1"/>
  <c r="AP140" i="33" s="1"/>
  <c r="AG155" i="33"/>
  <c r="AL155" i="33" s="1"/>
  <c r="AO155" i="33" s="1"/>
  <c r="AP155" i="33" s="1"/>
  <c r="AG53" i="33"/>
  <c r="AL53" i="33" s="1"/>
  <c r="AO53" i="33" s="1"/>
  <c r="AP53" i="33" s="1"/>
  <c r="AF7" i="33"/>
  <c r="V7" i="33" s="1"/>
  <c r="AD6" i="28"/>
  <c r="T6" i="28" s="1"/>
  <c r="AG57" i="33"/>
  <c r="AL57" i="33" s="1"/>
  <c r="AO57" i="33" s="1"/>
  <c r="AG89" i="33"/>
  <c r="AL89" i="33" s="1"/>
  <c r="AO89" i="33" s="1"/>
  <c r="AG22" i="33"/>
  <c r="AL22" i="33" s="1"/>
  <c r="AO22" i="33" s="1"/>
  <c r="Z7" i="33"/>
  <c r="AK8" i="33"/>
  <c r="AC7" i="33"/>
  <c r="S7" i="33" s="1"/>
  <c r="AE6" i="28"/>
  <c r="U6" i="28" s="1"/>
  <c r="AI93" i="28"/>
  <c r="AN93" i="28" s="1"/>
  <c r="AQ93" i="28" s="1"/>
  <c r="AI26" i="28"/>
  <c r="AN26" i="28" s="1"/>
  <c r="AQ26" i="28" s="1"/>
  <c r="AI54" i="28"/>
  <c r="AN54" i="28" s="1"/>
  <c r="AQ54" i="28" s="1"/>
  <c r="AI146" i="28"/>
  <c r="AN146" i="28" s="1"/>
  <c r="AQ146" i="28" s="1"/>
  <c r="AI80" i="28"/>
  <c r="AN80" i="28" s="1"/>
  <c r="AQ80" i="28" s="1"/>
  <c r="AI21" i="28"/>
  <c r="AN21" i="28" s="1"/>
  <c r="AQ21" i="28" s="1"/>
  <c r="AI81" i="28"/>
  <c r="AN81" i="28" s="1"/>
  <c r="AQ81" i="28" s="1"/>
  <c r="AI13" i="28"/>
  <c r="AN13" i="28" s="1"/>
  <c r="AQ13" i="28" s="1"/>
  <c r="AI135" i="28"/>
  <c r="AN135" i="28" s="1"/>
  <c r="AQ135" i="28" s="1"/>
  <c r="AI94" i="28"/>
  <c r="AN94" i="28" s="1"/>
  <c r="AQ94" i="28" s="1"/>
  <c r="AI19" i="28"/>
  <c r="AN19" i="28" s="1"/>
  <c r="AQ19" i="28" s="1"/>
  <c r="AI120" i="28"/>
  <c r="AN120" i="28" s="1"/>
  <c r="AQ120" i="28" s="1"/>
  <c r="AI20" i="28"/>
  <c r="AN20" i="28" s="1"/>
  <c r="AQ20" i="28" s="1"/>
  <c r="AI121" i="28"/>
  <c r="AN121" i="28" s="1"/>
  <c r="AQ121" i="28" s="1"/>
  <c r="AI125" i="28"/>
  <c r="AN125" i="28" s="1"/>
  <c r="AQ125" i="28" s="1"/>
  <c r="AI42" i="28"/>
  <c r="AN42" i="28" s="1"/>
  <c r="AI134" i="28"/>
  <c r="AN134" i="28" s="1"/>
  <c r="AQ134" i="28" s="1"/>
  <c r="AI59" i="28"/>
  <c r="AN59" i="28" s="1"/>
  <c r="AQ59" i="28" s="1"/>
  <c r="AI45" i="28"/>
  <c r="AN45" i="28" s="1"/>
  <c r="AQ45" i="28" s="1"/>
  <c r="AN8" i="33"/>
  <c r="AI7" i="33"/>
  <c r="AC6" i="28"/>
  <c r="S6" i="28" s="1"/>
  <c r="AI7" i="28"/>
  <c r="AF6" i="28"/>
  <c r="V6" i="28" s="1"/>
  <c r="AI124" i="28"/>
  <c r="AN124" i="28" s="1"/>
  <c r="AQ124" i="28" s="1"/>
  <c r="AI157" i="28"/>
  <c r="AN157" i="28" s="1"/>
  <c r="AQ157" i="28" s="1"/>
  <c r="AI79" i="28"/>
  <c r="AN79" i="28" s="1"/>
  <c r="AQ79" i="28" s="1"/>
  <c r="AI82" i="28"/>
  <c r="AN82" i="28" s="1"/>
  <c r="AQ82" i="28" s="1"/>
  <c r="AI16" i="28"/>
  <c r="AN16" i="28" s="1"/>
  <c r="AQ16" i="28" s="1"/>
  <c r="AI99" i="28"/>
  <c r="AN99" i="28" s="1"/>
  <c r="AQ99" i="28" s="1"/>
  <c r="AI17" i="28"/>
  <c r="AN17" i="28" s="1"/>
  <c r="AQ17" i="28" s="1"/>
  <c r="AI100" i="28"/>
  <c r="AN100" i="28" s="1"/>
  <c r="AQ100" i="28" s="1"/>
  <c r="AI101" i="28"/>
  <c r="AN101" i="28" s="1"/>
  <c r="AQ101" i="28" s="1"/>
  <c r="AI30" i="28"/>
  <c r="AN30" i="28" s="1"/>
  <c r="AQ30" i="28" s="1"/>
  <c r="AI122" i="28"/>
  <c r="AN122" i="28" s="1"/>
  <c r="AQ122" i="28" s="1"/>
  <c r="AI56" i="28"/>
  <c r="AN56" i="28" s="1"/>
  <c r="AQ56" i="28" s="1"/>
  <c r="AI139" i="28"/>
  <c r="AN139" i="28" s="1"/>
  <c r="AQ139" i="28" s="1"/>
  <c r="AI57" i="28"/>
  <c r="AN57" i="28" s="1"/>
  <c r="AQ57" i="28" s="1"/>
  <c r="AI140" i="28"/>
  <c r="AN140" i="28" s="1"/>
  <c r="AQ140" i="28" s="1"/>
  <c r="AI63" i="28"/>
  <c r="AN63" i="28" s="1"/>
  <c r="AQ63" i="28" s="1"/>
  <c r="AI70" i="28"/>
  <c r="AN70" i="28" s="1"/>
  <c r="AQ70" i="28" s="1"/>
  <c r="AI29" i="28"/>
  <c r="AN29" i="28" s="1"/>
  <c r="AQ29" i="28" s="1"/>
  <c r="AI96" i="28"/>
  <c r="AN96" i="28" s="1"/>
  <c r="AQ96" i="28" s="1"/>
  <c r="AP104" i="33"/>
  <c r="AP103" i="33"/>
  <c r="AG112" i="33"/>
  <c r="AL112" i="33" s="1"/>
  <c r="AO112" i="33" s="1"/>
  <c r="AK6" i="28"/>
  <c r="AP7" i="28"/>
  <c r="AI60" i="28"/>
  <c r="AN60" i="28" s="1"/>
  <c r="AQ60" i="28" s="1"/>
  <c r="AI97" i="28"/>
  <c r="AN97" i="28" s="1"/>
  <c r="AQ97" i="28" s="1"/>
  <c r="AI77" i="28"/>
  <c r="AN77" i="28" s="1"/>
  <c r="AQ77" i="28" s="1"/>
  <c r="AI18" i="28"/>
  <c r="AN18" i="28" s="1"/>
  <c r="AQ18" i="28" s="1"/>
  <c r="AI110" i="28"/>
  <c r="AN110" i="28" s="1"/>
  <c r="AQ110" i="28" s="1"/>
  <c r="AI35" i="28"/>
  <c r="AN35" i="28" s="1"/>
  <c r="AQ35" i="28" s="1"/>
  <c r="AI136" i="28"/>
  <c r="AN136" i="28" s="1"/>
  <c r="AQ136" i="28" s="1"/>
  <c r="AI36" i="28"/>
  <c r="AN36" i="28" s="1"/>
  <c r="AQ36" i="28" s="1"/>
  <c r="AI137" i="28"/>
  <c r="AN137" i="28" s="1"/>
  <c r="AQ137" i="28" s="1"/>
  <c r="AI149" i="28"/>
  <c r="AN149" i="28" s="1"/>
  <c r="AQ149" i="28" s="1"/>
  <c r="AI58" i="28"/>
  <c r="AN58" i="28" s="1"/>
  <c r="AQ58" i="28" s="1"/>
  <c r="AI150" i="28"/>
  <c r="AN150" i="28" s="1"/>
  <c r="AQ150" i="28" s="1"/>
  <c r="AI75" i="28"/>
  <c r="AN75" i="28" s="1"/>
  <c r="AQ75" i="28" s="1"/>
  <c r="AI95" i="28"/>
  <c r="AN95" i="28" s="1"/>
  <c r="AQ95" i="28" s="1"/>
  <c r="AI76" i="28"/>
  <c r="AN76" i="28" s="1"/>
  <c r="AQ76" i="28" s="1"/>
  <c r="AI53" i="28"/>
  <c r="AN53" i="28" s="1"/>
  <c r="AQ53" i="28" s="1"/>
  <c r="AI143" i="28"/>
  <c r="AN143" i="28" s="1"/>
  <c r="AQ143" i="28" s="1"/>
  <c r="AI98" i="28"/>
  <c r="AN98" i="28" s="1"/>
  <c r="AQ98" i="28" s="1"/>
  <c r="AI32" i="28"/>
  <c r="AN32" i="28" s="1"/>
  <c r="AQ32" i="28" s="1"/>
  <c r="AG48" i="33"/>
  <c r="AL48" i="33" s="1"/>
  <c r="AO48" i="33" s="1"/>
  <c r="AG108" i="33"/>
  <c r="AL108" i="33" s="1"/>
  <c r="AO108" i="33" s="1"/>
  <c r="AA7" i="33"/>
  <c r="Q7" i="33" s="1"/>
  <c r="AG8" i="33"/>
  <c r="AO139" i="33"/>
  <c r="AI103" i="28"/>
  <c r="AN103" i="28" s="1"/>
  <c r="AQ103" i="28" s="1"/>
  <c r="AI33" i="28"/>
  <c r="AN33" i="28" s="1"/>
  <c r="AQ33" i="28" s="1"/>
  <c r="AI116" i="28"/>
  <c r="AN116" i="28" s="1"/>
  <c r="AQ116" i="28" s="1"/>
  <c r="AI141" i="28"/>
  <c r="AN141" i="28" s="1"/>
  <c r="AQ141" i="28" s="1"/>
  <c r="AI46" i="28"/>
  <c r="AN46" i="28" s="1"/>
  <c r="AQ46" i="28" s="1"/>
  <c r="AI138" i="28"/>
  <c r="AN138" i="28" s="1"/>
  <c r="AQ138" i="28" s="1"/>
  <c r="AI72" i="28"/>
  <c r="AN72" i="28" s="1"/>
  <c r="AQ72" i="28" s="1"/>
  <c r="AI155" i="28"/>
  <c r="AN155" i="28" s="1"/>
  <c r="AQ155" i="28" s="1"/>
  <c r="AI73" i="28"/>
  <c r="AN73" i="28" s="1"/>
  <c r="AQ73" i="28" s="1"/>
  <c r="AI156" i="28"/>
  <c r="AN156" i="28" s="1"/>
  <c r="AQ156" i="28" s="1"/>
  <c r="AI119" i="28"/>
  <c r="AN119" i="28" s="1"/>
  <c r="AQ119" i="28" s="1"/>
  <c r="AI86" i="28"/>
  <c r="AN86" i="28" s="1"/>
  <c r="AQ86" i="28" s="1"/>
  <c r="AI11" i="28"/>
  <c r="AN11" i="28" s="1"/>
  <c r="AQ11" i="28" s="1"/>
  <c r="AI112" i="28"/>
  <c r="AN112" i="28" s="1"/>
  <c r="AQ112" i="28" s="1"/>
  <c r="AI12" i="28"/>
  <c r="AN12" i="28" s="1"/>
  <c r="AQ12" i="28" s="1"/>
  <c r="AI113" i="28"/>
  <c r="AN113" i="28" s="1"/>
  <c r="AQ113" i="28" s="1"/>
  <c r="AI109" i="28"/>
  <c r="AN109" i="28" s="1"/>
  <c r="AQ109" i="28" s="1"/>
  <c r="AI34" i="28"/>
  <c r="AN34" i="28" s="1"/>
  <c r="AQ34" i="28" s="1"/>
  <c r="AP93" i="33"/>
  <c r="AP106" i="33"/>
  <c r="AG44" i="33"/>
  <c r="AL44" i="33" s="1"/>
  <c r="AO44" i="33" s="1"/>
  <c r="AJ8" i="33"/>
  <c r="Y7" i="33"/>
  <c r="AO7" i="28"/>
  <c r="AJ6" i="28"/>
  <c r="AI115" i="28"/>
  <c r="AN115" i="28" s="1"/>
  <c r="AQ115" i="28" s="1"/>
  <c r="AI152" i="28"/>
  <c r="AN152" i="28" s="1"/>
  <c r="AQ152" i="28" s="1"/>
  <c r="AI52" i="28"/>
  <c r="AN52" i="28" s="1"/>
  <c r="AQ52" i="28" s="1"/>
  <c r="AI153" i="28"/>
  <c r="AN153" i="28" s="1"/>
  <c r="AQ153" i="28" s="1"/>
  <c r="AI71" i="28"/>
  <c r="AN71" i="28" s="1"/>
  <c r="AQ71" i="28" s="1"/>
  <c r="AI74" i="28"/>
  <c r="AN74" i="28" s="1"/>
  <c r="AQ74" i="28" s="1"/>
  <c r="AI8" i="28"/>
  <c r="AN8" i="28" s="1"/>
  <c r="AQ8" i="28" s="1"/>
  <c r="AI91" i="28"/>
  <c r="AN91" i="28" s="1"/>
  <c r="AQ91" i="28" s="1"/>
  <c r="AI9" i="28"/>
  <c r="AN9" i="28" s="1"/>
  <c r="AQ9" i="28" s="1"/>
  <c r="AI92" i="28"/>
  <c r="AN92" i="28" s="1"/>
  <c r="AQ92" i="28" s="1"/>
  <c r="AI85" i="28"/>
  <c r="AN85" i="28" s="1"/>
  <c r="AQ85" i="28" s="1"/>
  <c r="AI22" i="28"/>
  <c r="AN22" i="28" s="1"/>
  <c r="AQ22" i="28" s="1"/>
  <c r="AI114" i="28"/>
  <c r="AN114" i="28" s="1"/>
  <c r="AQ114" i="28" s="1"/>
  <c r="AI48" i="28"/>
  <c r="AN48" i="28" s="1"/>
  <c r="AQ48" i="28" s="1"/>
  <c r="AI131" i="28"/>
  <c r="AN131" i="28" s="1"/>
  <c r="AQ131" i="28" s="1"/>
  <c r="AI49" i="28"/>
  <c r="AN49" i="28" s="1"/>
  <c r="AQ49" i="28" s="1"/>
  <c r="AI132" i="28"/>
  <c r="AN132" i="28" s="1"/>
  <c r="AQ132" i="28" s="1"/>
  <c r="AI23" i="28"/>
  <c r="AN23" i="28" s="1"/>
  <c r="AQ23" i="28" s="1"/>
  <c r="AG63" i="33"/>
  <c r="AL63" i="33" s="1"/>
  <c r="AO63" i="33" s="1"/>
  <c r="AH6" i="28"/>
  <c r="X6" i="28" s="1"/>
  <c r="AI126" i="28"/>
  <c r="AN126" i="28" s="1"/>
  <c r="AQ126" i="28" s="1"/>
  <c r="AI51" i="28"/>
  <c r="AN51" i="28" s="1"/>
  <c r="AQ51" i="28" s="1"/>
  <c r="AI88" i="28"/>
  <c r="AN88" i="28" s="1"/>
  <c r="AQ88" i="28" s="1"/>
  <c r="AI39" i="28"/>
  <c r="AN39" i="28" s="1"/>
  <c r="AQ39" i="28" s="1"/>
  <c r="AI89" i="28"/>
  <c r="AN89" i="28" s="1"/>
  <c r="AQ89" i="28" s="1"/>
  <c r="AI61" i="28"/>
  <c r="AN61" i="28" s="1"/>
  <c r="AQ61" i="28" s="1"/>
  <c r="AI10" i="28"/>
  <c r="AN10" i="28" s="1"/>
  <c r="AQ10" i="28" s="1"/>
  <c r="AI102" i="28"/>
  <c r="AN102" i="28" s="1"/>
  <c r="AQ102" i="28" s="1"/>
  <c r="AI27" i="28"/>
  <c r="AN27" i="28" s="1"/>
  <c r="AQ27" i="28" s="1"/>
  <c r="AI128" i="28"/>
  <c r="AN128" i="28" s="1"/>
  <c r="AQ128" i="28" s="1"/>
  <c r="AI28" i="28"/>
  <c r="AN28" i="28" s="1"/>
  <c r="AQ28" i="28" s="1"/>
  <c r="AI129" i="28"/>
  <c r="AN129" i="28" s="1"/>
  <c r="AQ129" i="28" s="1"/>
  <c r="AI133" i="28"/>
  <c r="AN133" i="28" s="1"/>
  <c r="AQ133" i="28" s="1"/>
  <c r="AI50" i="28"/>
  <c r="AN50" i="28" s="1"/>
  <c r="AQ50" i="28" s="1"/>
  <c r="AI142" i="28"/>
  <c r="AN142" i="28" s="1"/>
  <c r="AQ142" i="28" s="1"/>
  <c r="AI67" i="28"/>
  <c r="AN67" i="28" s="1"/>
  <c r="AQ67" i="28" s="1"/>
  <c r="AI47" i="28"/>
  <c r="AN47" i="28" s="1"/>
  <c r="AQ47" i="28" s="1"/>
  <c r="AI68" i="28"/>
  <c r="AN68" i="28" s="1"/>
  <c r="AQ68" i="28" s="1"/>
  <c r="AI37" i="28"/>
  <c r="AN37" i="28" s="1"/>
  <c r="AQ37" i="28" s="1"/>
  <c r="AE7" i="33"/>
  <c r="U7" i="33" s="1"/>
  <c r="AB6" i="28"/>
  <c r="AM7" i="28"/>
  <c r="AI62" i="28"/>
  <c r="AN62" i="28" s="1"/>
  <c r="AQ62" i="28" s="1"/>
  <c r="AI154" i="28"/>
  <c r="AN154" i="28" s="1"/>
  <c r="AQ154" i="28" s="1"/>
  <c r="AI24" i="28"/>
  <c r="AN24" i="28" s="1"/>
  <c r="AQ24" i="28" s="1"/>
  <c r="AI107" i="28"/>
  <c r="AN107" i="28" s="1"/>
  <c r="AQ107" i="28" s="1"/>
  <c r="AI25" i="28"/>
  <c r="AN25" i="28" s="1"/>
  <c r="AQ25" i="28" s="1"/>
  <c r="AI108" i="28"/>
  <c r="AN108" i="28" s="1"/>
  <c r="AQ108" i="28" s="1"/>
  <c r="AI117" i="28"/>
  <c r="AN117" i="28" s="1"/>
  <c r="AQ117" i="28" s="1"/>
  <c r="AI38" i="28"/>
  <c r="AN38" i="28" s="1"/>
  <c r="AQ38" i="28" s="1"/>
  <c r="AI130" i="28"/>
  <c r="AN130" i="28" s="1"/>
  <c r="AQ130" i="28" s="1"/>
  <c r="AI64" i="28"/>
  <c r="AN64" i="28" s="1"/>
  <c r="AQ64" i="28" s="1"/>
  <c r="AI147" i="28"/>
  <c r="AN147" i="28" s="1"/>
  <c r="AQ147" i="28" s="1"/>
  <c r="AI65" i="28"/>
  <c r="AN65" i="28" s="1"/>
  <c r="AQ65" i="28" s="1"/>
  <c r="AI148" i="28"/>
  <c r="AN148" i="28" s="1"/>
  <c r="AQ148" i="28" s="1"/>
  <c r="AI87" i="28"/>
  <c r="AN87" i="28" s="1"/>
  <c r="AQ87" i="28" s="1"/>
  <c r="AI78" i="28"/>
  <c r="AN78" i="28" s="1"/>
  <c r="AQ78" i="28" s="1"/>
  <c r="AI55" i="28"/>
  <c r="AN55" i="28" s="1"/>
  <c r="AQ55" i="28" s="1"/>
  <c r="AI104" i="28"/>
  <c r="AN104" i="28" s="1"/>
  <c r="AQ104" i="28" s="1"/>
  <c r="AI151" i="28"/>
  <c r="AN151" i="28" s="1"/>
  <c r="AQ151" i="28" s="1"/>
  <c r="AI105" i="28"/>
  <c r="AN105" i="28" s="1"/>
  <c r="AQ105" i="28" s="1"/>
  <c r="AM8" i="33"/>
  <c r="AH7" i="33"/>
  <c r="AI111" i="28"/>
  <c r="AN111" i="28" s="1"/>
  <c r="AQ111" i="28" s="1"/>
  <c r="AI90" i="28"/>
  <c r="AN90" i="28" s="1"/>
  <c r="AQ90" i="28" s="1"/>
  <c r="AI118" i="28"/>
  <c r="AN118" i="28" s="1"/>
  <c r="AQ118" i="28" s="1"/>
  <c r="AI43" i="28"/>
  <c r="AN43" i="28" s="1"/>
  <c r="AQ43" i="28" s="1"/>
  <c r="AI144" i="28"/>
  <c r="AN144" i="28" s="1"/>
  <c r="AQ144" i="28" s="1"/>
  <c r="AI44" i="28"/>
  <c r="AN44" i="28" s="1"/>
  <c r="AQ44" i="28" s="1"/>
  <c r="AI145" i="28"/>
  <c r="AN145" i="28" s="1"/>
  <c r="AQ145" i="28" s="1"/>
  <c r="AI31" i="28"/>
  <c r="AN31" i="28" s="1"/>
  <c r="AQ31" i="28" s="1"/>
  <c r="AI66" i="28"/>
  <c r="AN66" i="28" s="1"/>
  <c r="AQ66" i="28" s="1"/>
  <c r="AI15" i="28"/>
  <c r="AN15" i="28" s="1"/>
  <c r="AQ15" i="28" s="1"/>
  <c r="AI83" i="28"/>
  <c r="AN83" i="28" s="1"/>
  <c r="AQ83" i="28" s="1"/>
  <c r="AI127" i="28"/>
  <c r="AN127" i="28" s="1"/>
  <c r="AQ127" i="28" s="1"/>
  <c r="AI84" i="28"/>
  <c r="AN84" i="28" s="1"/>
  <c r="AQ84" i="28" s="1"/>
  <c r="AI69" i="28"/>
  <c r="AN69" i="28" s="1"/>
  <c r="AQ69" i="28" s="1"/>
  <c r="AI14" i="28"/>
  <c r="AN14" i="28" s="1"/>
  <c r="AQ14" i="28" s="1"/>
  <c r="AI106" i="28"/>
  <c r="AN106" i="28" s="1"/>
  <c r="AQ106" i="28" s="1"/>
  <c r="AI40" i="28"/>
  <c r="AN40" i="28" s="1"/>
  <c r="AQ40" i="28" s="1"/>
  <c r="AI123" i="28"/>
  <c r="AN123" i="28" s="1"/>
  <c r="AQ123" i="28" s="1"/>
  <c r="AI41" i="28"/>
  <c r="AN41" i="28" s="1"/>
  <c r="AQ41" i="28" s="1"/>
  <c r="M29" i="13"/>
  <c r="Q29" i="13" s="1"/>
  <c r="AP101" i="33" l="1"/>
  <c r="AP15" i="33"/>
  <c r="AP133" i="33"/>
  <c r="AP90" i="33"/>
  <c r="AP123" i="33"/>
  <c r="AP92" i="33"/>
  <c r="AP59" i="33"/>
  <c r="AP17" i="33"/>
  <c r="AP88" i="33"/>
  <c r="AP78" i="33"/>
  <c r="AP10" i="33"/>
  <c r="AP60" i="33"/>
  <c r="AP47" i="33"/>
  <c r="AP124" i="33"/>
  <c r="AP41" i="33"/>
  <c r="AP68" i="33"/>
  <c r="AP119" i="33"/>
  <c r="AP51" i="33"/>
  <c r="AP49" i="33"/>
  <c r="AP137" i="33"/>
  <c r="AP135" i="33"/>
  <c r="AP75" i="33"/>
  <c r="AP46" i="33"/>
  <c r="AP62" i="33"/>
  <c r="AP18" i="33"/>
  <c r="AP40" i="33"/>
  <c r="AP102" i="33"/>
  <c r="AP125" i="33"/>
  <c r="AP32" i="33"/>
  <c r="AP34" i="33"/>
  <c r="AP58" i="33"/>
  <c r="AP69" i="33"/>
  <c r="AP128" i="33"/>
  <c r="AP45" i="33"/>
  <c r="AP146" i="33"/>
  <c r="AP25" i="33"/>
  <c r="AP122" i="33"/>
  <c r="AP84" i="33"/>
  <c r="AP64" i="33"/>
  <c r="AP66" i="33"/>
  <c r="AP91" i="33"/>
  <c r="AP87" i="33"/>
  <c r="AP12" i="33"/>
  <c r="AP152" i="33"/>
  <c r="AP56" i="33"/>
  <c r="AP35" i="33"/>
  <c r="AP111" i="33"/>
  <c r="AP147" i="33"/>
  <c r="AP136" i="33"/>
  <c r="AP70" i="33"/>
  <c r="AP14" i="33"/>
  <c r="AP138" i="33"/>
  <c r="AP98" i="33"/>
  <c r="AP55" i="33"/>
  <c r="AP100" i="33"/>
  <c r="AP71" i="33"/>
  <c r="AP157" i="33"/>
  <c r="AP114" i="33"/>
  <c r="AP96" i="33"/>
  <c r="AP52" i="33"/>
  <c r="AP24" i="33"/>
  <c r="AR84" i="28"/>
  <c r="AR69" i="28"/>
  <c r="AR44" i="28"/>
  <c r="AQ120" i="33"/>
  <c r="AQ54" i="33"/>
  <c r="AQ28" i="33"/>
  <c r="AR87" i="28"/>
  <c r="AR108" i="28"/>
  <c r="R6" i="28"/>
  <c r="AM6" i="28"/>
  <c r="AQ65" i="33"/>
  <c r="AR47" i="28"/>
  <c r="AR27" i="28"/>
  <c r="AR126" i="28"/>
  <c r="AQ30" i="33"/>
  <c r="AQ31" i="33"/>
  <c r="AQ29" i="33"/>
  <c r="AQ74" i="33"/>
  <c r="AR131" i="28"/>
  <c r="AR8" i="28"/>
  <c r="AO6" i="28"/>
  <c r="Y6" i="28"/>
  <c r="AQ11" i="33"/>
  <c r="AQ126" i="33"/>
  <c r="AQ36" i="33"/>
  <c r="AR119" i="28"/>
  <c r="AR116" i="28"/>
  <c r="AQ156" i="33"/>
  <c r="AQ107" i="33"/>
  <c r="AQ73" i="33"/>
  <c r="AQ82" i="33"/>
  <c r="AR95" i="28"/>
  <c r="AR35" i="28"/>
  <c r="AP6" i="28"/>
  <c r="Z6" i="28"/>
  <c r="AR139" i="28"/>
  <c r="AR16" i="28"/>
  <c r="AI6" i="28"/>
  <c r="AN6" i="28" s="1"/>
  <c r="AN7" i="28"/>
  <c r="AQ7" i="28" s="1"/>
  <c r="AR45" i="28"/>
  <c r="AR19" i="28"/>
  <c r="AR54" i="28"/>
  <c r="P7" i="33"/>
  <c r="AK7" i="33"/>
  <c r="AR144" i="28"/>
  <c r="AR148" i="28"/>
  <c r="AR25" i="28"/>
  <c r="AQ33" i="33"/>
  <c r="AQ50" i="33"/>
  <c r="AR67" i="28"/>
  <c r="AR102" i="28"/>
  <c r="AR48" i="28"/>
  <c r="AR74" i="28"/>
  <c r="AR34" i="28"/>
  <c r="AR156" i="28"/>
  <c r="AR33" i="28"/>
  <c r="AP108" i="33"/>
  <c r="AR75" i="28"/>
  <c r="AR110" i="28"/>
  <c r="AQ20" i="33"/>
  <c r="AQ38" i="33"/>
  <c r="AR56" i="28"/>
  <c r="AR82" i="28"/>
  <c r="AQ148" i="33"/>
  <c r="AR59" i="28"/>
  <c r="AR94" i="28"/>
  <c r="AR26" i="28"/>
  <c r="AP22" i="33"/>
  <c r="AQ86" i="33"/>
  <c r="AR127" i="28"/>
  <c r="AR43" i="28"/>
  <c r="AQ155" i="33"/>
  <c r="AQ121" i="33"/>
  <c r="AR65" i="28"/>
  <c r="AR107" i="28"/>
  <c r="AR142" i="28"/>
  <c r="AR10" i="28"/>
  <c r="AQ132" i="33"/>
  <c r="AR114" i="28"/>
  <c r="AR71" i="28"/>
  <c r="AJ7" i="33"/>
  <c r="O7" i="33"/>
  <c r="AQ94" i="33"/>
  <c r="AQ106" i="33"/>
  <c r="AR109" i="28"/>
  <c r="AR73" i="28"/>
  <c r="AR103" i="28"/>
  <c r="AP48" i="33"/>
  <c r="AQ39" i="33"/>
  <c r="AR150" i="28"/>
  <c r="AR18" i="28"/>
  <c r="AR96" i="28"/>
  <c r="AR122" i="28"/>
  <c r="AR79" i="28"/>
  <c r="AN7" i="33"/>
  <c r="X7" i="33"/>
  <c r="AR134" i="28"/>
  <c r="AR135" i="28"/>
  <c r="AR93" i="28"/>
  <c r="AP89" i="33"/>
  <c r="AQ23" i="33"/>
  <c r="AR41" i="28"/>
  <c r="AR83" i="28"/>
  <c r="AR118" i="28"/>
  <c r="AR105" i="28"/>
  <c r="AR147" i="28"/>
  <c r="AR24" i="28"/>
  <c r="AQ67" i="33"/>
  <c r="AR50" i="28"/>
  <c r="AR61" i="28"/>
  <c r="AQ131" i="33"/>
  <c r="AR22" i="28"/>
  <c r="AR153" i="28"/>
  <c r="AR113" i="28"/>
  <c r="AR155" i="28"/>
  <c r="AP42" i="33"/>
  <c r="AQ130" i="33"/>
  <c r="AR32" i="28"/>
  <c r="AR58" i="28"/>
  <c r="AR77" i="28"/>
  <c r="AP112" i="33"/>
  <c r="AQ113" i="33"/>
  <c r="AQ103" i="33"/>
  <c r="AQ104" i="33"/>
  <c r="AR29" i="28"/>
  <c r="AR30" i="28"/>
  <c r="AR157" i="28"/>
  <c r="AQ77" i="33"/>
  <c r="AR13" i="28"/>
  <c r="AP145" i="33"/>
  <c r="AQ115" i="33"/>
  <c r="AQ81" i="33"/>
  <c r="AR123" i="28"/>
  <c r="AR15" i="28"/>
  <c r="AR90" i="28"/>
  <c r="AQ153" i="33"/>
  <c r="AQ85" i="33"/>
  <c r="AR151" i="28"/>
  <c r="AR64" i="28"/>
  <c r="AR154" i="28"/>
  <c r="AR133" i="28"/>
  <c r="AR89" i="28"/>
  <c r="AP63" i="33"/>
  <c r="AQ72" i="33"/>
  <c r="AR85" i="28"/>
  <c r="AR52" i="28"/>
  <c r="AP44" i="33"/>
  <c r="AQ95" i="33"/>
  <c r="AQ93" i="33"/>
  <c r="AR12" i="28"/>
  <c r="AR72" i="28"/>
  <c r="AP139" i="33"/>
  <c r="AR98" i="28"/>
  <c r="AR149" i="28"/>
  <c r="AR97" i="28"/>
  <c r="AR70" i="28"/>
  <c r="AR101" i="28"/>
  <c r="AR124" i="28"/>
  <c r="AQ144" i="33"/>
  <c r="AR125" i="28"/>
  <c r="AR81" i="28"/>
  <c r="AP105" i="33"/>
  <c r="AQ116" i="33"/>
  <c r="AR111" i="28"/>
  <c r="AR104" i="28"/>
  <c r="AQ61" i="33"/>
  <c r="AR39" i="28"/>
  <c r="AR23" i="28"/>
  <c r="AR92" i="28"/>
  <c r="AR152" i="28"/>
  <c r="AR112" i="28"/>
  <c r="AR138" i="28"/>
  <c r="AP97" i="33"/>
  <c r="AQ158" i="33"/>
  <c r="AQ19" i="33"/>
  <c r="AR143" i="28"/>
  <c r="AR137" i="28"/>
  <c r="AR60" i="28"/>
  <c r="AQ13" i="33"/>
  <c r="AQ26" i="33"/>
  <c r="AR63" i="28"/>
  <c r="AR100" i="28"/>
  <c r="AP37" i="33"/>
  <c r="AQ109" i="33"/>
  <c r="AQ27" i="33"/>
  <c r="AQ134" i="33"/>
  <c r="AR121" i="28"/>
  <c r="AR21" i="28"/>
  <c r="AQ83" i="33"/>
  <c r="AR40" i="28"/>
  <c r="AR130" i="28"/>
  <c r="AQ151" i="33"/>
  <c r="AR106" i="28"/>
  <c r="AR31" i="28"/>
  <c r="AP149" i="33"/>
  <c r="AQ53" i="33"/>
  <c r="AQ140" i="33"/>
  <c r="AR55" i="28"/>
  <c r="AR38" i="28"/>
  <c r="AP150" i="33"/>
  <c r="AR37" i="28"/>
  <c r="AR28" i="28"/>
  <c r="AR88" i="28"/>
  <c r="AQ99" i="33"/>
  <c r="AQ129" i="33"/>
  <c r="AR132" i="28"/>
  <c r="AR9" i="28"/>
  <c r="AR115" i="28"/>
  <c r="AQ127" i="33"/>
  <c r="AQ43" i="33"/>
  <c r="AQ9" i="33"/>
  <c r="AQ79" i="33"/>
  <c r="AR11" i="28"/>
  <c r="AR46" i="28"/>
  <c r="AP142" i="33"/>
  <c r="AQ76" i="33"/>
  <c r="AR53" i="28"/>
  <c r="AR36" i="28"/>
  <c r="AP16" i="33"/>
  <c r="AR140" i="28"/>
  <c r="AR17" i="28"/>
  <c r="AP21" i="33"/>
  <c r="AR20" i="28"/>
  <c r="AR80" i="28"/>
  <c r="AQ141" i="33"/>
  <c r="AR66" i="28"/>
  <c r="AR62" i="28"/>
  <c r="AR129" i="28"/>
  <c r="AR14" i="28"/>
  <c r="AR145" i="28"/>
  <c r="AM7" i="33"/>
  <c r="W7" i="33"/>
  <c r="AR78" i="28"/>
  <c r="AR117" i="28"/>
  <c r="AQ117" i="33"/>
  <c r="AR68" i="28"/>
  <c r="AR128" i="28"/>
  <c r="AR51" i="28"/>
  <c r="AR49" i="28"/>
  <c r="AR91" i="28"/>
  <c r="AP118" i="33"/>
  <c r="AR86" i="28"/>
  <c r="AR141" i="28"/>
  <c r="AL8" i="33"/>
  <c r="AO8" i="33" s="1"/>
  <c r="AO7" i="33" s="1"/>
  <c r="AG7" i="33"/>
  <c r="AL7" i="33" s="1"/>
  <c r="AR76" i="28"/>
  <c r="AR136" i="28"/>
  <c r="AQ80" i="33"/>
  <c r="AR57" i="28"/>
  <c r="AR99" i="28"/>
  <c r="AQ110" i="33"/>
  <c r="AQ154" i="33"/>
  <c r="AQ143" i="33"/>
  <c r="AR120" i="28"/>
  <c r="AR146" i="28"/>
  <c r="AP57" i="33"/>
  <c r="P91" i="13"/>
  <c r="P121" i="13"/>
  <c r="P30" i="13"/>
  <c r="P51" i="13"/>
  <c r="P135" i="13"/>
  <c r="P134" i="13"/>
  <c r="P10" i="13"/>
  <c r="P78" i="13"/>
  <c r="P149" i="13"/>
  <c r="P20" i="13"/>
  <c r="P76" i="13"/>
  <c r="P128" i="13"/>
  <c r="P95" i="13"/>
  <c r="P98" i="13"/>
  <c r="P22" i="13"/>
  <c r="P44" i="13"/>
  <c r="P55" i="13"/>
  <c r="P67" i="13"/>
  <c r="P25" i="13"/>
  <c r="P101" i="13"/>
  <c r="P82" i="13"/>
  <c r="P129" i="13"/>
  <c r="P19" i="13"/>
  <c r="P127" i="13"/>
  <c r="P131" i="13"/>
  <c r="P110" i="13"/>
  <c r="P40" i="13"/>
  <c r="P50" i="13"/>
  <c r="P12" i="13"/>
  <c r="P77" i="13"/>
  <c r="P112" i="13"/>
  <c r="P32" i="13"/>
  <c r="P42" i="13"/>
  <c r="P17" i="13"/>
  <c r="P151" i="13"/>
  <c r="P63" i="13"/>
  <c r="P142" i="13"/>
  <c r="P138" i="13"/>
  <c r="P36" i="13"/>
  <c r="P126" i="13"/>
  <c r="P122" i="13"/>
  <c r="P155" i="13"/>
  <c r="P28" i="13"/>
  <c r="P54" i="13"/>
  <c r="P64" i="13"/>
  <c r="P70" i="13"/>
  <c r="P97" i="13"/>
  <c r="P84" i="13"/>
  <c r="P23" i="13"/>
  <c r="P113" i="13"/>
  <c r="P72" i="13"/>
  <c r="P120" i="13"/>
  <c r="P93" i="13"/>
  <c r="P16" i="13"/>
  <c r="P34" i="13"/>
  <c r="P118" i="13"/>
  <c r="P59" i="13"/>
  <c r="P65" i="13"/>
  <c r="P115" i="13"/>
  <c r="P81" i="13"/>
  <c r="P153" i="13"/>
  <c r="P27" i="13"/>
  <c r="P47" i="13"/>
  <c r="P15" i="13"/>
  <c r="P157" i="13"/>
  <c r="P154" i="13"/>
  <c r="P8" i="13"/>
  <c r="P66" i="13"/>
  <c r="P68" i="13"/>
  <c r="P61" i="13"/>
  <c r="P92" i="13"/>
  <c r="P117" i="13"/>
  <c r="P111" i="13"/>
  <c r="P146" i="13"/>
  <c r="P103" i="13"/>
  <c r="P136" i="13"/>
  <c r="P108" i="13"/>
  <c r="P79" i="13"/>
  <c r="P148" i="13"/>
  <c r="P106" i="13"/>
  <c r="P144" i="13"/>
  <c r="P21" i="13"/>
  <c r="P89" i="13"/>
  <c r="P9" i="13"/>
  <c r="P38" i="13"/>
  <c r="P45" i="13"/>
  <c r="P107" i="13"/>
  <c r="P156" i="13"/>
  <c r="P133" i="13"/>
  <c r="P132" i="13"/>
  <c r="P11" i="13"/>
  <c r="P31" i="13"/>
  <c r="P53" i="13"/>
  <c r="P139" i="13"/>
  <c r="P56" i="13"/>
  <c r="P124" i="13"/>
  <c r="P87" i="13"/>
  <c r="P99" i="13"/>
  <c r="P60" i="13"/>
  <c r="P96" i="13"/>
  <c r="P125" i="13"/>
  <c r="P86" i="13"/>
  <c r="P48" i="13"/>
  <c r="P14" i="13"/>
  <c r="P69" i="13"/>
  <c r="P114" i="13"/>
  <c r="P41" i="13"/>
  <c r="P52" i="13"/>
  <c r="P24" i="13"/>
  <c r="P73" i="13"/>
  <c r="P104" i="13"/>
  <c r="P94" i="13"/>
  <c r="P100" i="13"/>
  <c r="P35" i="13"/>
  <c r="P123" i="13"/>
  <c r="P119" i="13"/>
  <c r="P62" i="13"/>
  <c r="P90" i="13"/>
  <c r="P39" i="13"/>
  <c r="P46" i="13"/>
  <c r="P102" i="13"/>
  <c r="P71" i="13"/>
  <c r="P74" i="13"/>
  <c r="P85" i="13"/>
  <c r="P18" i="13"/>
  <c r="P13" i="13"/>
  <c r="P150" i="13"/>
  <c r="P58" i="13"/>
  <c r="P140" i="13"/>
  <c r="P137" i="13"/>
  <c r="P80" i="13"/>
  <c r="P152" i="13"/>
  <c r="P130" i="13"/>
  <c r="P83" i="13"/>
  <c r="P158" i="13"/>
  <c r="P141" i="13"/>
  <c r="P145" i="13"/>
  <c r="P143" i="13"/>
  <c r="P37" i="13"/>
  <c r="P43" i="13"/>
  <c r="P33" i="13"/>
  <c r="P116" i="13"/>
  <c r="P49" i="13"/>
  <c r="P57" i="13"/>
  <c r="P109" i="13"/>
  <c r="P88" i="13"/>
  <c r="P105" i="13"/>
  <c r="P29" i="13"/>
  <c r="T29" i="13" s="1"/>
  <c r="P147" i="13"/>
  <c r="P26" i="13"/>
  <c r="U29" i="13"/>
  <c r="M91" i="13"/>
  <c r="Q91" i="13" s="1"/>
  <c r="U91" i="13" s="1"/>
  <c r="M116" i="13"/>
  <c r="Q116" i="13" s="1"/>
  <c r="U116" i="13" s="1"/>
  <c r="M82" i="13"/>
  <c r="Q82" i="13" s="1"/>
  <c r="U82" i="13" s="1"/>
  <c r="M130" i="13"/>
  <c r="Q130" i="13" s="1"/>
  <c r="U130" i="13" s="1"/>
  <c r="M46" i="13"/>
  <c r="Q46" i="13" s="1"/>
  <c r="U46" i="13" s="1"/>
  <c r="M60" i="13"/>
  <c r="Q60" i="13" s="1"/>
  <c r="U60" i="13" s="1"/>
  <c r="M146" i="13"/>
  <c r="Q146" i="13" s="1"/>
  <c r="U146" i="13" s="1"/>
  <c r="M92" i="13"/>
  <c r="Q92" i="13" s="1"/>
  <c r="U92" i="13" s="1"/>
  <c r="M105" i="13"/>
  <c r="Q105" i="13" s="1"/>
  <c r="U105" i="13" s="1"/>
  <c r="M87" i="13"/>
  <c r="Q87" i="13" s="1"/>
  <c r="U87" i="13" s="1"/>
  <c r="M67" i="13"/>
  <c r="Q67" i="13" s="1"/>
  <c r="U67" i="13" s="1"/>
  <c r="M32" i="13"/>
  <c r="Q32" i="13" s="1"/>
  <c r="U32" i="13" s="1"/>
  <c r="M104" i="13"/>
  <c r="Q104" i="13" s="1"/>
  <c r="U104" i="13" s="1"/>
  <c r="M139" i="13"/>
  <c r="Q139" i="13" s="1"/>
  <c r="U139" i="13" s="1"/>
  <c r="M19" i="13"/>
  <c r="Q19" i="13" s="1"/>
  <c r="U19" i="13" s="1"/>
  <c r="M109" i="13"/>
  <c r="Q109" i="13" s="1"/>
  <c r="U109" i="13" s="1"/>
  <c r="M154" i="13"/>
  <c r="Q154" i="13" s="1"/>
  <c r="U154" i="13" s="1"/>
  <c r="M73" i="13"/>
  <c r="Q73" i="13" s="1"/>
  <c r="U73" i="13" s="1"/>
  <c r="M119" i="13"/>
  <c r="Q119" i="13" s="1"/>
  <c r="U119" i="13" s="1"/>
  <c r="M110" i="13"/>
  <c r="Q110" i="13" s="1"/>
  <c r="U110" i="13" s="1"/>
  <c r="M125" i="13"/>
  <c r="Q125" i="13" s="1"/>
  <c r="U125" i="13" s="1"/>
  <c r="M133" i="13"/>
  <c r="Q133" i="13" s="1"/>
  <c r="U133" i="13" s="1"/>
  <c r="M122" i="13"/>
  <c r="Q122" i="13" s="1"/>
  <c r="U122" i="13" s="1"/>
  <c r="M117" i="13"/>
  <c r="Q117" i="13" s="1"/>
  <c r="U117" i="13" s="1"/>
  <c r="M156" i="13"/>
  <c r="Q156" i="13" s="1"/>
  <c r="U156" i="13" s="1"/>
  <c r="M100" i="13"/>
  <c r="Q100" i="13" s="1"/>
  <c r="U100" i="13" s="1"/>
  <c r="M158" i="13"/>
  <c r="Q158" i="13" s="1"/>
  <c r="U158" i="13" s="1"/>
  <c r="M101" i="13"/>
  <c r="Q101" i="13" s="1"/>
  <c r="U101" i="13" s="1"/>
  <c r="M28" i="13"/>
  <c r="Q28" i="13" s="1"/>
  <c r="U28" i="13" s="1"/>
  <c r="M137" i="13"/>
  <c r="Q137" i="13" s="1"/>
  <c r="U137" i="13" s="1"/>
  <c r="M113" i="13"/>
  <c r="Q113" i="13" s="1"/>
  <c r="U113" i="13" s="1"/>
  <c r="M38" i="13"/>
  <c r="Q38" i="13" s="1"/>
  <c r="U38" i="13" s="1"/>
  <c r="M143" i="13"/>
  <c r="Q143" i="13" s="1"/>
  <c r="U143" i="13" s="1"/>
  <c r="M70" i="13"/>
  <c r="Q70" i="13" s="1"/>
  <c r="U70" i="13" s="1"/>
  <c r="M112" i="13"/>
  <c r="Q112" i="13" s="1"/>
  <c r="U112" i="13" s="1"/>
  <c r="M145" i="13"/>
  <c r="Q145" i="13" s="1"/>
  <c r="U145" i="13" s="1"/>
  <c r="M48" i="13"/>
  <c r="Q48" i="13" s="1"/>
  <c r="U48" i="13" s="1"/>
  <c r="M129" i="13"/>
  <c r="Q129" i="13" s="1"/>
  <c r="U129" i="13" s="1"/>
  <c r="M64" i="13"/>
  <c r="Q64" i="13" s="1"/>
  <c r="U64" i="13" s="1"/>
  <c r="M98" i="13"/>
  <c r="Q98" i="13" s="1"/>
  <c r="U98" i="13" s="1"/>
  <c r="M77" i="13"/>
  <c r="Q77" i="13" s="1"/>
  <c r="U77" i="13" s="1"/>
  <c r="M44" i="13"/>
  <c r="Q44" i="13" s="1"/>
  <c r="U44" i="13" s="1"/>
  <c r="M27" i="13"/>
  <c r="Q27" i="13" s="1"/>
  <c r="U27" i="13" s="1"/>
  <c r="M71" i="13"/>
  <c r="Q71" i="13" s="1"/>
  <c r="U71" i="13" s="1"/>
  <c r="M124" i="13"/>
  <c r="Q124" i="13" s="1"/>
  <c r="U124" i="13" s="1"/>
  <c r="M55" i="13"/>
  <c r="Q55" i="13" s="1"/>
  <c r="U55" i="13" s="1"/>
  <c r="M84" i="13"/>
  <c r="Q84" i="13" s="1"/>
  <c r="U84" i="13" s="1"/>
  <c r="M157" i="13"/>
  <c r="Q157" i="13" s="1"/>
  <c r="U157" i="13" s="1"/>
  <c r="M148" i="13"/>
  <c r="Q148" i="13" s="1"/>
  <c r="U148" i="13" s="1"/>
  <c r="M8" i="13"/>
  <c r="Q8" i="13" s="1"/>
  <c r="U8" i="13" s="1"/>
  <c r="M94" i="13"/>
  <c r="Q94" i="13" s="1"/>
  <c r="U94" i="13" s="1"/>
  <c r="M107" i="13"/>
  <c r="Q107" i="13" s="1"/>
  <c r="U107" i="13" s="1"/>
  <c r="M99" i="13"/>
  <c r="Q99" i="13" s="1"/>
  <c r="U99" i="13" s="1"/>
  <c r="M147" i="13"/>
  <c r="Q147" i="13" s="1"/>
  <c r="U147" i="13" s="1"/>
  <c r="M78" i="13"/>
  <c r="Q78" i="13" s="1"/>
  <c r="U78" i="13" s="1"/>
  <c r="M69" i="13"/>
  <c r="Q69" i="13" s="1"/>
  <c r="U69" i="13" s="1"/>
  <c r="M34" i="13"/>
  <c r="Q34" i="13" s="1"/>
  <c r="U34" i="13" s="1"/>
  <c r="M39" i="13"/>
  <c r="Q39" i="13" s="1"/>
  <c r="U39" i="13" s="1"/>
  <c r="M63" i="13"/>
  <c r="Q63" i="13" s="1"/>
  <c r="U63" i="13" s="1"/>
  <c r="M151" i="13"/>
  <c r="Q151" i="13" s="1"/>
  <c r="U151" i="13" s="1"/>
  <c r="M138" i="13"/>
  <c r="Q138" i="13" s="1"/>
  <c r="U138" i="13" s="1"/>
  <c r="M93" i="13"/>
  <c r="Q93" i="13" s="1"/>
  <c r="U93" i="13" s="1"/>
  <c r="M123" i="13"/>
  <c r="Q123" i="13" s="1"/>
  <c r="U123" i="13" s="1"/>
  <c r="M142" i="13"/>
  <c r="Q142" i="13" s="1"/>
  <c r="U142" i="13" s="1"/>
  <c r="M42" i="13"/>
  <c r="Q42" i="13" s="1"/>
  <c r="U42" i="13" s="1"/>
  <c r="M16" i="13"/>
  <c r="Q16" i="13" s="1"/>
  <c r="U16" i="13" s="1"/>
  <c r="M106" i="13"/>
  <c r="Q106" i="13" s="1"/>
  <c r="U106" i="13" s="1"/>
  <c r="M41" i="13"/>
  <c r="Q41" i="13" s="1"/>
  <c r="U41" i="13" s="1"/>
  <c r="M149" i="13"/>
  <c r="Q149" i="13" s="1"/>
  <c r="U149" i="13" s="1"/>
  <c r="M136" i="13"/>
  <c r="Q136" i="13" s="1"/>
  <c r="U136" i="13" s="1"/>
  <c r="M11" i="13"/>
  <c r="Q11" i="13" s="1"/>
  <c r="U11" i="13" s="1"/>
  <c r="M97" i="13"/>
  <c r="Q97" i="13" s="1"/>
  <c r="U97" i="13" s="1"/>
  <c r="M81" i="13"/>
  <c r="Q81" i="13" s="1"/>
  <c r="U81" i="13" s="1"/>
  <c r="M20" i="13"/>
  <c r="Q20" i="13" s="1"/>
  <c r="U20" i="13" s="1"/>
  <c r="M54" i="13"/>
  <c r="Q54" i="13" s="1"/>
  <c r="U54" i="13" s="1"/>
  <c r="M126" i="13"/>
  <c r="Q126" i="13" s="1"/>
  <c r="U126" i="13" s="1"/>
  <c r="M115" i="13"/>
  <c r="Q115" i="13" s="1"/>
  <c r="U115" i="13" s="1"/>
  <c r="M85" i="13"/>
  <c r="Q85" i="13" s="1"/>
  <c r="U85" i="13" s="1"/>
  <c r="M58" i="13"/>
  <c r="Q58" i="13" s="1"/>
  <c r="U58" i="13" s="1"/>
  <c r="M65" i="13"/>
  <c r="Q65" i="13" s="1"/>
  <c r="U65" i="13" s="1"/>
  <c r="M18" i="13"/>
  <c r="Q18" i="13" s="1"/>
  <c r="U18" i="13" s="1"/>
  <c r="M111" i="13"/>
  <c r="Q111" i="13" s="1"/>
  <c r="U111" i="13" s="1"/>
  <c r="M43" i="13"/>
  <c r="Q43" i="13" s="1"/>
  <c r="U43" i="13" s="1"/>
  <c r="M30" i="13"/>
  <c r="Q30" i="13" s="1"/>
  <c r="U30" i="13" s="1"/>
  <c r="M90" i="13"/>
  <c r="Q90" i="13" s="1"/>
  <c r="U90" i="13" s="1"/>
  <c r="M95" i="13"/>
  <c r="Q95" i="13" s="1"/>
  <c r="U95" i="13" s="1"/>
  <c r="M120" i="13"/>
  <c r="Q120" i="13" s="1"/>
  <c r="U120" i="13" s="1"/>
  <c r="M14" i="13"/>
  <c r="Q14" i="13" s="1"/>
  <c r="U14" i="13" s="1"/>
  <c r="M79" i="13"/>
  <c r="Q79" i="13" s="1"/>
  <c r="U79" i="13" s="1"/>
  <c r="M155" i="13"/>
  <c r="Q155" i="13" s="1"/>
  <c r="U155" i="13" s="1"/>
  <c r="M33" i="13"/>
  <c r="Q33" i="13" s="1"/>
  <c r="U33" i="13" s="1"/>
  <c r="M52" i="13"/>
  <c r="Q52" i="13" s="1"/>
  <c r="U52" i="13" s="1"/>
  <c r="M47" i="13"/>
  <c r="Q47" i="13" s="1"/>
  <c r="U47" i="13" s="1"/>
  <c r="M89" i="13"/>
  <c r="Q89" i="13" s="1"/>
  <c r="U89" i="13" s="1"/>
  <c r="M53" i="13"/>
  <c r="Q53" i="13" s="1"/>
  <c r="U53" i="13" s="1"/>
  <c r="M118" i="13"/>
  <c r="Q118" i="13" s="1"/>
  <c r="U118" i="13" s="1"/>
  <c r="M24" i="13"/>
  <c r="Q24" i="13" s="1"/>
  <c r="U24" i="13" s="1"/>
  <c r="M127" i="13"/>
  <c r="Q127" i="13" s="1"/>
  <c r="U127" i="13" s="1"/>
  <c r="M9" i="13"/>
  <c r="Q9" i="13" s="1"/>
  <c r="U9" i="13" s="1"/>
  <c r="M86" i="13"/>
  <c r="Q86" i="13" s="1"/>
  <c r="U86" i="13" s="1"/>
  <c r="M134" i="13"/>
  <c r="Q134" i="13" s="1"/>
  <c r="U134" i="13" s="1"/>
  <c r="M17" i="13"/>
  <c r="Q17" i="13" s="1"/>
  <c r="U17" i="13" s="1"/>
  <c r="M57" i="13"/>
  <c r="Q57" i="13" s="1"/>
  <c r="U57" i="13" s="1"/>
  <c r="M152" i="13"/>
  <c r="Q152" i="13" s="1"/>
  <c r="U152" i="13" s="1"/>
  <c r="M150" i="13"/>
  <c r="Q150" i="13" s="1"/>
  <c r="U150" i="13" s="1"/>
  <c r="M61" i="13"/>
  <c r="Q61" i="13" s="1"/>
  <c r="U61" i="13" s="1"/>
  <c r="M121" i="13"/>
  <c r="Q121" i="13" s="1"/>
  <c r="U121" i="13" s="1"/>
  <c r="M50" i="13"/>
  <c r="Q50" i="13" s="1"/>
  <c r="U50" i="13" s="1"/>
  <c r="M26" i="13"/>
  <c r="Q26" i="13" s="1"/>
  <c r="U26" i="13" s="1"/>
  <c r="M128" i="13"/>
  <c r="Q128" i="13" s="1"/>
  <c r="U128" i="13" s="1"/>
  <c r="M141" i="13"/>
  <c r="Q141" i="13" s="1"/>
  <c r="U141" i="13" s="1"/>
  <c r="M103" i="13"/>
  <c r="Q103" i="13" s="1"/>
  <c r="U103" i="13" s="1"/>
  <c r="M68" i="13"/>
  <c r="Q68" i="13" s="1"/>
  <c r="U68" i="13" s="1"/>
  <c r="M62" i="13"/>
  <c r="Q62" i="13" s="1"/>
  <c r="U62" i="13" s="1"/>
  <c r="M12" i="13"/>
  <c r="Q12" i="13" s="1"/>
  <c r="U12" i="13" s="1"/>
  <c r="M76" i="13"/>
  <c r="Q76" i="13" s="1"/>
  <c r="U76" i="13" s="1"/>
  <c r="M140" i="13"/>
  <c r="Q140" i="13" s="1"/>
  <c r="U140" i="13" s="1"/>
  <c r="M37" i="13"/>
  <c r="Q37" i="13" s="1"/>
  <c r="U37" i="13" s="1"/>
  <c r="M114" i="13"/>
  <c r="Q114" i="13" s="1"/>
  <c r="U114" i="13" s="1"/>
  <c r="M72" i="13"/>
  <c r="Q72" i="13" s="1"/>
  <c r="U72" i="13" s="1"/>
  <c r="M108" i="13"/>
  <c r="Q108" i="13" s="1"/>
  <c r="U108" i="13" s="1"/>
  <c r="M10" i="13"/>
  <c r="Q10" i="13" s="1"/>
  <c r="U10" i="13" s="1"/>
  <c r="M35" i="13"/>
  <c r="Q35" i="13" s="1"/>
  <c r="U35" i="13" s="1"/>
  <c r="M74" i="13"/>
  <c r="Q74" i="13" s="1"/>
  <c r="U74" i="13" s="1"/>
  <c r="M96" i="13"/>
  <c r="Q96" i="13" s="1"/>
  <c r="U96" i="13" s="1"/>
  <c r="M66" i="13"/>
  <c r="Q66" i="13" s="1"/>
  <c r="U66" i="13" s="1"/>
  <c r="M49" i="13"/>
  <c r="Q49" i="13" s="1"/>
  <c r="U49" i="13" s="1"/>
  <c r="M21" i="13"/>
  <c r="Q21" i="13" s="1"/>
  <c r="U21" i="13" s="1"/>
  <c r="M40" i="13"/>
  <c r="Q40" i="13" s="1"/>
  <c r="U40" i="13" s="1"/>
  <c r="M135" i="13"/>
  <c r="Q135" i="13" s="1"/>
  <c r="U135" i="13" s="1"/>
  <c r="M144" i="13"/>
  <c r="Q144" i="13" s="1"/>
  <c r="U144" i="13" s="1"/>
  <c r="M22" i="13"/>
  <c r="Q22" i="13" s="1"/>
  <c r="U22" i="13" s="1"/>
  <c r="M153" i="13"/>
  <c r="Q153" i="13" s="1"/>
  <c r="U153" i="13" s="1"/>
  <c r="M131" i="13"/>
  <c r="Q131" i="13" s="1"/>
  <c r="U131" i="13" s="1"/>
  <c r="M15" i="13"/>
  <c r="Q15" i="13" s="1"/>
  <c r="U15" i="13" s="1"/>
  <c r="M88" i="13"/>
  <c r="Q88" i="13" s="1"/>
  <c r="U88" i="13" s="1"/>
  <c r="M23" i="13"/>
  <c r="Q23" i="13" s="1"/>
  <c r="U23" i="13" s="1"/>
  <c r="M36" i="13"/>
  <c r="Q36" i="13" s="1"/>
  <c r="U36" i="13" s="1"/>
  <c r="M31" i="13"/>
  <c r="Q31" i="13" s="1"/>
  <c r="U31" i="13" s="1"/>
  <c r="M51" i="13"/>
  <c r="Q51" i="13" s="1"/>
  <c r="U51" i="13" s="1"/>
  <c r="M80" i="13"/>
  <c r="Q80" i="13" s="1"/>
  <c r="U80" i="13" s="1"/>
  <c r="M132" i="13"/>
  <c r="Q132" i="13" s="1"/>
  <c r="U132" i="13" s="1"/>
  <c r="M25" i="13"/>
  <c r="Q25" i="13" s="1"/>
  <c r="U25" i="13" s="1"/>
  <c r="M45" i="13"/>
  <c r="Q45" i="13" s="1"/>
  <c r="U45" i="13" s="1"/>
  <c r="M13" i="13"/>
  <c r="Q13" i="13" s="1"/>
  <c r="U13" i="13" s="1"/>
  <c r="M56" i="13"/>
  <c r="Q56" i="13" s="1"/>
  <c r="U56" i="13" s="1"/>
  <c r="M59" i="13"/>
  <c r="Q59" i="13" s="1"/>
  <c r="U59" i="13" s="1"/>
  <c r="M102" i="13"/>
  <c r="Q102" i="13" s="1"/>
  <c r="U102" i="13" s="1"/>
  <c r="M83" i="13"/>
  <c r="Q83" i="13" s="1"/>
  <c r="U83" i="13" s="1"/>
  <c r="O67" i="13"/>
  <c r="O25" i="13"/>
  <c r="O118" i="13"/>
  <c r="O105" i="13"/>
  <c r="O27" i="13"/>
  <c r="O73" i="13"/>
  <c r="O17" i="13"/>
  <c r="O97" i="13"/>
  <c r="O145" i="13"/>
  <c r="O94" i="13"/>
  <c r="O13" i="13"/>
  <c r="O89" i="13"/>
  <c r="O35" i="13"/>
  <c r="O155" i="13"/>
  <c r="O8" i="13"/>
  <c r="O28" i="13"/>
  <c r="O95" i="13"/>
  <c r="O57" i="13"/>
  <c r="O148" i="13"/>
  <c r="O109" i="13"/>
  <c r="O106" i="13"/>
  <c r="O40" i="13"/>
  <c r="O157" i="13"/>
  <c r="O98" i="13"/>
  <c r="O54" i="13"/>
  <c r="O142" i="13"/>
  <c r="O147" i="13"/>
  <c r="O9" i="13"/>
  <c r="O26" i="13"/>
  <c r="O78" i="13"/>
  <c r="O37" i="13"/>
  <c r="O38" i="13"/>
  <c r="O150" i="13"/>
  <c r="O42" i="13"/>
  <c r="O104" i="13"/>
  <c r="O79" i="13"/>
  <c r="O68" i="13"/>
  <c r="O158" i="13"/>
  <c r="O61" i="13"/>
  <c r="O141" i="13"/>
  <c r="O90" i="13"/>
  <c r="O51" i="13"/>
  <c r="O11" i="13"/>
  <c r="O135" i="13"/>
  <c r="O29" i="13"/>
  <c r="S29" i="13" s="1"/>
  <c r="O146" i="13"/>
  <c r="O43" i="13"/>
  <c r="O103" i="13"/>
  <c r="O96" i="13"/>
  <c r="O83" i="13"/>
  <c r="O47" i="13"/>
  <c r="O107" i="13"/>
  <c r="O15" i="13"/>
  <c r="O88" i="13"/>
  <c r="O76" i="13"/>
  <c r="O99" i="13"/>
  <c r="O128" i="13"/>
  <c r="O60" i="13"/>
  <c r="O131" i="13"/>
  <c r="O123" i="13"/>
  <c r="O138" i="13"/>
  <c r="O119" i="13"/>
  <c r="O82" i="13"/>
  <c r="O44" i="13"/>
  <c r="O101" i="13"/>
  <c r="O55" i="13"/>
  <c r="O36" i="13"/>
  <c r="O62" i="13"/>
  <c r="O64" i="13"/>
  <c r="O45" i="13"/>
  <c r="O127" i="13"/>
  <c r="O22" i="13"/>
  <c r="O39" i="13"/>
  <c r="O151" i="13"/>
  <c r="O100" i="13"/>
  <c r="O63" i="13"/>
  <c r="O80" i="13"/>
  <c r="O65" i="13"/>
  <c r="O152" i="13"/>
  <c r="O115" i="13"/>
  <c r="O125" i="13"/>
  <c r="O132" i="13"/>
  <c r="O126" i="13"/>
  <c r="O129" i="13"/>
  <c r="O122" i="13"/>
  <c r="O81" i="13"/>
  <c r="O137" i="13"/>
  <c r="O21" i="13"/>
  <c r="O153" i="13"/>
  <c r="O30" i="13"/>
  <c r="O124" i="13"/>
  <c r="O46" i="13"/>
  <c r="O143" i="13"/>
  <c r="O18" i="13"/>
  <c r="O41" i="13"/>
  <c r="O86" i="13"/>
  <c r="O56" i="13"/>
  <c r="O149" i="13"/>
  <c r="O108" i="13"/>
  <c r="O49" i="13"/>
  <c r="O84" i="13"/>
  <c r="O48" i="13"/>
  <c r="O110" i="13"/>
  <c r="O14" i="13"/>
  <c r="O93" i="13"/>
  <c r="O71" i="13"/>
  <c r="O23" i="13"/>
  <c r="O74" i="13"/>
  <c r="O113" i="13"/>
  <c r="O77" i="13"/>
  <c r="O52" i="13"/>
  <c r="O112" i="13"/>
  <c r="O24" i="13"/>
  <c r="O34" i="13"/>
  <c r="O154" i="13"/>
  <c r="O111" i="13"/>
  <c r="O130" i="13"/>
  <c r="O59" i="13"/>
  <c r="O140" i="13"/>
  <c r="O144" i="13"/>
  <c r="O32" i="13"/>
  <c r="O66" i="13"/>
  <c r="O19" i="13"/>
  <c r="O85" i="13"/>
  <c r="O20" i="13"/>
  <c r="O70" i="13"/>
  <c r="O102" i="13"/>
  <c r="O117" i="13"/>
  <c r="O72" i="13"/>
  <c r="O120" i="13"/>
  <c r="O134" i="13"/>
  <c r="O133" i="13"/>
  <c r="O53" i="13"/>
  <c r="O92" i="13"/>
  <c r="O33" i="13"/>
  <c r="O10" i="13"/>
  <c r="O16" i="13"/>
  <c r="O69" i="13"/>
  <c r="O116" i="13"/>
  <c r="O87" i="13"/>
  <c r="O139" i="13"/>
  <c r="O114" i="13"/>
  <c r="O58" i="13"/>
  <c r="O50" i="13"/>
  <c r="O136" i="13"/>
  <c r="O156" i="13"/>
  <c r="O12" i="13"/>
  <c r="O31" i="13"/>
  <c r="O121" i="13"/>
  <c r="O91" i="13"/>
  <c r="N96" i="13"/>
  <c r="N140" i="13"/>
  <c r="N156" i="13"/>
  <c r="N133" i="13"/>
  <c r="N33" i="13"/>
  <c r="N116" i="13"/>
  <c r="N58" i="13"/>
  <c r="N88" i="13"/>
  <c r="N66" i="13"/>
  <c r="N19" i="13"/>
  <c r="N80" i="13"/>
  <c r="N69" i="13"/>
  <c r="N114" i="13"/>
  <c r="N144" i="13"/>
  <c r="N76" i="13"/>
  <c r="N128" i="13"/>
  <c r="N157" i="13"/>
  <c r="N115" i="13"/>
  <c r="N146" i="13"/>
  <c r="N103" i="13"/>
  <c r="N86" i="13"/>
  <c r="N48" i="13"/>
  <c r="N14" i="13"/>
  <c r="N78" i="13"/>
  <c r="N149" i="13"/>
  <c r="N49" i="13"/>
  <c r="N65" i="13"/>
  <c r="N147" i="13"/>
  <c r="N26" i="13"/>
  <c r="N152" i="13"/>
  <c r="N71" i="13"/>
  <c r="N74" i="13"/>
  <c r="N138" i="13"/>
  <c r="N151" i="13"/>
  <c r="N63" i="13"/>
  <c r="N105" i="13"/>
  <c r="N31" i="13"/>
  <c r="N53" i="13"/>
  <c r="N139" i="13"/>
  <c r="N39" i="13"/>
  <c r="N46" i="13"/>
  <c r="N102" i="13"/>
  <c r="N32" i="13"/>
  <c r="N20" i="13"/>
  <c r="N17" i="13"/>
  <c r="N98" i="13"/>
  <c r="N44" i="13"/>
  <c r="N55" i="13"/>
  <c r="N119" i="13"/>
  <c r="N145" i="13"/>
  <c r="N143" i="13"/>
  <c r="N34" i="13"/>
  <c r="N118" i="13"/>
  <c r="N59" i="13"/>
  <c r="N54" i="13"/>
  <c r="N41" i="13"/>
  <c r="N52" i="13"/>
  <c r="N24" i="13"/>
  <c r="N91" i="13"/>
  <c r="N121" i="13"/>
  <c r="N67" i="13"/>
  <c r="N136" i="13"/>
  <c r="N16" i="13"/>
  <c r="N130" i="13"/>
  <c r="N81" i="13"/>
  <c r="N153" i="13"/>
  <c r="N27" i="13"/>
  <c r="N40" i="13"/>
  <c r="N50" i="13"/>
  <c r="N12" i="13"/>
  <c r="N87" i="13"/>
  <c r="N99" i="13"/>
  <c r="N60" i="13"/>
  <c r="N64" i="13"/>
  <c r="N37" i="13"/>
  <c r="N43" i="13"/>
  <c r="N35" i="13"/>
  <c r="N97" i="13"/>
  <c r="N123" i="13"/>
  <c r="N124" i="13"/>
  <c r="N101" i="13"/>
  <c r="N92" i="13"/>
  <c r="N155" i="13"/>
  <c r="N137" i="13"/>
  <c r="N25" i="13"/>
  <c r="N77" i="13"/>
  <c r="N21" i="13"/>
  <c r="N68" i="13"/>
  <c r="N131" i="13"/>
  <c r="N110" i="13"/>
  <c r="N22" i="13"/>
  <c r="N56" i="13"/>
  <c r="N108" i="13"/>
  <c r="N154" i="13"/>
  <c r="N89" i="13"/>
  <c r="N9" i="13"/>
  <c r="N82" i="13"/>
  <c r="N84" i="13"/>
  <c r="N23" i="13"/>
  <c r="N113" i="13"/>
  <c r="N94" i="13"/>
  <c r="N100" i="13"/>
  <c r="N90" i="13"/>
  <c r="N8" i="13"/>
  <c r="N134" i="13"/>
  <c r="N10" i="13"/>
  <c r="N95" i="13"/>
  <c r="N70" i="13"/>
  <c r="N73" i="13"/>
  <c r="N107" i="13"/>
  <c r="N47" i="13"/>
  <c r="N117" i="13"/>
  <c r="N45" i="13"/>
  <c r="N112" i="13"/>
  <c r="N93" i="13"/>
  <c r="N126" i="13"/>
  <c r="N135" i="13"/>
  <c r="N38" i="13"/>
  <c r="N150" i="13"/>
  <c r="N129" i="13"/>
  <c r="N127" i="13"/>
  <c r="N142" i="13"/>
  <c r="N42" i="13"/>
  <c r="N122" i="13"/>
  <c r="N79" i="13"/>
  <c r="N85" i="13"/>
  <c r="N83" i="13"/>
  <c r="N111" i="13"/>
  <c r="N72" i="13"/>
  <c r="N30" i="13"/>
  <c r="N18" i="13"/>
  <c r="N61" i="13"/>
  <c r="N109" i="13"/>
  <c r="N141" i="13"/>
  <c r="N13" i="13"/>
  <c r="N104" i="13"/>
  <c r="N57" i="13"/>
  <c r="N132" i="13"/>
  <c r="N106" i="13"/>
  <c r="N15" i="13"/>
  <c r="N158" i="13"/>
  <c r="N29" i="13"/>
  <c r="R29" i="13" s="1"/>
  <c r="N148" i="13"/>
  <c r="N28" i="13"/>
  <c r="N120" i="13"/>
  <c r="N36" i="13"/>
  <c r="N51" i="13"/>
  <c r="N125" i="13"/>
  <c r="N62" i="13"/>
  <c r="N11" i="13"/>
  <c r="AR7" i="28" l="1"/>
  <c r="AT20" i="28"/>
  <c r="AS20" i="28"/>
  <c r="AU20" i="28" s="1"/>
  <c r="AS98" i="28"/>
  <c r="AT98" i="28"/>
  <c r="AS15" i="28"/>
  <c r="AU15" i="28" s="1"/>
  <c r="AT15" i="28"/>
  <c r="AS13" i="28"/>
  <c r="AT13" i="28"/>
  <c r="AT29" i="28"/>
  <c r="AS29" i="28"/>
  <c r="AT147" i="28"/>
  <c r="AS147" i="28"/>
  <c r="AU147" i="28" s="1"/>
  <c r="AT96" i="28"/>
  <c r="AS96" i="28"/>
  <c r="AT10" i="28"/>
  <c r="AS10" i="28"/>
  <c r="AU10" i="28" s="1"/>
  <c r="AS67" i="28"/>
  <c r="AT67" i="28"/>
  <c r="AS144" i="28"/>
  <c r="AT144" i="28"/>
  <c r="AT45" i="28"/>
  <c r="AS45" i="28"/>
  <c r="AT84" i="28"/>
  <c r="AS84" i="28"/>
  <c r="AT99" i="28"/>
  <c r="AS99" i="28"/>
  <c r="AT76" i="28"/>
  <c r="AS76" i="28"/>
  <c r="AU76" i="28" s="1"/>
  <c r="AT128" i="28"/>
  <c r="AS128" i="28"/>
  <c r="AS62" i="28"/>
  <c r="AT62" i="28"/>
  <c r="AT115" i="28"/>
  <c r="AS115" i="28"/>
  <c r="AU115" i="28" s="1"/>
  <c r="AS88" i="28"/>
  <c r="AT88" i="28"/>
  <c r="AS31" i="28"/>
  <c r="AT31" i="28"/>
  <c r="AS40" i="28"/>
  <c r="AT40" i="28"/>
  <c r="AT152" i="28"/>
  <c r="AS152" i="28"/>
  <c r="AS81" i="28"/>
  <c r="AT81" i="28"/>
  <c r="AS70" i="28"/>
  <c r="AT70" i="28"/>
  <c r="AT64" i="28"/>
  <c r="AS64" i="28"/>
  <c r="AU64" i="28" s="1"/>
  <c r="AT58" i="28"/>
  <c r="AS58" i="28"/>
  <c r="AU58" i="28" s="1"/>
  <c r="AS61" i="28"/>
  <c r="AT61" i="28"/>
  <c r="AS134" i="28"/>
  <c r="AU134" i="28" s="1"/>
  <c r="AT134" i="28"/>
  <c r="AT26" i="28"/>
  <c r="AS26" i="28"/>
  <c r="AU26" i="28" s="1"/>
  <c r="AT82" i="28"/>
  <c r="AS82" i="28"/>
  <c r="AT75" i="28"/>
  <c r="AS75" i="28"/>
  <c r="AS34" i="28"/>
  <c r="AT34" i="28"/>
  <c r="AS91" i="28"/>
  <c r="AT91" i="28"/>
  <c r="AT68" i="28"/>
  <c r="AS68" i="28"/>
  <c r="AU68" i="28" s="1"/>
  <c r="AS36" i="28"/>
  <c r="AT36" i="28"/>
  <c r="AS46" i="28"/>
  <c r="AU46" i="28" s="1"/>
  <c r="AT46" i="28"/>
  <c r="AT38" i="28"/>
  <c r="AS38" i="28"/>
  <c r="AU38" i="28" s="1"/>
  <c r="AS104" i="28"/>
  <c r="AT104" i="28"/>
  <c r="AS151" i="28"/>
  <c r="AT151" i="28"/>
  <c r="AT32" i="28"/>
  <c r="AS32" i="28"/>
  <c r="AS113" i="28"/>
  <c r="AT113" i="28"/>
  <c r="AT105" i="28"/>
  <c r="AS105" i="28"/>
  <c r="AT18" i="28"/>
  <c r="AS18" i="28"/>
  <c r="AS103" i="28"/>
  <c r="AU103" i="28" s="1"/>
  <c r="AT103" i="28"/>
  <c r="AT74" i="28"/>
  <c r="AS74" i="28"/>
  <c r="AT35" i="28"/>
  <c r="AS35" i="28"/>
  <c r="AS116" i="28"/>
  <c r="AT116" i="28"/>
  <c r="AT146" i="28"/>
  <c r="AS146" i="28"/>
  <c r="AT66" i="28"/>
  <c r="AS66" i="28"/>
  <c r="AT55" i="28"/>
  <c r="AS55" i="28"/>
  <c r="AU55" i="28" s="1"/>
  <c r="AT60" i="28"/>
  <c r="AS60" i="28"/>
  <c r="AU60" i="28" s="1"/>
  <c r="AT92" i="28"/>
  <c r="AS92" i="28"/>
  <c r="AS125" i="28"/>
  <c r="AT125" i="28"/>
  <c r="AT72" i="28"/>
  <c r="AS72" i="28"/>
  <c r="AS89" i="28"/>
  <c r="AT89" i="28"/>
  <c r="AS123" i="28"/>
  <c r="AT123" i="28"/>
  <c r="AT50" i="28"/>
  <c r="AS50" i="28"/>
  <c r="AU50" i="28" s="1"/>
  <c r="AS118" i="28"/>
  <c r="AT118" i="28"/>
  <c r="AS142" i="28"/>
  <c r="AT142" i="28"/>
  <c r="AS43" i="28"/>
  <c r="AU43" i="28" s="1"/>
  <c r="AT43" i="28"/>
  <c r="AT94" i="28"/>
  <c r="AS94" i="28"/>
  <c r="AT56" i="28"/>
  <c r="AS56" i="28"/>
  <c r="AS126" i="28"/>
  <c r="AT126" i="28"/>
  <c r="AT57" i="28"/>
  <c r="AS57" i="28"/>
  <c r="AS49" i="28"/>
  <c r="AT49" i="28"/>
  <c r="AT145" i="28"/>
  <c r="AS145" i="28"/>
  <c r="AU145" i="28" s="1"/>
  <c r="AT53" i="28"/>
  <c r="AS53" i="28"/>
  <c r="AU53" i="28" s="1"/>
  <c r="AT11" i="28"/>
  <c r="AS11" i="28"/>
  <c r="AT9" i="28"/>
  <c r="AS9" i="28"/>
  <c r="AT28" i="28"/>
  <c r="AS28" i="28"/>
  <c r="AS106" i="28"/>
  <c r="AT106" i="28"/>
  <c r="AT21" i="28"/>
  <c r="AS21" i="28"/>
  <c r="AT111" i="28"/>
  <c r="AS111" i="28"/>
  <c r="AT97" i="28"/>
  <c r="AS97" i="28"/>
  <c r="AU97" i="28" s="1"/>
  <c r="AS52" i="28"/>
  <c r="AT52" i="28"/>
  <c r="AT157" i="28"/>
  <c r="AS157" i="28"/>
  <c r="AT153" i="28"/>
  <c r="AS153" i="28"/>
  <c r="AT73" i="28"/>
  <c r="AS73" i="28"/>
  <c r="AS71" i="28"/>
  <c r="AT71" i="28"/>
  <c r="AT127" i="28"/>
  <c r="AS127" i="28"/>
  <c r="AS33" i="28"/>
  <c r="AT33" i="28"/>
  <c r="AS16" i="28"/>
  <c r="AT16" i="28"/>
  <c r="AS8" i="28"/>
  <c r="AT8" i="28"/>
  <c r="AS108" i="28"/>
  <c r="AT108" i="28"/>
  <c r="AT44" i="28"/>
  <c r="AS44" i="28"/>
  <c r="AS120" i="28"/>
  <c r="AU120" i="28" s="1"/>
  <c r="AT120" i="28"/>
  <c r="AS141" i="28"/>
  <c r="AT141" i="28"/>
  <c r="AS17" i="28"/>
  <c r="AT17" i="28"/>
  <c r="AT132" i="28"/>
  <c r="AS132" i="28"/>
  <c r="AT37" i="28"/>
  <c r="AS37" i="28"/>
  <c r="AT121" i="28"/>
  <c r="AS121" i="28"/>
  <c r="AU121" i="28" s="1"/>
  <c r="AS100" i="28"/>
  <c r="AT100" i="28"/>
  <c r="AT137" i="28"/>
  <c r="AS137" i="28"/>
  <c r="AT138" i="28"/>
  <c r="AS138" i="28"/>
  <c r="AS23" i="28"/>
  <c r="AT23" i="28"/>
  <c r="AS124" i="28"/>
  <c r="AT124" i="28"/>
  <c r="AS133" i="28"/>
  <c r="AT133" i="28"/>
  <c r="AS22" i="28"/>
  <c r="AT22" i="28"/>
  <c r="AS83" i="28"/>
  <c r="AT83" i="28"/>
  <c r="AT93" i="28"/>
  <c r="AS93" i="28"/>
  <c r="AS79" i="28"/>
  <c r="AT79" i="28"/>
  <c r="AT150" i="28"/>
  <c r="AS150" i="28"/>
  <c r="AS107" i="28"/>
  <c r="AT107" i="28"/>
  <c r="AS48" i="28"/>
  <c r="AT48" i="28"/>
  <c r="AS25" i="28"/>
  <c r="AT25" i="28"/>
  <c r="AS54" i="28"/>
  <c r="AT54" i="28"/>
  <c r="AS95" i="28"/>
  <c r="AT95" i="28"/>
  <c r="AT119" i="28"/>
  <c r="AS119" i="28"/>
  <c r="AS131" i="28"/>
  <c r="AT131" i="28"/>
  <c r="AT27" i="28"/>
  <c r="AS27" i="28"/>
  <c r="AS117" i="28"/>
  <c r="AT117" i="28"/>
  <c r="AS14" i="28"/>
  <c r="AT14" i="28"/>
  <c r="AS143" i="28"/>
  <c r="AT143" i="28"/>
  <c r="AS112" i="28"/>
  <c r="AT112" i="28"/>
  <c r="AS39" i="28"/>
  <c r="AT39" i="28"/>
  <c r="AT149" i="28"/>
  <c r="AS149" i="28"/>
  <c r="AT12" i="28"/>
  <c r="AS12" i="28"/>
  <c r="AS85" i="28"/>
  <c r="AT85" i="28"/>
  <c r="AT30" i="28"/>
  <c r="AS30" i="28"/>
  <c r="AS24" i="28"/>
  <c r="AT24" i="28"/>
  <c r="AT109" i="28"/>
  <c r="AS109" i="28"/>
  <c r="AT114" i="28"/>
  <c r="AS114" i="28"/>
  <c r="AS59" i="28"/>
  <c r="AT59" i="28"/>
  <c r="AS139" i="28"/>
  <c r="AT139" i="28"/>
  <c r="AS87" i="28"/>
  <c r="AT87" i="28"/>
  <c r="AS69" i="28"/>
  <c r="AU69" i="28" s="1"/>
  <c r="AT69" i="28"/>
  <c r="AS136" i="28"/>
  <c r="AT136" i="28"/>
  <c r="AT86" i="28"/>
  <c r="AS86" i="28"/>
  <c r="AS51" i="28"/>
  <c r="AT51" i="28"/>
  <c r="AS78" i="28"/>
  <c r="AT78" i="28"/>
  <c r="AT129" i="28"/>
  <c r="AS129" i="28"/>
  <c r="AU129" i="28" s="1"/>
  <c r="AT80" i="28"/>
  <c r="AS80" i="28"/>
  <c r="AT140" i="28"/>
  <c r="AS140" i="28"/>
  <c r="AT130" i="28"/>
  <c r="AS130" i="28"/>
  <c r="AS63" i="28"/>
  <c r="AT63" i="28"/>
  <c r="AS101" i="28"/>
  <c r="AT101" i="28"/>
  <c r="AT154" i="28"/>
  <c r="AS154" i="28"/>
  <c r="AT90" i="28"/>
  <c r="AS90" i="28"/>
  <c r="AS77" i="28"/>
  <c r="AT77" i="28"/>
  <c r="AT155" i="28"/>
  <c r="AS155" i="28"/>
  <c r="AT41" i="28"/>
  <c r="AS41" i="28"/>
  <c r="AS135" i="28"/>
  <c r="AU135" i="28" s="1"/>
  <c r="AT135" i="28"/>
  <c r="AT122" i="28"/>
  <c r="AS122" i="28"/>
  <c r="AT65" i="28"/>
  <c r="AS65" i="28"/>
  <c r="AT110" i="28"/>
  <c r="AS110" i="28"/>
  <c r="AT156" i="28"/>
  <c r="AS156" i="28"/>
  <c r="AT102" i="28"/>
  <c r="AS102" i="28"/>
  <c r="AU102" i="28" s="1"/>
  <c r="AT148" i="28"/>
  <c r="AS148" i="28"/>
  <c r="AS19" i="28"/>
  <c r="AT19" i="28"/>
  <c r="AT47" i="28"/>
  <c r="AS47" i="28"/>
  <c r="AQ32" i="33"/>
  <c r="AQ136" i="33"/>
  <c r="AQ15" i="33"/>
  <c r="AQ133" i="33"/>
  <c r="AQ51" i="33"/>
  <c r="AQ111" i="33"/>
  <c r="AQ45" i="33"/>
  <c r="AQ62" i="33"/>
  <c r="AQ101" i="33"/>
  <c r="AQ47" i="33"/>
  <c r="AQ60" i="33"/>
  <c r="AQ123" i="33"/>
  <c r="AQ90" i="33"/>
  <c r="AQ88" i="33"/>
  <c r="AQ71" i="33"/>
  <c r="AQ34" i="33"/>
  <c r="AQ70" i="33"/>
  <c r="AQ84" i="33"/>
  <c r="AQ138" i="33"/>
  <c r="AQ14" i="33"/>
  <c r="AQ98" i="33"/>
  <c r="AQ122" i="33"/>
  <c r="AQ25" i="33"/>
  <c r="AQ18" i="33"/>
  <c r="AQ124" i="33"/>
  <c r="AQ17" i="33"/>
  <c r="AQ59" i="33"/>
  <c r="AQ96" i="33"/>
  <c r="AQ58" i="33"/>
  <c r="AQ12" i="33"/>
  <c r="AQ66" i="33"/>
  <c r="AQ119" i="33"/>
  <c r="AQ125" i="33"/>
  <c r="AQ10" i="33"/>
  <c r="AQ92" i="33"/>
  <c r="AQ68" i="33"/>
  <c r="AQ55" i="33"/>
  <c r="AQ157" i="33"/>
  <c r="AQ35" i="33"/>
  <c r="AQ78" i="33"/>
  <c r="AQ64" i="33"/>
  <c r="AQ91" i="33"/>
  <c r="AQ135" i="33"/>
  <c r="AQ41" i="33"/>
  <c r="AQ137" i="33"/>
  <c r="AQ87" i="33"/>
  <c r="AQ56" i="33"/>
  <c r="AQ152" i="33"/>
  <c r="AQ49" i="33"/>
  <c r="AQ40" i="33"/>
  <c r="AQ146" i="33"/>
  <c r="AQ114" i="33"/>
  <c r="AQ69" i="33"/>
  <c r="AQ128" i="33"/>
  <c r="AQ102" i="33"/>
  <c r="AQ75" i="33"/>
  <c r="AQ46" i="33"/>
  <c r="AQ147" i="33"/>
  <c r="AQ24" i="33"/>
  <c r="AQ100" i="33"/>
  <c r="AQ52" i="33"/>
  <c r="AP8" i="33"/>
  <c r="AQ57" i="33"/>
  <c r="AQ149" i="33"/>
  <c r="AQ139" i="33"/>
  <c r="AQ63" i="33"/>
  <c r="AQ42" i="33"/>
  <c r="AQ89" i="33"/>
  <c r="AQ150" i="33"/>
  <c r="AQ118" i="33"/>
  <c r="AQ37" i="33"/>
  <c r="AQ97" i="33"/>
  <c r="AQ105" i="33"/>
  <c r="AQ44" i="33"/>
  <c r="AQ112" i="33"/>
  <c r="AQ48" i="33"/>
  <c r="AQ22" i="33"/>
  <c r="AQ108" i="33"/>
  <c r="AQ21" i="33"/>
  <c r="AQ145" i="33"/>
  <c r="AQ16" i="33"/>
  <c r="AQ142" i="33"/>
  <c r="T49" i="13"/>
  <c r="X49" i="13" s="1"/>
  <c r="T56" i="13"/>
  <c r="X56" i="13" s="1"/>
  <c r="T19" i="13"/>
  <c r="X19" i="13" s="1"/>
  <c r="T90" i="13"/>
  <c r="X90" i="13" s="1"/>
  <c r="T79" i="13"/>
  <c r="X79" i="13" s="1"/>
  <c r="T134" i="13"/>
  <c r="X134" i="13" s="1"/>
  <c r="T147" i="13"/>
  <c r="T33" i="13"/>
  <c r="X33" i="13" s="1"/>
  <c r="T130" i="13"/>
  <c r="X130" i="13" s="1"/>
  <c r="T18" i="13"/>
  <c r="X18" i="13" s="1"/>
  <c r="T62" i="13"/>
  <c r="X62" i="13" s="1"/>
  <c r="T24" i="13"/>
  <c r="X24" i="13" s="1"/>
  <c r="T125" i="13"/>
  <c r="X125" i="13" s="1"/>
  <c r="T53" i="13"/>
  <c r="X53" i="13" s="1"/>
  <c r="T38" i="13"/>
  <c r="X38" i="13" s="1"/>
  <c r="T108" i="13"/>
  <c r="X108" i="13" s="1"/>
  <c r="T68" i="13"/>
  <c r="X68" i="13" s="1"/>
  <c r="T153" i="13"/>
  <c r="X153" i="13" s="1"/>
  <c r="T93" i="13"/>
  <c r="X93" i="13" s="1"/>
  <c r="T64" i="13"/>
  <c r="X64" i="13" s="1"/>
  <c r="T142" i="13"/>
  <c r="X142" i="13" s="1"/>
  <c r="T12" i="13"/>
  <c r="X12" i="13" s="1"/>
  <c r="T82" i="13"/>
  <c r="X82" i="13" s="1"/>
  <c r="T95" i="13"/>
  <c r="X95" i="13" s="1"/>
  <c r="T135" i="13"/>
  <c r="X135" i="13" s="1"/>
  <c r="T48" i="13"/>
  <c r="X48" i="13" s="1"/>
  <c r="T34" i="13"/>
  <c r="X34" i="13" s="1"/>
  <c r="T112" i="13"/>
  <c r="X112" i="13" s="1"/>
  <c r="T13" i="13"/>
  <c r="X13" i="13" s="1"/>
  <c r="T61" i="13"/>
  <c r="X61" i="13" s="1"/>
  <c r="T98" i="13"/>
  <c r="X98" i="13" s="1"/>
  <c r="T43" i="13"/>
  <c r="X43" i="13" s="1"/>
  <c r="T152" i="13"/>
  <c r="X152" i="13" s="1"/>
  <c r="T85" i="13"/>
  <c r="X85" i="13" s="1"/>
  <c r="T119" i="13"/>
  <c r="X119" i="13" s="1"/>
  <c r="T52" i="13"/>
  <c r="X52" i="13" s="1"/>
  <c r="T96" i="13"/>
  <c r="X96" i="13" s="1"/>
  <c r="T31" i="13"/>
  <c r="X31" i="13" s="1"/>
  <c r="T9" i="13"/>
  <c r="X9" i="13" s="1"/>
  <c r="T136" i="13"/>
  <c r="X136" i="13" s="1"/>
  <c r="T66" i="13"/>
  <c r="X66" i="13" s="1"/>
  <c r="T81" i="13"/>
  <c r="X81" i="13" s="1"/>
  <c r="T120" i="13"/>
  <c r="X120" i="13" s="1"/>
  <c r="T54" i="13"/>
  <c r="X54" i="13" s="1"/>
  <c r="T63" i="13"/>
  <c r="X63" i="13" s="1"/>
  <c r="T50" i="13"/>
  <c r="X50" i="13" s="1"/>
  <c r="T101" i="13"/>
  <c r="X101" i="13" s="1"/>
  <c r="T128" i="13"/>
  <c r="X128" i="13" s="1"/>
  <c r="T51" i="13"/>
  <c r="X51" i="13" s="1"/>
  <c r="T150" i="13"/>
  <c r="X150" i="13" s="1"/>
  <c r="T148" i="13"/>
  <c r="X148" i="13" s="1"/>
  <c r="T10" i="13"/>
  <c r="X10" i="13" s="1"/>
  <c r="T83" i="13"/>
  <c r="X83" i="13" s="1"/>
  <c r="T45" i="13"/>
  <c r="X45" i="13" s="1"/>
  <c r="T77" i="13"/>
  <c r="X77" i="13" s="1"/>
  <c r="T105" i="13"/>
  <c r="X105" i="13" s="1"/>
  <c r="T37" i="13"/>
  <c r="X37" i="13" s="1"/>
  <c r="T80" i="13"/>
  <c r="X80" i="13" s="1"/>
  <c r="T74" i="13"/>
  <c r="X74" i="13" s="1"/>
  <c r="T123" i="13"/>
  <c r="X123" i="13" s="1"/>
  <c r="T41" i="13"/>
  <c r="X41" i="13" s="1"/>
  <c r="T60" i="13"/>
  <c r="X60" i="13" s="1"/>
  <c r="T11" i="13"/>
  <c r="X11" i="13" s="1"/>
  <c r="T89" i="13"/>
  <c r="X89" i="13" s="1"/>
  <c r="T103" i="13"/>
  <c r="X103" i="13" s="1"/>
  <c r="T8" i="13"/>
  <c r="X8" i="13" s="1"/>
  <c r="T115" i="13"/>
  <c r="X115" i="13" s="1"/>
  <c r="T72" i="13"/>
  <c r="X72" i="13" s="1"/>
  <c r="T28" i="13"/>
  <c r="X28" i="13" s="1"/>
  <c r="T151" i="13"/>
  <c r="X151" i="13" s="1"/>
  <c r="T40" i="13"/>
  <c r="X40" i="13" s="1"/>
  <c r="T25" i="13"/>
  <c r="X25" i="13" s="1"/>
  <c r="T76" i="13"/>
  <c r="X76" i="13" s="1"/>
  <c r="T30" i="13"/>
  <c r="X30" i="13" s="1"/>
  <c r="T158" i="13"/>
  <c r="X158" i="13" s="1"/>
  <c r="T107" i="13"/>
  <c r="X107" i="13" s="1"/>
  <c r="T22" i="13"/>
  <c r="X22" i="13" s="1"/>
  <c r="T26" i="13"/>
  <c r="X26" i="13" s="1"/>
  <c r="T139" i="13"/>
  <c r="X139" i="13" s="1"/>
  <c r="T129" i="13"/>
  <c r="X129" i="13" s="1"/>
  <c r="T88" i="13"/>
  <c r="X88" i="13" s="1"/>
  <c r="T143" i="13"/>
  <c r="X143" i="13" s="1"/>
  <c r="T137" i="13"/>
  <c r="X137" i="13" s="1"/>
  <c r="T71" i="13"/>
  <c r="X71" i="13" s="1"/>
  <c r="T35" i="13"/>
  <c r="X35" i="13" s="1"/>
  <c r="T114" i="13"/>
  <c r="X114" i="13" s="1"/>
  <c r="T99" i="13"/>
  <c r="X99" i="13" s="1"/>
  <c r="T132" i="13"/>
  <c r="X132" i="13" s="1"/>
  <c r="T21" i="13"/>
  <c r="X21" i="13" s="1"/>
  <c r="T146" i="13"/>
  <c r="X146" i="13" s="1"/>
  <c r="T154" i="13"/>
  <c r="X154" i="13" s="1"/>
  <c r="T65" i="13"/>
  <c r="X65" i="13" s="1"/>
  <c r="T113" i="13"/>
  <c r="X113" i="13" s="1"/>
  <c r="T155" i="13"/>
  <c r="X155" i="13" s="1"/>
  <c r="T17" i="13"/>
  <c r="X17" i="13" s="1"/>
  <c r="T110" i="13"/>
  <c r="X110" i="13" s="1"/>
  <c r="T67" i="13"/>
  <c r="X67" i="13" s="1"/>
  <c r="T20" i="13"/>
  <c r="X20" i="13" s="1"/>
  <c r="T121" i="13"/>
  <c r="X121" i="13" s="1"/>
  <c r="T104" i="13"/>
  <c r="X104" i="13" s="1"/>
  <c r="T47" i="13"/>
  <c r="X47" i="13" s="1"/>
  <c r="T36" i="13"/>
  <c r="X36" i="13" s="1"/>
  <c r="T116" i="13"/>
  <c r="X116" i="13" s="1"/>
  <c r="T86" i="13"/>
  <c r="X86" i="13" s="1"/>
  <c r="T27" i="13"/>
  <c r="X27" i="13" s="1"/>
  <c r="T138" i="13"/>
  <c r="X138" i="13" s="1"/>
  <c r="T109" i="13"/>
  <c r="X109" i="13" s="1"/>
  <c r="T145" i="13"/>
  <c r="X145" i="13" s="1"/>
  <c r="T140" i="13"/>
  <c r="X140" i="13" s="1"/>
  <c r="T102" i="13"/>
  <c r="X102" i="13" s="1"/>
  <c r="T100" i="13"/>
  <c r="X100" i="13" s="1"/>
  <c r="T69" i="13"/>
  <c r="X69" i="13" s="1"/>
  <c r="T87" i="13"/>
  <c r="X87" i="13" s="1"/>
  <c r="T133" i="13"/>
  <c r="X133" i="13" s="1"/>
  <c r="T144" i="13"/>
  <c r="X144" i="13" s="1"/>
  <c r="T111" i="13"/>
  <c r="X111" i="13" s="1"/>
  <c r="T157" i="13"/>
  <c r="X157" i="13" s="1"/>
  <c r="T59" i="13"/>
  <c r="X59" i="13" s="1"/>
  <c r="T23" i="13"/>
  <c r="X23" i="13" s="1"/>
  <c r="T122" i="13"/>
  <c r="X122" i="13" s="1"/>
  <c r="T42" i="13"/>
  <c r="X42" i="13" s="1"/>
  <c r="T131" i="13"/>
  <c r="X131" i="13" s="1"/>
  <c r="T55" i="13"/>
  <c r="X55" i="13" s="1"/>
  <c r="T149" i="13"/>
  <c r="X149" i="13" s="1"/>
  <c r="T91" i="13"/>
  <c r="X91" i="13" s="1"/>
  <c r="T39" i="13"/>
  <c r="X39" i="13" s="1"/>
  <c r="T92" i="13"/>
  <c r="X92" i="13" s="1"/>
  <c r="T97" i="13"/>
  <c r="X97" i="13" s="1"/>
  <c r="T73" i="13"/>
  <c r="X73" i="13" s="1"/>
  <c r="T16" i="13"/>
  <c r="X16" i="13" s="1"/>
  <c r="T70" i="13"/>
  <c r="X70" i="13" s="1"/>
  <c r="T57" i="13"/>
  <c r="X57" i="13" s="1"/>
  <c r="T141" i="13"/>
  <c r="X141" i="13" s="1"/>
  <c r="T58" i="13"/>
  <c r="X58" i="13" s="1"/>
  <c r="T46" i="13"/>
  <c r="X46" i="13" s="1"/>
  <c r="T94" i="13"/>
  <c r="X94" i="13" s="1"/>
  <c r="T14" i="13"/>
  <c r="T124" i="13"/>
  <c r="X124" i="13" s="1"/>
  <c r="T156" i="13"/>
  <c r="X156" i="13" s="1"/>
  <c r="T106" i="13"/>
  <c r="X106" i="13" s="1"/>
  <c r="T117" i="13"/>
  <c r="X117" i="13" s="1"/>
  <c r="T15" i="13"/>
  <c r="X15" i="13" s="1"/>
  <c r="T118" i="13"/>
  <c r="X118" i="13" s="1"/>
  <c r="T84" i="13"/>
  <c r="X84" i="13" s="1"/>
  <c r="T126" i="13"/>
  <c r="X126" i="13" s="1"/>
  <c r="T32" i="13"/>
  <c r="X32" i="13" s="1"/>
  <c r="T127" i="13"/>
  <c r="X127" i="13" s="1"/>
  <c r="T44" i="13"/>
  <c r="X44" i="13" s="1"/>
  <c r="T78" i="13"/>
  <c r="X78" i="13" s="1"/>
  <c r="Q7" i="13"/>
  <c r="M7" i="13" s="1"/>
  <c r="W29" i="13"/>
  <c r="V29" i="13"/>
  <c r="R28" i="13"/>
  <c r="V28" i="13" s="1"/>
  <c r="R57" i="13"/>
  <c r="V57" i="13" s="1"/>
  <c r="R72" i="13"/>
  <c r="V72" i="13" s="1"/>
  <c r="R127" i="13"/>
  <c r="V127" i="13" s="1"/>
  <c r="R45" i="13"/>
  <c r="V45" i="13" s="1"/>
  <c r="R134" i="13"/>
  <c r="V134" i="13" s="1"/>
  <c r="R82" i="13"/>
  <c r="V82" i="13" s="1"/>
  <c r="R131" i="13"/>
  <c r="V131" i="13" s="1"/>
  <c r="R155" i="13"/>
  <c r="V155" i="13" s="1"/>
  <c r="R37" i="13"/>
  <c r="V37" i="13" s="1"/>
  <c r="R27" i="13"/>
  <c r="V27" i="13" s="1"/>
  <c r="R91" i="13"/>
  <c r="V91" i="13" s="1"/>
  <c r="R59" i="13"/>
  <c r="V59" i="13" s="1"/>
  <c r="R98" i="13"/>
  <c r="V98" i="13" s="1"/>
  <c r="R74" i="13"/>
  <c r="V74" i="13" s="1"/>
  <c r="R78" i="13"/>
  <c r="V78" i="13" s="1"/>
  <c r="R146" i="13"/>
  <c r="V146" i="13" s="1"/>
  <c r="R80" i="13"/>
  <c r="V80" i="13" s="1"/>
  <c r="R156" i="13"/>
  <c r="V156" i="13" s="1"/>
  <c r="S156" i="13"/>
  <c r="W156" i="13" s="1"/>
  <c r="S133" i="13"/>
  <c r="W133" i="13" s="1"/>
  <c r="S20" i="13"/>
  <c r="W20" i="13" s="1"/>
  <c r="S140" i="13"/>
  <c r="W140" i="13" s="1"/>
  <c r="S52" i="13"/>
  <c r="W52" i="13" s="1"/>
  <c r="S110" i="13"/>
  <c r="W110" i="13" s="1"/>
  <c r="S41" i="13"/>
  <c r="W41" i="13" s="1"/>
  <c r="S124" i="13"/>
  <c r="W124" i="13" s="1"/>
  <c r="S129" i="13"/>
  <c r="W129" i="13" s="1"/>
  <c r="S63" i="13"/>
  <c r="W63" i="13" s="1"/>
  <c r="S62" i="13"/>
  <c r="W62" i="13" s="1"/>
  <c r="S44" i="13"/>
  <c r="W44" i="13" s="1"/>
  <c r="S99" i="13"/>
  <c r="W99" i="13" s="1"/>
  <c r="S135" i="13"/>
  <c r="W135" i="13" s="1"/>
  <c r="S79" i="13"/>
  <c r="W79" i="13" s="1"/>
  <c r="S98" i="13"/>
  <c r="W98" i="13" s="1"/>
  <c r="S28" i="13"/>
  <c r="W28" i="13" s="1"/>
  <c r="S27" i="13"/>
  <c r="W27" i="13" s="1"/>
  <c r="R148" i="13"/>
  <c r="V148" i="13" s="1"/>
  <c r="R104" i="13"/>
  <c r="V104" i="13" s="1"/>
  <c r="R111" i="13"/>
  <c r="V111" i="13" s="1"/>
  <c r="R129" i="13"/>
  <c r="V129" i="13" s="1"/>
  <c r="R117" i="13"/>
  <c r="V117" i="13" s="1"/>
  <c r="R8" i="13"/>
  <c r="V8" i="13" s="1"/>
  <c r="R9" i="13"/>
  <c r="V9" i="13" s="1"/>
  <c r="R92" i="13"/>
  <c r="V92" i="13" s="1"/>
  <c r="R64" i="13"/>
  <c r="V64" i="13" s="1"/>
  <c r="R153" i="13"/>
  <c r="V153" i="13" s="1"/>
  <c r="R118" i="13"/>
  <c r="V118" i="13" s="1"/>
  <c r="R17" i="13"/>
  <c r="V17" i="13" s="1"/>
  <c r="R139" i="13"/>
  <c r="V139" i="13" s="1"/>
  <c r="R71" i="13"/>
  <c r="V71" i="13" s="1"/>
  <c r="R14" i="13"/>
  <c r="V14" i="13" s="1"/>
  <c r="R115" i="13"/>
  <c r="V115" i="13" s="1"/>
  <c r="R19" i="13"/>
  <c r="V19" i="13" s="1"/>
  <c r="S136" i="13"/>
  <c r="W136" i="13" s="1"/>
  <c r="S69" i="13"/>
  <c r="W69" i="13" s="1"/>
  <c r="S134" i="13"/>
  <c r="W134" i="13" s="1"/>
  <c r="S85" i="13"/>
  <c r="W85" i="13" s="1"/>
  <c r="S59" i="13"/>
  <c r="W59" i="13" s="1"/>
  <c r="S77" i="13"/>
  <c r="W77" i="13" s="1"/>
  <c r="S48" i="13"/>
  <c r="W48" i="13" s="1"/>
  <c r="S30" i="13"/>
  <c r="W30" i="13" s="1"/>
  <c r="S126" i="13"/>
  <c r="W126" i="13" s="1"/>
  <c r="S100" i="13"/>
  <c r="W100" i="13" s="1"/>
  <c r="S36" i="13"/>
  <c r="W36" i="13" s="1"/>
  <c r="S82" i="13"/>
  <c r="W82" i="13" s="1"/>
  <c r="S76" i="13"/>
  <c r="W76" i="13" s="1"/>
  <c r="S11" i="13"/>
  <c r="W11" i="13" s="1"/>
  <c r="S104" i="13"/>
  <c r="W104" i="13" s="1"/>
  <c r="S157" i="13"/>
  <c r="W157" i="13" s="1"/>
  <c r="S8" i="13"/>
  <c r="W8" i="13" s="1"/>
  <c r="S13" i="13"/>
  <c r="W13" i="13" s="1"/>
  <c r="S105" i="13"/>
  <c r="W105" i="13" s="1"/>
  <c r="R11" i="13"/>
  <c r="V11" i="13" s="1"/>
  <c r="R13" i="13"/>
  <c r="V13" i="13" s="1"/>
  <c r="R83" i="13"/>
  <c r="V83" i="13" s="1"/>
  <c r="R150" i="13"/>
  <c r="V150" i="13" s="1"/>
  <c r="R47" i="13"/>
  <c r="V47" i="13" s="1"/>
  <c r="R90" i="13"/>
  <c r="V90" i="13" s="1"/>
  <c r="R89" i="13"/>
  <c r="V89" i="13" s="1"/>
  <c r="R101" i="13"/>
  <c r="V101" i="13" s="1"/>
  <c r="R60" i="13"/>
  <c r="V60" i="13" s="1"/>
  <c r="R81" i="13"/>
  <c r="V81" i="13" s="1"/>
  <c r="R34" i="13"/>
  <c r="V34" i="13" s="1"/>
  <c r="R20" i="13"/>
  <c r="V20" i="13" s="1"/>
  <c r="R53" i="13"/>
  <c r="V53" i="13" s="1"/>
  <c r="R152" i="13"/>
  <c r="V152" i="13" s="1"/>
  <c r="R48" i="13"/>
  <c r="V48" i="13" s="1"/>
  <c r="R157" i="13"/>
  <c r="V157" i="13" s="1"/>
  <c r="R66" i="13"/>
  <c r="V66" i="13" s="1"/>
  <c r="S50" i="13"/>
  <c r="W50" i="13" s="1"/>
  <c r="S16" i="13"/>
  <c r="W16" i="13" s="1"/>
  <c r="S130" i="13"/>
  <c r="W130" i="13" s="1"/>
  <c r="S113" i="13"/>
  <c r="W113" i="13" s="1"/>
  <c r="S84" i="13"/>
  <c r="W84" i="13" s="1"/>
  <c r="S132" i="13"/>
  <c r="W132" i="13" s="1"/>
  <c r="S151" i="13"/>
  <c r="W151" i="13" s="1"/>
  <c r="S119" i="13"/>
  <c r="W119" i="13" s="1"/>
  <c r="S88" i="13"/>
  <c r="W88" i="13" s="1"/>
  <c r="S51" i="13"/>
  <c r="W51" i="13" s="1"/>
  <c r="S42" i="13"/>
  <c r="W42" i="13" s="1"/>
  <c r="S78" i="13"/>
  <c r="W78" i="13" s="1"/>
  <c r="S40" i="13"/>
  <c r="W40" i="13" s="1"/>
  <c r="S155" i="13"/>
  <c r="W155" i="13" s="1"/>
  <c r="S94" i="13"/>
  <c r="W94" i="13" s="1"/>
  <c r="S118" i="13"/>
  <c r="W118" i="13" s="1"/>
  <c r="R62" i="13"/>
  <c r="V62" i="13" s="1"/>
  <c r="R158" i="13"/>
  <c r="V158" i="13" s="1"/>
  <c r="R141" i="13"/>
  <c r="V141" i="13" s="1"/>
  <c r="R85" i="13"/>
  <c r="V85" i="13" s="1"/>
  <c r="R38" i="13"/>
  <c r="V38" i="13" s="1"/>
  <c r="R107" i="13"/>
  <c r="V107" i="13" s="1"/>
  <c r="R100" i="13"/>
  <c r="V100" i="13" s="1"/>
  <c r="R154" i="13"/>
  <c r="V154" i="13" s="1"/>
  <c r="R68" i="13"/>
  <c r="V68" i="13" s="1"/>
  <c r="R124" i="13"/>
  <c r="V124" i="13" s="1"/>
  <c r="R99" i="13"/>
  <c r="V99" i="13" s="1"/>
  <c r="R130" i="13"/>
  <c r="V130" i="13" s="1"/>
  <c r="R143" i="13"/>
  <c r="V143" i="13" s="1"/>
  <c r="R32" i="13"/>
  <c r="V32" i="13" s="1"/>
  <c r="R31" i="13"/>
  <c r="V31" i="13" s="1"/>
  <c r="R26" i="13"/>
  <c r="V26" i="13" s="1"/>
  <c r="R86" i="13"/>
  <c r="V86" i="13" s="1"/>
  <c r="R128" i="13"/>
  <c r="V128" i="13" s="1"/>
  <c r="R88" i="13"/>
  <c r="V88" i="13" s="1"/>
  <c r="S91" i="13"/>
  <c r="W91" i="13" s="1"/>
  <c r="S58" i="13"/>
  <c r="W58" i="13" s="1"/>
  <c r="S10" i="13"/>
  <c r="W10" i="13" s="1"/>
  <c r="S120" i="13"/>
  <c r="W120" i="13" s="1"/>
  <c r="S111" i="13"/>
  <c r="W111" i="13" s="1"/>
  <c r="S74" i="13"/>
  <c r="W74" i="13" s="1"/>
  <c r="S49" i="13"/>
  <c r="W49" i="13" s="1"/>
  <c r="S153" i="13"/>
  <c r="W153" i="13" s="1"/>
  <c r="S125" i="13"/>
  <c r="W125" i="13" s="1"/>
  <c r="S39" i="13"/>
  <c r="W39" i="13" s="1"/>
  <c r="S138" i="13"/>
  <c r="W138" i="13" s="1"/>
  <c r="S15" i="13"/>
  <c r="W15" i="13" s="1"/>
  <c r="S90" i="13"/>
  <c r="W90" i="13" s="1"/>
  <c r="S150" i="13"/>
  <c r="W150" i="13" s="1"/>
  <c r="S26" i="13"/>
  <c r="W26" i="13" s="1"/>
  <c r="S106" i="13"/>
  <c r="W106" i="13" s="1"/>
  <c r="S35" i="13"/>
  <c r="W35" i="13" s="1"/>
  <c r="S145" i="13"/>
  <c r="W145" i="13" s="1"/>
  <c r="S25" i="13"/>
  <c r="W25" i="13" s="1"/>
  <c r="R125" i="13"/>
  <c r="V125" i="13" s="1"/>
  <c r="R15" i="13"/>
  <c r="V15" i="13" s="1"/>
  <c r="R109" i="13"/>
  <c r="V109" i="13" s="1"/>
  <c r="R79" i="13"/>
  <c r="V79" i="13" s="1"/>
  <c r="R135" i="13"/>
  <c r="V135" i="13" s="1"/>
  <c r="R73" i="13"/>
  <c r="V73" i="13" s="1"/>
  <c r="R94" i="13"/>
  <c r="V94" i="13" s="1"/>
  <c r="R108" i="13"/>
  <c r="V108" i="13" s="1"/>
  <c r="R21" i="13"/>
  <c r="V21" i="13" s="1"/>
  <c r="R123" i="13"/>
  <c r="V123" i="13" s="1"/>
  <c r="R87" i="13"/>
  <c r="V87" i="13" s="1"/>
  <c r="R16" i="13"/>
  <c r="V16" i="13" s="1"/>
  <c r="R24" i="13"/>
  <c r="V24" i="13" s="1"/>
  <c r="R145" i="13"/>
  <c r="V145" i="13" s="1"/>
  <c r="R102" i="13"/>
  <c r="V102" i="13" s="1"/>
  <c r="R105" i="13"/>
  <c r="V105" i="13" s="1"/>
  <c r="R147" i="13"/>
  <c r="V147" i="13" s="1"/>
  <c r="R76" i="13"/>
  <c r="V76" i="13" s="1"/>
  <c r="R58" i="13"/>
  <c r="V58" i="13" s="1"/>
  <c r="S121" i="13"/>
  <c r="W121" i="13" s="1"/>
  <c r="S114" i="13"/>
  <c r="W114" i="13" s="1"/>
  <c r="S33" i="13"/>
  <c r="W33" i="13" s="1"/>
  <c r="S72" i="13"/>
  <c r="W72" i="13" s="1"/>
  <c r="S19" i="13"/>
  <c r="W19" i="13" s="1"/>
  <c r="S154" i="13"/>
  <c r="W154" i="13" s="1"/>
  <c r="S23" i="13"/>
  <c r="W23" i="13" s="1"/>
  <c r="S108" i="13"/>
  <c r="W108" i="13" s="1"/>
  <c r="S21" i="13"/>
  <c r="W21" i="13" s="1"/>
  <c r="S115" i="13"/>
  <c r="W115" i="13" s="1"/>
  <c r="S22" i="13"/>
  <c r="W22" i="13" s="1"/>
  <c r="S123" i="13"/>
  <c r="W123" i="13" s="1"/>
  <c r="S107" i="13"/>
  <c r="W107" i="13" s="1"/>
  <c r="S103" i="13"/>
  <c r="W103" i="13" s="1"/>
  <c r="S141" i="13"/>
  <c r="W141" i="13" s="1"/>
  <c r="S38" i="13"/>
  <c r="W38" i="13" s="1"/>
  <c r="S9" i="13"/>
  <c r="W9" i="13" s="1"/>
  <c r="S109" i="13"/>
  <c r="W109" i="13" s="1"/>
  <c r="S89" i="13"/>
  <c r="W89" i="13" s="1"/>
  <c r="S97" i="13"/>
  <c r="W97" i="13" s="1"/>
  <c r="S67" i="13"/>
  <c r="W67" i="13" s="1"/>
  <c r="X14" i="13"/>
  <c r="R51" i="13"/>
  <c r="V51" i="13" s="1"/>
  <c r="R106" i="13"/>
  <c r="V106" i="13" s="1"/>
  <c r="R61" i="13"/>
  <c r="V61" i="13" s="1"/>
  <c r="R122" i="13"/>
  <c r="V122" i="13" s="1"/>
  <c r="R126" i="13"/>
  <c r="V126" i="13" s="1"/>
  <c r="R70" i="13"/>
  <c r="V70" i="13" s="1"/>
  <c r="R113" i="13"/>
  <c r="V113" i="13" s="1"/>
  <c r="R56" i="13"/>
  <c r="V56" i="13" s="1"/>
  <c r="R77" i="13"/>
  <c r="V77" i="13" s="1"/>
  <c r="R97" i="13"/>
  <c r="V97" i="13" s="1"/>
  <c r="R12" i="13"/>
  <c r="V12" i="13" s="1"/>
  <c r="R136" i="13"/>
  <c r="V136" i="13" s="1"/>
  <c r="R52" i="13"/>
  <c r="V52" i="13" s="1"/>
  <c r="R119" i="13"/>
  <c r="V119" i="13" s="1"/>
  <c r="R46" i="13"/>
  <c r="V46" i="13" s="1"/>
  <c r="R63" i="13"/>
  <c r="V63" i="13" s="1"/>
  <c r="R65" i="13"/>
  <c r="V65" i="13" s="1"/>
  <c r="R144" i="13"/>
  <c r="R116" i="13"/>
  <c r="V116" i="13" s="1"/>
  <c r="S31" i="13"/>
  <c r="W31" i="13" s="1"/>
  <c r="S139" i="13"/>
  <c r="W139" i="13" s="1"/>
  <c r="S92" i="13"/>
  <c r="W92" i="13" s="1"/>
  <c r="S117" i="13"/>
  <c r="W117" i="13" s="1"/>
  <c r="S66" i="13"/>
  <c r="W66" i="13" s="1"/>
  <c r="S34" i="13"/>
  <c r="W34" i="13" s="1"/>
  <c r="S71" i="13"/>
  <c r="W71" i="13" s="1"/>
  <c r="S149" i="13"/>
  <c r="W149" i="13" s="1"/>
  <c r="S18" i="13"/>
  <c r="W18" i="13" s="1"/>
  <c r="S137" i="13"/>
  <c r="W137" i="13" s="1"/>
  <c r="S152" i="13"/>
  <c r="W152" i="13" s="1"/>
  <c r="S127" i="13"/>
  <c r="W127" i="13" s="1"/>
  <c r="S131" i="13"/>
  <c r="W131" i="13" s="1"/>
  <c r="S47" i="13"/>
  <c r="W47" i="13" s="1"/>
  <c r="S43" i="13"/>
  <c r="W43" i="13" s="1"/>
  <c r="S61" i="13"/>
  <c r="W61" i="13" s="1"/>
  <c r="S37" i="13"/>
  <c r="W37" i="13" s="1"/>
  <c r="S147" i="13"/>
  <c r="W147" i="13" s="1"/>
  <c r="S148" i="13"/>
  <c r="W148" i="13" s="1"/>
  <c r="S17" i="13"/>
  <c r="W17" i="13" s="1"/>
  <c r="R36" i="13"/>
  <c r="V36" i="13" s="1"/>
  <c r="R132" i="13"/>
  <c r="V132" i="13" s="1"/>
  <c r="R18" i="13"/>
  <c r="V18" i="13" s="1"/>
  <c r="R42" i="13"/>
  <c r="V42" i="13" s="1"/>
  <c r="R93" i="13"/>
  <c r="V93" i="13" s="1"/>
  <c r="R95" i="13"/>
  <c r="V95" i="13" s="1"/>
  <c r="R23" i="13"/>
  <c r="V23" i="13" s="1"/>
  <c r="R22" i="13"/>
  <c r="V22" i="13" s="1"/>
  <c r="R25" i="13"/>
  <c r="V25" i="13" s="1"/>
  <c r="R35" i="13"/>
  <c r="V35" i="13" s="1"/>
  <c r="R50" i="13"/>
  <c r="V50" i="13" s="1"/>
  <c r="R67" i="13"/>
  <c r="V67" i="13" s="1"/>
  <c r="R41" i="13"/>
  <c r="V41" i="13" s="1"/>
  <c r="R55" i="13"/>
  <c r="V55" i="13" s="1"/>
  <c r="R39" i="13"/>
  <c r="V39" i="13" s="1"/>
  <c r="R151" i="13"/>
  <c r="V151" i="13" s="1"/>
  <c r="R49" i="13"/>
  <c r="V49" i="13" s="1"/>
  <c r="R114" i="13"/>
  <c r="V114" i="13" s="1"/>
  <c r="R33" i="13"/>
  <c r="V33" i="13" s="1"/>
  <c r="R140" i="13"/>
  <c r="V140" i="13" s="1"/>
  <c r="S87" i="13"/>
  <c r="W87" i="13" s="1"/>
  <c r="S102" i="13"/>
  <c r="W102" i="13" s="1"/>
  <c r="S32" i="13"/>
  <c r="W32" i="13" s="1"/>
  <c r="S24" i="13"/>
  <c r="W24" i="13" s="1"/>
  <c r="S93" i="13"/>
  <c r="W93" i="13" s="1"/>
  <c r="S56" i="13"/>
  <c r="W56" i="13" s="1"/>
  <c r="S143" i="13"/>
  <c r="W143" i="13" s="1"/>
  <c r="S81" i="13"/>
  <c r="W81" i="13" s="1"/>
  <c r="S65" i="13"/>
  <c r="W65" i="13" s="1"/>
  <c r="S45" i="13"/>
  <c r="W45" i="13" s="1"/>
  <c r="S55" i="13"/>
  <c r="W55" i="13" s="1"/>
  <c r="S60" i="13"/>
  <c r="W60" i="13" s="1"/>
  <c r="S83" i="13"/>
  <c r="W83" i="13" s="1"/>
  <c r="S146" i="13"/>
  <c r="W146" i="13" s="1"/>
  <c r="S158" i="13"/>
  <c r="W158" i="13" s="1"/>
  <c r="S142" i="13"/>
  <c r="W142" i="13" s="1"/>
  <c r="S57" i="13"/>
  <c r="W57" i="13" s="1"/>
  <c r="S73" i="13"/>
  <c r="W73" i="13" s="1"/>
  <c r="X29" i="13"/>
  <c r="R120" i="13"/>
  <c r="V120" i="13" s="1"/>
  <c r="R30" i="13"/>
  <c r="V30" i="13" s="1"/>
  <c r="R142" i="13"/>
  <c r="V142" i="13" s="1"/>
  <c r="R112" i="13"/>
  <c r="V112" i="13" s="1"/>
  <c r="R10" i="13"/>
  <c r="V10" i="13" s="1"/>
  <c r="R84" i="13"/>
  <c r="V84" i="13" s="1"/>
  <c r="R110" i="13"/>
  <c r="V110" i="13" s="1"/>
  <c r="R137" i="13"/>
  <c r="V137" i="13" s="1"/>
  <c r="R43" i="13"/>
  <c r="V43" i="13" s="1"/>
  <c r="R40" i="13"/>
  <c r="V40" i="13" s="1"/>
  <c r="R121" i="13"/>
  <c r="V121" i="13" s="1"/>
  <c r="R54" i="13"/>
  <c r="V54" i="13" s="1"/>
  <c r="R44" i="13"/>
  <c r="V44" i="13" s="1"/>
  <c r="R138" i="13"/>
  <c r="V138" i="13" s="1"/>
  <c r="R149" i="13"/>
  <c r="V149" i="13" s="1"/>
  <c r="R103" i="13"/>
  <c r="V103" i="13" s="1"/>
  <c r="R69" i="13"/>
  <c r="V69" i="13" s="1"/>
  <c r="R133" i="13"/>
  <c r="V133" i="13" s="1"/>
  <c r="R96" i="13"/>
  <c r="V96" i="13" s="1"/>
  <c r="S12" i="13"/>
  <c r="W12" i="13" s="1"/>
  <c r="S116" i="13"/>
  <c r="W116" i="13" s="1"/>
  <c r="S53" i="13"/>
  <c r="W53" i="13" s="1"/>
  <c r="S70" i="13"/>
  <c r="W70" i="13" s="1"/>
  <c r="S144" i="13"/>
  <c r="S112" i="13"/>
  <c r="W112" i="13" s="1"/>
  <c r="S14" i="13"/>
  <c r="W14" i="13" s="1"/>
  <c r="S86" i="13"/>
  <c r="W86" i="13" s="1"/>
  <c r="S46" i="13"/>
  <c r="W46" i="13" s="1"/>
  <c r="S122" i="13"/>
  <c r="W122" i="13" s="1"/>
  <c r="S80" i="13"/>
  <c r="W80" i="13" s="1"/>
  <c r="S64" i="13"/>
  <c r="W64" i="13" s="1"/>
  <c r="S101" i="13"/>
  <c r="W101" i="13" s="1"/>
  <c r="S128" i="13"/>
  <c r="W128" i="13" s="1"/>
  <c r="S96" i="13"/>
  <c r="W96" i="13" s="1"/>
  <c r="S68" i="13"/>
  <c r="W68" i="13" s="1"/>
  <c r="S54" i="13"/>
  <c r="W54" i="13" s="1"/>
  <c r="S95" i="13"/>
  <c r="W95" i="13" s="1"/>
  <c r="AU65" i="28" l="1"/>
  <c r="AU86" i="28"/>
  <c r="AU32" i="28"/>
  <c r="AU96" i="28"/>
  <c r="AU75" i="28"/>
  <c r="AU48" i="28"/>
  <c r="AU19" i="28"/>
  <c r="AU87" i="28"/>
  <c r="AU79" i="28"/>
  <c r="AU110" i="28"/>
  <c r="AU154" i="28"/>
  <c r="AU139" i="28"/>
  <c r="AU109" i="28"/>
  <c r="AU100" i="28"/>
  <c r="AU132" i="28"/>
  <c r="AU108" i="28"/>
  <c r="AU111" i="28"/>
  <c r="AU66" i="28"/>
  <c r="AU31" i="28"/>
  <c r="AU14" i="28"/>
  <c r="AU17" i="28"/>
  <c r="AU123" i="28"/>
  <c r="AU131" i="28"/>
  <c r="AU35" i="28"/>
  <c r="AU82" i="28"/>
  <c r="AU152" i="28"/>
  <c r="AU99" i="28"/>
  <c r="AU29" i="28"/>
  <c r="AU18" i="28"/>
  <c r="AU128" i="28"/>
  <c r="AU84" i="28"/>
  <c r="AU105" i="28"/>
  <c r="AU124" i="28"/>
  <c r="AU122" i="28"/>
  <c r="AU78" i="28"/>
  <c r="AU30" i="28"/>
  <c r="AU112" i="28"/>
  <c r="AU54" i="28"/>
  <c r="AU22" i="28"/>
  <c r="AU16" i="28"/>
  <c r="AU125" i="28"/>
  <c r="AU126" i="28"/>
  <c r="AU151" i="28"/>
  <c r="AU47" i="28"/>
  <c r="AU130" i="28"/>
  <c r="AU51" i="28"/>
  <c r="AU143" i="28"/>
  <c r="AU27" i="28"/>
  <c r="AU25" i="28"/>
  <c r="AU150" i="28"/>
  <c r="AU133" i="28"/>
  <c r="AU138" i="28"/>
  <c r="AU33" i="28"/>
  <c r="AU73" i="28"/>
  <c r="AU28" i="28"/>
  <c r="AU49" i="28"/>
  <c r="AU56" i="28"/>
  <c r="AU72" i="28"/>
  <c r="AU113" i="28"/>
  <c r="AU91" i="28"/>
  <c r="AU62" i="28"/>
  <c r="AU85" i="28"/>
  <c r="AU104" i="28"/>
  <c r="AU77" i="28"/>
  <c r="AU59" i="28"/>
  <c r="AU39" i="28"/>
  <c r="AU95" i="28"/>
  <c r="AU83" i="28"/>
  <c r="AU8" i="28"/>
  <c r="AU127" i="28"/>
  <c r="AU52" i="28"/>
  <c r="AU21" i="28"/>
  <c r="AU57" i="28"/>
  <c r="AU142" i="28"/>
  <c r="AU146" i="28"/>
  <c r="AU36" i="28"/>
  <c r="AU61" i="28"/>
  <c r="AU88" i="28"/>
  <c r="AU144" i="28"/>
  <c r="AU98" i="28"/>
  <c r="AS7" i="28"/>
  <c r="AT7" i="28"/>
  <c r="AU41" i="28"/>
  <c r="AU101" i="28"/>
  <c r="AU140" i="28"/>
  <c r="AU24" i="28"/>
  <c r="AU12" i="28"/>
  <c r="AU137" i="28"/>
  <c r="AU44" i="28"/>
  <c r="AU153" i="28"/>
  <c r="AU9" i="28"/>
  <c r="AU94" i="28"/>
  <c r="AU74" i="28"/>
  <c r="AU34" i="28"/>
  <c r="AU70" i="28"/>
  <c r="AU156" i="28"/>
  <c r="AU90" i="28"/>
  <c r="AU114" i="28"/>
  <c r="AU37" i="28"/>
  <c r="AU40" i="28"/>
  <c r="AU13" i="28"/>
  <c r="AU118" i="28"/>
  <c r="AU67" i="28"/>
  <c r="AU148" i="28"/>
  <c r="AU155" i="28"/>
  <c r="AU63" i="28"/>
  <c r="AU80" i="28"/>
  <c r="AU136" i="28"/>
  <c r="AU149" i="28"/>
  <c r="AU117" i="28"/>
  <c r="AU119" i="28"/>
  <c r="AU107" i="28"/>
  <c r="AU93" i="28"/>
  <c r="AU23" i="28"/>
  <c r="AU141" i="28"/>
  <c r="AU71" i="28"/>
  <c r="AU157" i="28"/>
  <c r="AU106" i="28"/>
  <c r="AU11" i="28"/>
  <c r="AU89" i="28"/>
  <c r="AU92" i="28"/>
  <c r="AU116" i="28"/>
  <c r="AU81" i="28"/>
  <c r="AU45" i="28"/>
  <c r="AQ8" i="33"/>
  <c r="AQ7" i="33" s="1"/>
  <c r="AP7" i="33" s="1"/>
  <c r="E72" i="16" s="1"/>
  <c r="R7" i="13"/>
  <c r="S7" i="13"/>
  <c r="T7" i="13"/>
  <c r="Y29" i="13"/>
  <c r="Y30" i="13"/>
  <c r="Y79" i="13"/>
  <c r="Y121" i="13"/>
  <c r="Y69" i="13"/>
  <c r="Y100" i="13"/>
  <c r="Y137" i="13"/>
  <c r="Y91" i="13"/>
  <c r="Y149" i="13"/>
  <c r="Y102" i="13"/>
  <c r="Y25" i="13"/>
  <c r="Y142" i="13"/>
  <c r="Y28" i="13"/>
  <c r="Y82" i="13"/>
  <c r="Y113" i="13"/>
  <c r="Y127" i="13"/>
  <c r="Y112" i="13"/>
  <c r="Y66" i="13"/>
  <c r="Y64" i="13"/>
  <c r="Y47" i="13"/>
  <c r="Y105" i="13"/>
  <c r="Y34" i="13"/>
  <c r="Y36" i="13"/>
  <c r="Y13" i="13"/>
  <c r="Y59" i="13"/>
  <c r="Y155" i="13"/>
  <c r="Y77" i="13"/>
  <c r="Y139" i="13"/>
  <c r="Y117" i="13"/>
  <c r="Y88" i="13"/>
  <c r="Y109" i="13"/>
  <c r="Y11" i="13"/>
  <c r="Z11" i="13" s="1"/>
  <c r="Y41" i="13"/>
  <c r="Y27" i="13"/>
  <c r="Y135" i="13"/>
  <c r="Y114" i="13"/>
  <c r="Y38" i="13"/>
  <c r="Y74" i="13"/>
  <c r="Y51" i="13"/>
  <c r="Y65" i="13"/>
  <c r="Y116" i="13"/>
  <c r="Y118" i="13"/>
  <c r="Y92" i="13"/>
  <c r="Y156" i="13"/>
  <c r="Y103" i="13"/>
  <c r="Y32" i="13"/>
  <c r="Y124" i="13"/>
  <c r="Y115" i="13"/>
  <c r="Y104" i="13"/>
  <c r="Y90" i="13"/>
  <c r="Y76" i="13"/>
  <c r="Y58" i="13"/>
  <c r="Y17" i="13"/>
  <c r="Y40" i="13"/>
  <c r="Y153" i="13"/>
  <c r="Y8" i="13"/>
  <c r="AG8" i="13" s="1"/>
  <c r="AH8" i="13" s="1"/>
  <c r="Y52" i="13"/>
  <c r="Y158" i="13"/>
  <c r="Y128" i="13"/>
  <c r="Y26" i="13"/>
  <c r="Y129" i="13"/>
  <c r="Y31" i="13"/>
  <c r="Y68" i="13"/>
  <c r="Y70" i="13"/>
  <c r="Y71" i="13"/>
  <c r="Y99" i="13"/>
  <c r="Y107" i="13"/>
  <c r="Y9" i="13"/>
  <c r="Y53" i="13"/>
  <c r="Y16" i="13"/>
  <c r="Y110" i="13"/>
  <c r="Y81" i="13"/>
  <c r="Y151" i="13"/>
  <c r="Y126" i="13"/>
  <c r="Y18" i="13"/>
  <c r="Y148" i="13"/>
  <c r="Y132" i="13"/>
  <c r="Y98" i="13"/>
  <c r="Y10" i="13"/>
  <c r="Y111" i="13"/>
  <c r="Y136" i="13"/>
  <c r="Y83" i="13"/>
  <c r="Y62" i="13"/>
  <c r="Y87" i="13"/>
  <c r="Y154" i="13"/>
  <c r="Y45" i="13"/>
  <c r="Y49" i="13"/>
  <c r="Y37" i="13"/>
  <c r="Y54" i="13"/>
  <c r="Y93" i="13"/>
  <c r="Y141" i="13"/>
  <c r="Y57" i="13"/>
  <c r="Y50" i="13"/>
  <c r="Y63" i="13"/>
  <c r="Y78" i="13"/>
  <c r="Y131" i="13"/>
  <c r="Y123" i="13"/>
  <c r="Y94" i="13"/>
  <c r="Y96" i="13"/>
  <c r="Y44" i="13"/>
  <c r="Y55" i="13"/>
  <c r="Y35" i="13"/>
  <c r="Y39" i="13"/>
  <c r="Y89" i="13"/>
  <c r="Y138" i="13"/>
  <c r="Y46" i="13"/>
  <c r="Y140" i="13"/>
  <c r="Y125" i="13"/>
  <c r="Y108" i="13"/>
  <c r="Y95" i="13"/>
  <c r="Y106" i="13"/>
  <c r="Y86" i="13"/>
  <c r="Y19" i="13"/>
  <c r="Y21" i="13"/>
  <c r="Y120" i="13"/>
  <c r="Y22" i="13"/>
  <c r="Y67" i="13"/>
  <c r="Y56" i="13"/>
  <c r="Y15" i="13"/>
  <c r="Y97" i="13"/>
  <c r="Y33" i="13"/>
  <c r="Y43" i="13"/>
  <c r="Y23" i="13"/>
  <c r="Y42" i="13"/>
  <c r="Y152" i="13"/>
  <c r="Y101" i="13"/>
  <c r="Y24" i="13"/>
  <c r="Y130" i="13"/>
  <c r="Y146" i="13"/>
  <c r="Y133" i="13"/>
  <c r="Y12" i="13"/>
  <c r="Y80" i="13"/>
  <c r="Y20" i="13"/>
  <c r="Y145" i="13"/>
  <c r="Y60" i="13"/>
  <c r="Y157" i="13"/>
  <c r="Y14" i="13"/>
  <c r="Y119" i="13"/>
  <c r="Y143" i="13"/>
  <c r="Y84" i="13"/>
  <c r="Y122" i="13"/>
  <c r="Y150" i="13"/>
  <c r="Y72" i="13"/>
  <c r="Y48" i="13"/>
  <c r="Y85" i="13"/>
  <c r="Y73" i="13"/>
  <c r="Y61" i="13"/>
  <c r="Y134" i="13"/>
  <c r="U7" i="13"/>
  <c r="V144" i="13"/>
  <c r="W144" i="13"/>
  <c r="X147" i="13"/>
  <c r="Y147" i="13" s="1"/>
  <c r="AU7" i="28" l="1"/>
  <c r="Z16" i="13"/>
  <c r="Y144" i="13"/>
  <c r="Z102" i="13"/>
  <c r="Z129" i="13"/>
  <c r="Z50" i="13"/>
  <c r="Z113" i="13"/>
  <c r="Z40" i="13"/>
  <c r="Z63" i="13"/>
  <c r="Z43" i="13"/>
  <c r="Z110" i="13"/>
  <c r="Z100" i="13"/>
  <c r="Z108" i="13"/>
  <c r="Z96" i="13"/>
  <c r="Z51" i="13"/>
  <c r="Z49" i="13"/>
  <c r="Z137" i="13"/>
  <c r="Z69" i="13"/>
  <c r="Z142" i="13"/>
  <c r="Z93" i="13"/>
  <c r="Z121" i="13"/>
  <c r="Z149" i="13"/>
  <c r="Z30" i="13"/>
  <c r="Z23" i="13"/>
  <c r="Z94" i="13"/>
  <c r="Z10" i="13"/>
  <c r="Z48" i="13"/>
  <c r="Z140" i="13"/>
  <c r="Z151" i="13"/>
  <c r="Z36" i="13"/>
  <c r="Z35" i="13"/>
  <c r="Z106" i="13"/>
  <c r="Z105" i="13"/>
  <c r="Z133" i="13"/>
  <c r="Z39" i="13"/>
  <c r="Z44" i="13"/>
  <c r="Z13" i="13"/>
  <c r="Z18" i="13"/>
  <c r="Z33" i="13"/>
  <c r="Z85" i="13"/>
  <c r="Z130" i="13"/>
  <c r="Z125" i="13"/>
  <c r="Z84" i="13"/>
  <c r="Z29" i="13"/>
  <c r="Z42" i="13"/>
  <c r="Z62" i="13"/>
  <c r="Z136" i="13"/>
  <c r="Z114" i="13"/>
  <c r="Z138" i="13"/>
  <c r="Z103" i="13"/>
  <c r="Z147" i="13"/>
  <c r="Z112" i="13"/>
  <c r="Z60" i="13"/>
  <c r="Z73" i="13"/>
  <c r="Z59" i="13"/>
  <c r="Z134" i="13"/>
  <c r="Z83" i="13"/>
  <c r="Z79" i="13"/>
  <c r="Z12" i="13"/>
  <c r="Z82" i="13"/>
  <c r="Z156" i="13"/>
  <c r="Z135" i="13"/>
  <c r="Z64" i="13"/>
  <c r="Z107" i="13"/>
  <c r="Z76" i="13"/>
  <c r="Z8" i="13"/>
  <c r="Z53" i="13"/>
  <c r="Z146" i="13"/>
  <c r="Z152" i="13"/>
  <c r="Z87" i="13"/>
  <c r="Z25" i="13"/>
  <c r="Z80" i="13"/>
  <c r="Z89" i="13"/>
  <c r="Z46" i="13"/>
  <c r="Z21" i="13"/>
  <c r="Z139" i="13"/>
  <c r="Z126" i="13"/>
  <c r="Z66" i="13"/>
  <c r="Z145" i="13"/>
  <c r="Z54" i="13"/>
  <c r="Z104" i="13"/>
  <c r="Z154" i="13"/>
  <c r="Z58" i="13"/>
  <c r="Z26" i="13"/>
  <c r="Z98" i="13"/>
  <c r="Z34" i="13"/>
  <c r="Z116" i="13"/>
  <c r="Z24" i="13"/>
  <c r="Z19" i="13"/>
  <c r="Z91" i="13"/>
  <c r="Z71" i="13"/>
  <c r="Z141" i="13"/>
  <c r="O7" i="13"/>
  <c r="W7" i="13"/>
  <c r="Z70" i="13"/>
  <c r="Z9" i="13"/>
  <c r="Z109" i="13"/>
  <c r="Z132" i="13"/>
  <c r="Z131" i="13"/>
  <c r="Z150" i="13"/>
  <c r="Z99" i="13"/>
  <c r="Z77" i="13"/>
  <c r="Z88" i="13"/>
  <c r="P7" i="13"/>
  <c r="X7" i="13"/>
  <c r="Z153" i="13"/>
  <c r="Z97" i="13"/>
  <c r="Z118" i="13"/>
  <c r="Z41" i="13"/>
  <c r="Z111" i="13"/>
  <c r="Z38" i="13"/>
  <c r="Z95" i="13"/>
  <c r="Z122" i="13"/>
  <c r="Z72" i="13"/>
  <c r="Z92" i="13"/>
  <c r="Z101" i="13"/>
  <c r="Z119" i="13"/>
  <c r="Z14" i="13"/>
  <c r="Z17" i="13"/>
  <c r="Z124" i="13"/>
  <c r="Z56" i="13"/>
  <c r="Z78" i="13"/>
  <c r="Z20" i="13"/>
  <c r="Z52" i="13"/>
  <c r="Z31" i="13"/>
  <c r="Z22" i="13"/>
  <c r="Z45" i="13"/>
  <c r="N7" i="13"/>
  <c r="V7" i="13"/>
  <c r="Z120" i="13"/>
  <c r="Z90" i="13"/>
  <c r="Z68" i="13"/>
  <c r="Z27" i="13"/>
  <c r="Z115" i="13"/>
  <c r="Z32" i="13"/>
  <c r="Z148" i="13"/>
  <c r="Z157" i="13"/>
  <c r="Z65" i="13"/>
  <c r="Z127" i="13"/>
  <c r="Z28" i="13"/>
  <c r="Z123" i="13"/>
  <c r="Z67" i="13"/>
  <c r="Z47" i="13"/>
  <c r="Z15" i="13"/>
  <c r="Z155" i="13"/>
  <c r="Z37" i="13"/>
  <c r="Z81" i="13"/>
  <c r="Z61" i="13"/>
  <c r="Z57" i="13"/>
  <c r="Z86" i="13"/>
  <c r="Z143" i="13"/>
  <c r="Z55" i="13"/>
  <c r="Z74" i="13"/>
  <c r="Z128" i="13"/>
  <c r="Z117" i="13"/>
  <c r="Z158" i="13"/>
  <c r="Z144" i="13" l="1"/>
  <c r="Z7" i="13" s="1"/>
  <c r="Y7" i="13" l="1"/>
  <c r="D17" i="16" l="1"/>
  <c r="D25" i="16" l="1"/>
  <c r="D7" i="13" l="1"/>
  <c r="AD13" i="13" l="1"/>
  <c r="AD67" i="13" l="1"/>
  <c r="AD21" i="13"/>
  <c r="AD41" i="13"/>
  <c r="AD85" i="13"/>
  <c r="AD126" i="13"/>
  <c r="AD12" i="13"/>
  <c r="AD30" i="13"/>
  <c r="AD60" i="13"/>
  <c r="AD149" i="13"/>
  <c r="AD36" i="13"/>
  <c r="AD62" i="13"/>
  <c r="AD119" i="13"/>
  <c r="AD82" i="13"/>
  <c r="AD130" i="13"/>
  <c r="AD81" i="13"/>
  <c r="AD53" i="13"/>
  <c r="AD103" i="13"/>
  <c r="AD99" i="13"/>
  <c r="AD96" i="13"/>
  <c r="AD133" i="13"/>
  <c r="AD8" i="13"/>
  <c r="AD74" i="13"/>
  <c r="AD114" i="13"/>
  <c r="AD110" i="13"/>
  <c r="AD156" i="13"/>
  <c r="AD16" i="13"/>
  <c r="AD88" i="13"/>
  <c r="AD125" i="13"/>
  <c r="AD134" i="13"/>
  <c r="AD35" i="13"/>
  <c r="AD29" i="13"/>
  <c r="AD31" i="13"/>
  <c r="AD72" i="13"/>
  <c r="AD113" i="13"/>
  <c r="AD43" i="13"/>
  <c r="AD141" i="13"/>
  <c r="AD11" i="13"/>
  <c r="AD115" i="13"/>
  <c r="AD40" i="13"/>
  <c r="AD101" i="13"/>
  <c r="AD98" i="13"/>
  <c r="AD55" i="13"/>
  <c r="AD54" i="13"/>
  <c r="AD123" i="13"/>
  <c r="AF28" i="13"/>
  <c r="AE28" i="13"/>
  <c r="AF75" i="13"/>
  <c r="AE75" i="13"/>
  <c r="AF13" i="13"/>
  <c r="AD139" i="13" l="1"/>
  <c r="AD86" i="13"/>
  <c r="AD146" i="13"/>
  <c r="AD77" i="13"/>
  <c r="AD136" i="13"/>
  <c r="AD131" i="13"/>
  <c r="AD34" i="13"/>
  <c r="AD147" i="13"/>
  <c r="AD64" i="13"/>
  <c r="AD28" i="13"/>
  <c r="AG28" i="13"/>
  <c r="AE13" i="13"/>
  <c r="AG13" i="13"/>
  <c r="AF116" i="13"/>
  <c r="AE116" i="13"/>
  <c r="AE153" i="13"/>
  <c r="AE108" i="13"/>
  <c r="AF32" i="13"/>
  <c r="AE32" i="13"/>
  <c r="AF54" i="13"/>
  <c r="AE51" i="13"/>
  <c r="AF147" i="13"/>
  <c r="AE147" i="13"/>
  <c r="AF103" i="13"/>
  <c r="AF118" i="13"/>
  <c r="AE118" i="13"/>
  <c r="AF100" i="13"/>
  <c r="AE100" i="13"/>
  <c r="AE47" i="13"/>
  <c r="AE138" i="13"/>
  <c r="AE76" i="13"/>
  <c r="AF94" i="13"/>
  <c r="AE94" i="13"/>
  <c r="AF151" i="13"/>
  <c r="AE151" i="13"/>
  <c r="AE122" i="13"/>
  <c r="AE91" i="13"/>
  <c r="AE73" i="13"/>
  <c r="AE63" i="13"/>
  <c r="AE112" i="13"/>
  <c r="AE132" i="13"/>
  <c r="AF85" i="13"/>
  <c r="AF69" i="13"/>
  <c r="AE69" i="13"/>
  <c r="AF87" i="13"/>
  <c r="AE87" i="13"/>
  <c r="AF44" i="13"/>
  <c r="AE44" i="13"/>
  <c r="AF61" i="13"/>
  <c r="AE61" i="13"/>
  <c r="AF39" i="13"/>
  <c r="AE39" i="13"/>
  <c r="AF139" i="13"/>
  <c r="AE139" i="13"/>
  <c r="AF156" i="13"/>
  <c r="AF125" i="13"/>
  <c r="AE80" i="13"/>
  <c r="AF115" i="13"/>
  <c r="AF107" i="13"/>
  <c r="AE107" i="13"/>
  <c r="AF134" i="13"/>
  <c r="AE136" i="13"/>
  <c r="AF12" i="13"/>
  <c r="AF114" i="13"/>
  <c r="AF96" i="13"/>
  <c r="AF99" i="13"/>
  <c r="AF158" i="13"/>
  <c r="AE158" i="13"/>
  <c r="AE95" i="13"/>
  <c r="AF93" i="13"/>
  <c r="AE93" i="13"/>
  <c r="AF9" i="13"/>
  <c r="AF66" i="13"/>
  <c r="AE66" i="13"/>
  <c r="AF46" i="13"/>
  <c r="AE46" i="13"/>
  <c r="AF27" i="13"/>
  <c r="AE27" i="13"/>
  <c r="AF71" i="13"/>
  <c r="AE71" i="13"/>
  <c r="AF15" i="13"/>
  <c r="AE15" i="13"/>
  <c r="AE154" i="13"/>
  <c r="AF17" i="13"/>
  <c r="AE17" i="13"/>
  <c r="AF152" i="13"/>
  <c r="AE152" i="13"/>
  <c r="AE19" i="13"/>
  <c r="AF42" i="13"/>
  <c r="AE42" i="13"/>
  <c r="AF123" i="13"/>
  <c r="AF143" i="13"/>
  <c r="AE143" i="13"/>
  <c r="AF70" i="13"/>
  <c r="AE70" i="13"/>
  <c r="AE78" i="13"/>
  <c r="AE145" i="13"/>
  <c r="AF40" i="13"/>
  <c r="AE20" i="13"/>
  <c r="AF58" i="13"/>
  <c r="AE58" i="13"/>
  <c r="AE142" i="13"/>
  <c r="AE124" i="13"/>
  <c r="AF79" i="13"/>
  <c r="AE79" i="13"/>
  <c r="AE117" i="13"/>
  <c r="AE50" i="13"/>
  <c r="AF52" i="13"/>
  <c r="AE52" i="13"/>
  <c r="AF129" i="13"/>
  <c r="AE129" i="13"/>
  <c r="AF109" i="13"/>
  <c r="AE109" i="13"/>
  <c r="AF86" i="13"/>
  <c r="AE86" i="13"/>
  <c r="AF57" i="13"/>
  <c r="AE57" i="13"/>
  <c r="AF16" i="13"/>
  <c r="AF101" i="13"/>
  <c r="AF55" i="13"/>
  <c r="AF82" i="13"/>
  <c r="AF110" i="13"/>
  <c r="AF126" i="13"/>
  <c r="AF104" i="13"/>
  <c r="AE104" i="13"/>
  <c r="AE77" i="13"/>
  <c r="AF53" i="13"/>
  <c r="AF148" i="13"/>
  <c r="AE148" i="13"/>
  <c r="AF72" i="13"/>
  <c r="AE150" i="13"/>
  <c r="AF141" i="13"/>
  <c r="AE68" i="13"/>
  <c r="AE144" i="13"/>
  <c r="AF64" i="13"/>
  <c r="AE64" i="13"/>
  <c r="AE92" i="13"/>
  <c r="AF48" i="13"/>
  <c r="AE48" i="13"/>
  <c r="AF146" i="13"/>
  <c r="AE146" i="13"/>
  <c r="AE140" i="13"/>
  <c r="AF26" i="13"/>
  <c r="AE26" i="13"/>
  <c r="AF155" i="13"/>
  <c r="AE155" i="13"/>
  <c r="AE83" i="13"/>
  <c r="AF14" i="13"/>
  <c r="AE14" i="13"/>
  <c r="AF120" i="13"/>
  <c r="AE120" i="13"/>
  <c r="AF84" i="13"/>
  <c r="AE84" i="13"/>
  <c r="AF21" i="13"/>
  <c r="AF88" i="13"/>
  <c r="AE90" i="13"/>
  <c r="AF35" i="13"/>
  <c r="AF60" i="13"/>
  <c r="AE131" i="13"/>
  <c r="AF37" i="13"/>
  <c r="AE37" i="13"/>
  <c r="AE25" i="13"/>
  <c r="AF102" i="13"/>
  <c r="AE102" i="13"/>
  <c r="AF97" i="13"/>
  <c r="AE97" i="13"/>
  <c r="AF22" i="13"/>
  <c r="AE22" i="13"/>
  <c r="AE45" i="13"/>
  <c r="AF38" i="13"/>
  <c r="AE38" i="13"/>
  <c r="AF24" i="13"/>
  <c r="AE24" i="13"/>
  <c r="AE105" i="13"/>
  <c r="AE65" i="13"/>
  <c r="AF34" i="13"/>
  <c r="AE34" i="13"/>
  <c r="AF49" i="13"/>
  <c r="AE49" i="13"/>
  <c r="AF127" i="13"/>
  <c r="AE127" i="13"/>
  <c r="AF98" i="13"/>
  <c r="AF10" i="13"/>
  <c r="AE10" i="13"/>
  <c r="AF33" i="13"/>
  <c r="AE33" i="13"/>
  <c r="AE111" i="13"/>
  <c r="AE59" i="13"/>
  <c r="AF135" i="13"/>
  <c r="AE135" i="13"/>
  <c r="AF11" i="13"/>
  <c r="AF23" i="13"/>
  <c r="AE23" i="13"/>
  <c r="AE157" i="13"/>
  <c r="AF128" i="13"/>
  <c r="AE128" i="13"/>
  <c r="AE18" i="13"/>
  <c r="AF30" i="13"/>
  <c r="AF62" i="13"/>
  <c r="AF67" i="13"/>
  <c r="AF89" i="13"/>
  <c r="AE89" i="13"/>
  <c r="AF74" i="13"/>
  <c r="AE56" i="13"/>
  <c r="AE121" i="13"/>
  <c r="AF137" i="13"/>
  <c r="AE137" i="13"/>
  <c r="AF43" i="13"/>
  <c r="AE82" i="13" l="1"/>
  <c r="AG82" i="13"/>
  <c r="AE133" i="13"/>
  <c r="AF112" i="13"/>
  <c r="AF138" i="13"/>
  <c r="AD154" i="13"/>
  <c r="AD87" i="13"/>
  <c r="AG87" i="13"/>
  <c r="AD39" i="13"/>
  <c r="AG39" i="13"/>
  <c r="AD90" i="13"/>
  <c r="F10" i="21"/>
  <c r="G10" i="21" s="1"/>
  <c r="AK13" i="13"/>
  <c r="AH13" i="13"/>
  <c r="AD95" i="13"/>
  <c r="AD153" i="13"/>
  <c r="AD32" i="13"/>
  <c r="AG32" i="13"/>
  <c r="AE43" i="13"/>
  <c r="AG43" i="13"/>
  <c r="AF90" i="13"/>
  <c r="AE113" i="13"/>
  <c r="AF150" i="13"/>
  <c r="AF153" i="13"/>
  <c r="F25" i="21"/>
  <c r="G25" i="21" s="1"/>
  <c r="AH28" i="13"/>
  <c r="AK28" i="13"/>
  <c r="AD104" i="13"/>
  <c r="AG104" i="13"/>
  <c r="AD10" i="13"/>
  <c r="AG10" i="13"/>
  <c r="AA7" i="13"/>
  <c r="AD18" i="13"/>
  <c r="AD106" i="13"/>
  <c r="AD124" i="13"/>
  <c r="AD109" i="13"/>
  <c r="AG109" i="13"/>
  <c r="AD48" i="13"/>
  <c r="AG48" i="13"/>
  <c r="AD144" i="13"/>
  <c r="AD120" i="13"/>
  <c r="AG120" i="13"/>
  <c r="AD116" i="13"/>
  <c r="AG116" i="13"/>
  <c r="AD44" i="13"/>
  <c r="AG44" i="13"/>
  <c r="AD121" i="13"/>
  <c r="AD52" i="13"/>
  <c r="AG52" i="13"/>
  <c r="AD100" i="13"/>
  <c r="AG100" i="13"/>
  <c r="AD111" i="13"/>
  <c r="AD91" i="13"/>
  <c r="AD57" i="13"/>
  <c r="AG57" i="13"/>
  <c r="AE74" i="13"/>
  <c r="AG74" i="13"/>
  <c r="AE30" i="13"/>
  <c r="AG30" i="13"/>
  <c r="AF105" i="13"/>
  <c r="AF133" i="13"/>
  <c r="AE81" i="13"/>
  <c r="AE11" i="13"/>
  <c r="AG11" i="13"/>
  <c r="AE98" i="13"/>
  <c r="AG98" i="13"/>
  <c r="AE29" i="13"/>
  <c r="AF131" i="13"/>
  <c r="AE72" i="13"/>
  <c r="AG72" i="13"/>
  <c r="AE55" i="13"/>
  <c r="AG55" i="13"/>
  <c r="AE40" i="13"/>
  <c r="AG40" i="13"/>
  <c r="AE123" i="13"/>
  <c r="AG123" i="13"/>
  <c r="AE9" i="13"/>
  <c r="AG9" i="13"/>
  <c r="AE99" i="13"/>
  <c r="AG99" i="13"/>
  <c r="AF63" i="13"/>
  <c r="AF47" i="13"/>
  <c r="AF81" i="13"/>
  <c r="AD58" i="13"/>
  <c r="AG58" i="13"/>
  <c r="AD112" i="13"/>
  <c r="AD70" i="13"/>
  <c r="AG70" i="13"/>
  <c r="AD59" i="13"/>
  <c r="AD127" i="13"/>
  <c r="AG127" i="13"/>
  <c r="AD135" i="13"/>
  <c r="AG135" i="13"/>
  <c r="AD137" i="13"/>
  <c r="AG137" i="13"/>
  <c r="AD150" i="13"/>
  <c r="AE115" i="13"/>
  <c r="AG115" i="13"/>
  <c r="AF122" i="13"/>
  <c r="AF111" i="13"/>
  <c r="AF29" i="13"/>
  <c r="AF20" i="13"/>
  <c r="AF18" i="13"/>
  <c r="AF8" i="13"/>
  <c r="AE60" i="13"/>
  <c r="AG60" i="13"/>
  <c r="AE21" i="13"/>
  <c r="AG21" i="13"/>
  <c r="AF83" i="13"/>
  <c r="AF144" i="13"/>
  <c r="AF50" i="13"/>
  <c r="AF124" i="13"/>
  <c r="AF136" i="13"/>
  <c r="AF80" i="13"/>
  <c r="AE36" i="13"/>
  <c r="AE85" i="13"/>
  <c r="AG85" i="13"/>
  <c r="AE119" i="13"/>
  <c r="AD83" i="13"/>
  <c r="AD37" i="13"/>
  <c r="AG37" i="13"/>
  <c r="AD51" i="13"/>
  <c r="AD75" i="13"/>
  <c r="AG75" i="13"/>
  <c r="AD79" i="13"/>
  <c r="AG79" i="13"/>
  <c r="AD69" i="13"/>
  <c r="AG69" i="13"/>
  <c r="AD92" i="13"/>
  <c r="AD80" i="13"/>
  <c r="AD45" i="13"/>
  <c r="AD15" i="13"/>
  <c r="AG15" i="13"/>
  <c r="AD25" i="13"/>
  <c r="AD56" i="13"/>
  <c r="AD138" i="13"/>
  <c r="AD78" i="13"/>
  <c r="AD46" i="13"/>
  <c r="AG46" i="13"/>
  <c r="AD93" i="13"/>
  <c r="AG93" i="13"/>
  <c r="AE126" i="13"/>
  <c r="AG126" i="13"/>
  <c r="AE101" i="13"/>
  <c r="AG101" i="13"/>
  <c r="AE96" i="13"/>
  <c r="AG96" i="13"/>
  <c r="AE134" i="13"/>
  <c r="AG134" i="13"/>
  <c r="AE125" i="13"/>
  <c r="AG125" i="13"/>
  <c r="AF36" i="13"/>
  <c r="AF73" i="13"/>
  <c r="AF119" i="13"/>
  <c r="AD132" i="13"/>
  <c r="AD63" i="13"/>
  <c r="AD155" i="13"/>
  <c r="AG155" i="13"/>
  <c r="AD102" i="13"/>
  <c r="AG102" i="13"/>
  <c r="AD76" i="13"/>
  <c r="AD14" i="13"/>
  <c r="AG14" i="13"/>
  <c r="AD94" i="13"/>
  <c r="AG94" i="13"/>
  <c r="AD50" i="13"/>
  <c r="AD117" i="13"/>
  <c r="AE31" i="13"/>
  <c r="AE12" i="13"/>
  <c r="AG12" i="13"/>
  <c r="AE88" i="13"/>
  <c r="AG88" i="13"/>
  <c r="AF140" i="13"/>
  <c r="AF31" i="13"/>
  <c r="AE67" i="13"/>
  <c r="AG67" i="13"/>
  <c r="AF121" i="13"/>
  <c r="AE35" i="13"/>
  <c r="AG35" i="13"/>
  <c r="AF149" i="13"/>
  <c r="AF68" i="13"/>
  <c r="AF117" i="13"/>
  <c r="AF142" i="13"/>
  <c r="AF145" i="13"/>
  <c r="AF154" i="13"/>
  <c r="AE130" i="13"/>
  <c r="AD129" i="13"/>
  <c r="AG129" i="13"/>
  <c r="AD23" i="13"/>
  <c r="AG23" i="13"/>
  <c r="AD157" i="13"/>
  <c r="AD24" i="13"/>
  <c r="AG24" i="13"/>
  <c r="AD38" i="13"/>
  <c r="AG38" i="13"/>
  <c r="AD26" i="13"/>
  <c r="AG26" i="13"/>
  <c r="AD65" i="13"/>
  <c r="AG64" i="13"/>
  <c r="AD118" i="13"/>
  <c r="AG118" i="13"/>
  <c r="AG147" i="13"/>
  <c r="AD71" i="13"/>
  <c r="AG71" i="13"/>
  <c r="AD84" i="13"/>
  <c r="AG84" i="13"/>
  <c r="AG146" i="13"/>
  <c r="AG139" i="13"/>
  <c r="AD89" i="13"/>
  <c r="AG89" i="13"/>
  <c r="AD140" i="13"/>
  <c r="AD61" i="13"/>
  <c r="AG61" i="13"/>
  <c r="AF77" i="13"/>
  <c r="AF113" i="13"/>
  <c r="AE149" i="13"/>
  <c r="AE62" i="13"/>
  <c r="AG62" i="13"/>
  <c r="AF65" i="13"/>
  <c r="AF45" i="13"/>
  <c r="AF25" i="13"/>
  <c r="AE41" i="13"/>
  <c r="AE141" i="13"/>
  <c r="AG141" i="13"/>
  <c r="AE53" i="13"/>
  <c r="AG53" i="13"/>
  <c r="AE110" i="13"/>
  <c r="AG110" i="13"/>
  <c r="AE16" i="13"/>
  <c r="AG16" i="13"/>
  <c r="AE114" i="13"/>
  <c r="AG114" i="13"/>
  <c r="AE156" i="13"/>
  <c r="AG156" i="13"/>
  <c r="AF130" i="13"/>
  <c r="AF132" i="13"/>
  <c r="AF91" i="13"/>
  <c r="AF76" i="13"/>
  <c r="AF51" i="13"/>
  <c r="AD97" i="13"/>
  <c r="AG97" i="13"/>
  <c r="AD142" i="13"/>
  <c r="AD128" i="13"/>
  <c r="AG128" i="13"/>
  <c r="AD42" i="13"/>
  <c r="AG42" i="13"/>
  <c r="AD108" i="13"/>
  <c r="AD143" i="13"/>
  <c r="AG143" i="13"/>
  <c r="AD151" i="13"/>
  <c r="AG151" i="13"/>
  <c r="AD152" i="13"/>
  <c r="AG152" i="13"/>
  <c r="AF56" i="13"/>
  <c r="AF157" i="13"/>
  <c r="AF59" i="13"/>
  <c r="AF41" i="13"/>
  <c r="AF92" i="13"/>
  <c r="AF78" i="13"/>
  <c r="AF19" i="13"/>
  <c r="AF95" i="13"/>
  <c r="AE103" i="13"/>
  <c r="AG103" i="13"/>
  <c r="AE54" i="13"/>
  <c r="AG54" i="13"/>
  <c r="AF108" i="13"/>
  <c r="AD68" i="13"/>
  <c r="AD148" i="13"/>
  <c r="AG148" i="13"/>
  <c r="AD47" i="13"/>
  <c r="AD145" i="13"/>
  <c r="AG145" i="13"/>
  <c r="AD33" i="13"/>
  <c r="AG33" i="13"/>
  <c r="AD66" i="13"/>
  <c r="AG66" i="13"/>
  <c r="AD19" i="13"/>
  <c r="AD105" i="13"/>
  <c r="AD107" i="13"/>
  <c r="AG107" i="13"/>
  <c r="AD17" i="13"/>
  <c r="AG17" i="13"/>
  <c r="AG34" i="13"/>
  <c r="AD158" i="13"/>
  <c r="AG158" i="13"/>
  <c r="AD27" i="13"/>
  <c r="AG27" i="13"/>
  <c r="AD122" i="13"/>
  <c r="AG86" i="13"/>
  <c r="AD49" i="13"/>
  <c r="AG49" i="13"/>
  <c r="AD20" i="13"/>
  <c r="AD73" i="13"/>
  <c r="AD22" i="13"/>
  <c r="AG22" i="13"/>
  <c r="AF106" i="13"/>
  <c r="AE106" i="13"/>
  <c r="AG105" i="13" l="1"/>
  <c r="AG112" i="13"/>
  <c r="AH112" i="13" s="1"/>
  <c r="AG122" i="13"/>
  <c r="F119" i="21" s="1"/>
  <c r="G119" i="21" s="1"/>
  <c r="AG138" i="13"/>
  <c r="F135" i="21" s="1"/>
  <c r="G135" i="21" s="1"/>
  <c r="AG20" i="13"/>
  <c r="F17" i="21" s="1"/>
  <c r="G17" i="21" s="1"/>
  <c r="AG83" i="13"/>
  <c r="F80" i="21" s="1"/>
  <c r="G80" i="21" s="1"/>
  <c r="AG90" i="13"/>
  <c r="F87" i="21" s="1"/>
  <c r="G87" i="21" s="1"/>
  <c r="AG117" i="13"/>
  <c r="AK117" i="13" s="1"/>
  <c r="AG149" i="13"/>
  <c r="F146" i="21" s="1"/>
  <c r="G146" i="21" s="1"/>
  <c r="AG47" i="13"/>
  <c r="F44" i="21" s="1"/>
  <c r="G44" i="21" s="1"/>
  <c r="AG77" i="13"/>
  <c r="AK77" i="13" s="1"/>
  <c r="AG25" i="13"/>
  <c r="F22" i="21" s="1"/>
  <c r="G22" i="21" s="1"/>
  <c r="AG142" i="13"/>
  <c r="AH142" i="13" s="1"/>
  <c r="AG63" i="13"/>
  <c r="AH63" i="13" s="1"/>
  <c r="AG136" i="13"/>
  <c r="AH136" i="13" s="1"/>
  <c r="AG153" i="13"/>
  <c r="F150" i="21" s="1"/>
  <c r="G150" i="21" s="1"/>
  <c r="AG124" i="13"/>
  <c r="F121" i="21" s="1"/>
  <c r="G121" i="21" s="1"/>
  <c r="AG65" i="13"/>
  <c r="F62" i="21" s="1"/>
  <c r="G62" i="21" s="1"/>
  <c r="AG157" i="13"/>
  <c r="AH157" i="13" s="1"/>
  <c r="AG132" i="13"/>
  <c r="AH132" i="13" s="1"/>
  <c r="AG150" i="13"/>
  <c r="F147" i="21" s="1"/>
  <c r="G147" i="21" s="1"/>
  <c r="AG140" i="13"/>
  <c r="AK140" i="13" s="1"/>
  <c r="AG92" i="13"/>
  <c r="F89" i="21" s="1"/>
  <c r="G89" i="21" s="1"/>
  <c r="AG36" i="13"/>
  <c r="AH36" i="13" s="1"/>
  <c r="F155" i="21"/>
  <c r="G155" i="21" s="1"/>
  <c r="AH158" i="13"/>
  <c r="AK158" i="13"/>
  <c r="F144" i="21"/>
  <c r="G144" i="21" s="1"/>
  <c r="AK147" i="13"/>
  <c r="AH147" i="13"/>
  <c r="F35" i="21"/>
  <c r="G35" i="21" s="1"/>
  <c r="AH38" i="13"/>
  <c r="AK38" i="13"/>
  <c r="F126" i="21"/>
  <c r="G126" i="21" s="1"/>
  <c r="AH129" i="13"/>
  <c r="AK129" i="13"/>
  <c r="F32" i="21"/>
  <c r="G32" i="21" s="1"/>
  <c r="AK35" i="13"/>
  <c r="AH35" i="13"/>
  <c r="AG76" i="13"/>
  <c r="F122" i="21"/>
  <c r="G122" i="21" s="1"/>
  <c r="AH125" i="13"/>
  <c r="AK125" i="13"/>
  <c r="F123" i="21"/>
  <c r="G123" i="21" s="1"/>
  <c r="AH126" i="13"/>
  <c r="AK126" i="13"/>
  <c r="AK138" i="13"/>
  <c r="AG91" i="13"/>
  <c r="AG121" i="13"/>
  <c r="F101" i="21"/>
  <c r="G101" i="21" s="1"/>
  <c r="AK104" i="13"/>
  <c r="AH104" i="13"/>
  <c r="F46" i="21"/>
  <c r="G46" i="21" s="1"/>
  <c r="AH49" i="13"/>
  <c r="AK49" i="13"/>
  <c r="AG19" i="13"/>
  <c r="F51" i="21"/>
  <c r="G51" i="21" s="1"/>
  <c r="AK54" i="13"/>
  <c r="AH54" i="13"/>
  <c r="F140" i="21"/>
  <c r="G140" i="21" s="1"/>
  <c r="AK143" i="13"/>
  <c r="AH143" i="13"/>
  <c r="F111" i="21"/>
  <c r="G111" i="21" s="1"/>
  <c r="AH114" i="13"/>
  <c r="AK114" i="13"/>
  <c r="F138" i="21"/>
  <c r="G138" i="21" s="1"/>
  <c r="AH141" i="13"/>
  <c r="AK141" i="13"/>
  <c r="F136" i="21"/>
  <c r="G136" i="21" s="1"/>
  <c r="AH139" i="13"/>
  <c r="AK139" i="13"/>
  <c r="F115" i="21"/>
  <c r="G115" i="21" s="1"/>
  <c r="AK118" i="13"/>
  <c r="AH118" i="13"/>
  <c r="AG45" i="13"/>
  <c r="F76" i="21"/>
  <c r="G76" i="21" s="1"/>
  <c r="AK79" i="13"/>
  <c r="AH79" i="13"/>
  <c r="AF7" i="13"/>
  <c r="F134" i="21"/>
  <c r="G134" i="21" s="1"/>
  <c r="AH137" i="13"/>
  <c r="AK137" i="13"/>
  <c r="F67" i="21"/>
  <c r="G67" i="21" s="1"/>
  <c r="AK70" i="13"/>
  <c r="AH70" i="13"/>
  <c r="F120" i="21"/>
  <c r="G120" i="21" s="1"/>
  <c r="AH123" i="13"/>
  <c r="AK123" i="13"/>
  <c r="AG144" i="13"/>
  <c r="AG106" i="13"/>
  <c r="AG113" i="13"/>
  <c r="F31" i="21"/>
  <c r="G31" i="21" s="1"/>
  <c r="AH34" i="13"/>
  <c r="AK34" i="13"/>
  <c r="F143" i="21"/>
  <c r="G143" i="21" s="1"/>
  <c r="AK146" i="13"/>
  <c r="AH146" i="13"/>
  <c r="F21" i="21"/>
  <c r="G21" i="21" s="1"/>
  <c r="AK24" i="13"/>
  <c r="AH24" i="13"/>
  <c r="AG130" i="13"/>
  <c r="F85" i="21"/>
  <c r="G85" i="21" s="1"/>
  <c r="AK88" i="13"/>
  <c r="AH88" i="13"/>
  <c r="AG50" i="13"/>
  <c r="F99" i="21"/>
  <c r="G99" i="21" s="1"/>
  <c r="AH102" i="13"/>
  <c r="AK102" i="13"/>
  <c r="F131" i="21"/>
  <c r="G131" i="21" s="1"/>
  <c r="AH134" i="13"/>
  <c r="AK134" i="13"/>
  <c r="F90" i="21"/>
  <c r="G90" i="21" s="1"/>
  <c r="AK93" i="13"/>
  <c r="AH93" i="13"/>
  <c r="AG56" i="13"/>
  <c r="AC7" i="13"/>
  <c r="F8" i="21"/>
  <c r="G8" i="21" s="1"/>
  <c r="AK11" i="13"/>
  <c r="AH11" i="13"/>
  <c r="F27" i="21"/>
  <c r="G27" i="21" s="1"/>
  <c r="AK30" i="13"/>
  <c r="AH30" i="13"/>
  <c r="AG111" i="13"/>
  <c r="F41" i="21"/>
  <c r="G41" i="21" s="1"/>
  <c r="AH44" i="13"/>
  <c r="AK44" i="13"/>
  <c r="F36" i="21"/>
  <c r="G36" i="21" s="1"/>
  <c r="AK39" i="13"/>
  <c r="AH39" i="13"/>
  <c r="F19" i="21"/>
  <c r="G19" i="21" s="1"/>
  <c r="AH22" i="13"/>
  <c r="AK22" i="13"/>
  <c r="F83" i="21"/>
  <c r="G83" i="21" s="1"/>
  <c r="AH86" i="13"/>
  <c r="AK86" i="13"/>
  <c r="F14" i="21"/>
  <c r="G14" i="21" s="1"/>
  <c r="AK17" i="13"/>
  <c r="AH17" i="13"/>
  <c r="F63" i="21"/>
  <c r="G63" i="21" s="1"/>
  <c r="AH66" i="13"/>
  <c r="AK66" i="13"/>
  <c r="F145" i="21"/>
  <c r="G145" i="21" s="1"/>
  <c r="AH148" i="13"/>
  <c r="AK148" i="13"/>
  <c r="F100" i="21"/>
  <c r="G100" i="21" s="1"/>
  <c r="AH103" i="13"/>
  <c r="AK103" i="13"/>
  <c r="AG108" i="13"/>
  <c r="F94" i="21"/>
  <c r="G94" i="21" s="1"/>
  <c r="AH97" i="13"/>
  <c r="AK97" i="13"/>
  <c r="F13" i="21"/>
  <c r="G13" i="21" s="1"/>
  <c r="AH16" i="13"/>
  <c r="AK16" i="13"/>
  <c r="AG41" i="13"/>
  <c r="F59" i="21"/>
  <c r="G59" i="21" s="1"/>
  <c r="AH62" i="13"/>
  <c r="AK62" i="13"/>
  <c r="F58" i="21"/>
  <c r="G58" i="21" s="1"/>
  <c r="AK61" i="13"/>
  <c r="AH61" i="13"/>
  <c r="F81" i="21"/>
  <c r="G81" i="21" s="1"/>
  <c r="AH84" i="13"/>
  <c r="AK84" i="13"/>
  <c r="F61" i="21"/>
  <c r="G61" i="21" s="1"/>
  <c r="AH64" i="13"/>
  <c r="AK64" i="13"/>
  <c r="AG80" i="13"/>
  <c r="F72" i="21"/>
  <c r="G72" i="21" s="1"/>
  <c r="AH75" i="13"/>
  <c r="AK75" i="13"/>
  <c r="AG119" i="13"/>
  <c r="F132" i="21"/>
  <c r="G132" i="21" s="1"/>
  <c r="AH135" i="13"/>
  <c r="AK135" i="13"/>
  <c r="F109" i="21"/>
  <c r="G109" i="21" s="1"/>
  <c r="F37" i="21"/>
  <c r="G37" i="21" s="1"/>
  <c r="AK40" i="13"/>
  <c r="AH40" i="13"/>
  <c r="AG29" i="13"/>
  <c r="F45" i="21"/>
  <c r="G45" i="21" s="1"/>
  <c r="AH48" i="13"/>
  <c r="AK48" i="13"/>
  <c r="AG18" i="13"/>
  <c r="AG95" i="13"/>
  <c r="AK122" i="13"/>
  <c r="AH122" i="13"/>
  <c r="F154" i="21"/>
  <c r="G154" i="21" s="1"/>
  <c r="AK157" i="13"/>
  <c r="F64" i="21"/>
  <c r="G64" i="21" s="1"/>
  <c r="AK67" i="13"/>
  <c r="AH67" i="13"/>
  <c r="F9" i="21"/>
  <c r="G9" i="21" s="1"/>
  <c r="AH12" i="13"/>
  <c r="AK12" i="13"/>
  <c r="F91" i="21"/>
  <c r="G91" i="21" s="1"/>
  <c r="AK94" i="13"/>
  <c r="AH94" i="13"/>
  <c r="F152" i="21"/>
  <c r="G152" i="21" s="1"/>
  <c r="AK155" i="13"/>
  <c r="AH155" i="13"/>
  <c r="F93" i="21"/>
  <c r="G93" i="21" s="1"/>
  <c r="AK96" i="13"/>
  <c r="AH96" i="13"/>
  <c r="F43" i="21"/>
  <c r="G43" i="21" s="1"/>
  <c r="AH46" i="13"/>
  <c r="AK46" i="13"/>
  <c r="AG81" i="13"/>
  <c r="F71" i="21"/>
  <c r="G71" i="21" s="1"/>
  <c r="AK74" i="13"/>
  <c r="AH74" i="13"/>
  <c r="F97" i="21"/>
  <c r="G97" i="21" s="1"/>
  <c r="AK100" i="13"/>
  <c r="AH100" i="13"/>
  <c r="F113" i="21"/>
  <c r="G113" i="21" s="1"/>
  <c r="AK116" i="13"/>
  <c r="AH116" i="13"/>
  <c r="F84" i="21"/>
  <c r="G84" i="21" s="1"/>
  <c r="AH87" i="13"/>
  <c r="AK87" i="13"/>
  <c r="AG133" i="13"/>
  <c r="AG73" i="13"/>
  <c r="F104" i="21"/>
  <c r="G104" i="21" s="1"/>
  <c r="AK107" i="13"/>
  <c r="AH107" i="13"/>
  <c r="F30" i="21"/>
  <c r="G30" i="21" s="1"/>
  <c r="AK33" i="13"/>
  <c r="AH33" i="13"/>
  <c r="AG68" i="13"/>
  <c r="F149" i="21"/>
  <c r="G149" i="21" s="1"/>
  <c r="AH152" i="13"/>
  <c r="AK152" i="13"/>
  <c r="F39" i="21"/>
  <c r="G39" i="21" s="1"/>
  <c r="AH42" i="13"/>
  <c r="AK42" i="13"/>
  <c r="F107" i="21"/>
  <c r="G107" i="21" s="1"/>
  <c r="AK110" i="13"/>
  <c r="AH110" i="13"/>
  <c r="F68" i="21"/>
  <c r="G68" i="21" s="1"/>
  <c r="AK71" i="13"/>
  <c r="AH71" i="13"/>
  <c r="AG51" i="13"/>
  <c r="F82" i="21"/>
  <c r="G82" i="21" s="1"/>
  <c r="AK85" i="13"/>
  <c r="AH85" i="13"/>
  <c r="F18" i="21"/>
  <c r="G18" i="21" s="1"/>
  <c r="AH21" i="13"/>
  <c r="AK21" i="13"/>
  <c r="F112" i="21"/>
  <c r="G112" i="21" s="1"/>
  <c r="AH115" i="13"/>
  <c r="AK115" i="13"/>
  <c r="F124" i="21"/>
  <c r="G124" i="21" s="1"/>
  <c r="AK127" i="13"/>
  <c r="AH127" i="13"/>
  <c r="F55" i="21"/>
  <c r="G55" i="21" s="1"/>
  <c r="AK58" i="13"/>
  <c r="AH58" i="13"/>
  <c r="F96" i="21"/>
  <c r="G96" i="21" s="1"/>
  <c r="AH99" i="13"/>
  <c r="AK99" i="13"/>
  <c r="F52" i="21"/>
  <c r="G52" i="21" s="1"/>
  <c r="AH55" i="13"/>
  <c r="AK55" i="13"/>
  <c r="F95" i="21"/>
  <c r="G95" i="21" s="1"/>
  <c r="AK98" i="13"/>
  <c r="AH98" i="13"/>
  <c r="F106" i="21"/>
  <c r="G106" i="21" s="1"/>
  <c r="AH109" i="13"/>
  <c r="AK109" i="13"/>
  <c r="F40" i="21"/>
  <c r="G40" i="21" s="1"/>
  <c r="AH43" i="13"/>
  <c r="AK43" i="13"/>
  <c r="F24" i="21"/>
  <c r="G24" i="21" s="1"/>
  <c r="AK27" i="13"/>
  <c r="AH27" i="13"/>
  <c r="F23" i="21"/>
  <c r="G23" i="21" s="1"/>
  <c r="AH26" i="13"/>
  <c r="AK26" i="13"/>
  <c r="F20" i="21"/>
  <c r="G20" i="21" s="1"/>
  <c r="AH23" i="13"/>
  <c r="AK23" i="13"/>
  <c r="AG31" i="13"/>
  <c r="F11" i="21"/>
  <c r="G11" i="21" s="1"/>
  <c r="AH14" i="13"/>
  <c r="AK14" i="13"/>
  <c r="F98" i="21"/>
  <c r="G98" i="21" s="1"/>
  <c r="AH101" i="13"/>
  <c r="AK101" i="13"/>
  <c r="AG78" i="13"/>
  <c r="F12" i="21"/>
  <c r="G12" i="21" s="1"/>
  <c r="AH15" i="13"/>
  <c r="AK15" i="13"/>
  <c r="F54" i="21"/>
  <c r="G54" i="21" s="1"/>
  <c r="AK57" i="13"/>
  <c r="AH57" i="13"/>
  <c r="F49" i="21"/>
  <c r="G49" i="21" s="1"/>
  <c r="AK52" i="13"/>
  <c r="AH52" i="13"/>
  <c r="AG131" i="13"/>
  <c r="F7" i="21"/>
  <c r="G7" i="21" s="1"/>
  <c r="AK10" i="13"/>
  <c r="AH10" i="13"/>
  <c r="AG154" i="13"/>
  <c r="F79" i="21"/>
  <c r="G79" i="21" s="1"/>
  <c r="AH82" i="13"/>
  <c r="AK82" i="13"/>
  <c r="F102" i="21"/>
  <c r="G102" i="21" s="1"/>
  <c r="AH105" i="13"/>
  <c r="AK105" i="13"/>
  <c r="F142" i="21"/>
  <c r="G142" i="21" s="1"/>
  <c r="AH145" i="13"/>
  <c r="AK145" i="13"/>
  <c r="F148" i="21"/>
  <c r="G148" i="21" s="1"/>
  <c r="AK151" i="13"/>
  <c r="AH151" i="13"/>
  <c r="F125" i="21"/>
  <c r="G125" i="21" s="1"/>
  <c r="AH128" i="13"/>
  <c r="AK128" i="13"/>
  <c r="F153" i="21"/>
  <c r="G153" i="21" s="1"/>
  <c r="AH156" i="13"/>
  <c r="AK156" i="13"/>
  <c r="F50" i="21"/>
  <c r="G50" i="21" s="1"/>
  <c r="AH53" i="13"/>
  <c r="AK53" i="13"/>
  <c r="F86" i="21"/>
  <c r="G86" i="21" s="1"/>
  <c r="AK89" i="13"/>
  <c r="AH89" i="13"/>
  <c r="F66" i="21"/>
  <c r="G66" i="21" s="1"/>
  <c r="AK69" i="13"/>
  <c r="AH69" i="13"/>
  <c r="F34" i="21"/>
  <c r="G34" i="21" s="1"/>
  <c r="AH37" i="13"/>
  <c r="AK37" i="13"/>
  <c r="F57" i="21"/>
  <c r="G57" i="21" s="1"/>
  <c r="AH60" i="13"/>
  <c r="AK60" i="13"/>
  <c r="AG59" i="13"/>
  <c r="F6" i="21"/>
  <c r="G6" i="21" s="1"/>
  <c r="AK9" i="13"/>
  <c r="AH9" i="13"/>
  <c r="F69" i="21"/>
  <c r="G69" i="21" s="1"/>
  <c r="AK72" i="13"/>
  <c r="AH72" i="13"/>
  <c r="F117" i="21"/>
  <c r="G117" i="21" s="1"/>
  <c r="AH120" i="13"/>
  <c r="AK120" i="13"/>
  <c r="AD7" i="13"/>
  <c r="F29" i="21"/>
  <c r="G29" i="21" s="1"/>
  <c r="AH32" i="13"/>
  <c r="AK32" i="13"/>
  <c r="AH77" i="13" l="1"/>
  <c r="AH117" i="13"/>
  <c r="F74" i="21"/>
  <c r="G74" i="21" s="1"/>
  <c r="AK25" i="13"/>
  <c r="AH25" i="13"/>
  <c r="AK63" i="13"/>
  <c r="AK112" i="13"/>
  <c r="F114" i="21"/>
  <c r="G114" i="21" s="1"/>
  <c r="F137" i="21"/>
  <c r="G137" i="21" s="1"/>
  <c r="AH83" i="13"/>
  <c r="AH140" i="13"/>
  <c r="AK83" i="13"/>
  <c r="F60" i="21"/>
  <c r="G60" i="21" s="1"/>
  <c r="F139" i="21"/>
  <c r="G139" i="21" s="1"/>
  <c r="AH138" i="13"/>
  <c r="F129" i="21"/>
  <c r="G129" i="21" s="1"/>
  <c r="AH153" i="13"/>
  <c r="AK20" i="13"/>
  <c r="AH20" i="13"/>
  <c r="AH90" i="13"/>
  <c r="AK90" i="13"/>
  <c r="AH124" i="13"/>
  <c r="AK149" i="13"/>
  <c r="AK153" i="13"/>
  <c r="AH149" i="13"/>
  <c r="AH65" i="13"/>
  <c r="AK36" i="13"/>
  <c r="AK65" i="13"/>
  <c r="AH47" i="13"/>
  <c r="F33" i="21"/>
  <c r="G33" i="21" s="1"/>
  <c r="AK47" i="13"/>
  <c r="AK136" i="13"/>
  <c r="AK92" i="13"/>
  <c r="F133" i="21"/>
  <c r="G133" i="21" s="1"/>
  <c r="AH92" i="13"/>
  <c r="AH150" i="13"/>
  <c r="AK150" i="13"/>
  <c r="AK142" i="13"/>
  <c r="AK124" i="13"/>
  <c r="AK132" i="13"/>
  <c r="F56" i="21"/>
  <c r="G56" i="21" s="1"/>
  <c r="AK59" i="13"/>
  <c r="AH59" i="13"/>
  <c r="F92" i="21"/>
  <c r="G92" i="21" s="1"/>
  <c r="AK95" i="13"/>
  <c r="AH95" i="13"/>
  <c r="F38" i="21"/>
  <c r="G38" i="21" s="1"/>
  <c r="AH41" i="13"/>
  <c r="AK41" i="13"/>
  <c r="F42" i="21"/>
  <c r="G42" i="21" s="1"/>
  <c r="AH45" i="13"/>
  <c r="AK45" i="13"/>
  <c r="F78" i="21"/>
  <c r="G78" i="21" s="1"/>
  <c r="AH81" i="13"/>
  <c r="AK81" i="13"/>
  <c r="F15" i="21"/>
  <c r="G15" i="21" s="1"/>
  <c r="AH18" i="13"/>
  <c r="AK18" i="13"/>
  <c r="F108" i="21"/>
  <c r="G108" i="21" s="1"/>
  <c r="AK111" i="13"/>
  <c r="AH111" i="13"/>
  <c r="F53" i="21"/>
  <c r="G53" i="21" s="1"/>
  <c r="AK56" i="13"/>
  <c r="AH56" i="13"/>
  <c r="F16" i="21"/>
  <c r="G16" i="21" s="1"/>
  <c r="AH19" i="13"/>
  <c r="AK19" i="13"/>
  <c r="F128" i="21"/>
  <c r="G128" i="21" s="1"/>
  <c r="AK131" i="13"/>
  <c r="AH131" i="13"/>
  <c r="F70" i="21"/>
  <c r="G70" i="21" s="1"/>
  <c r="AH73" i="13"/>
  <c r="AK73" i="13"/>
  <c r="F77" i="21"/>
  <c r="G77" i="21" s="1"/>
  <c r="AH80" i="13"/>
  <c r="AK80" i="13"/>
  <c r="F47" i="21"/>
  <c r="G47" i="21" s="1"/>
  <c r="AH50" i="13"/>
  <c r="AK50" i="13"/>
  <c r="F118" i="21"/>
  <c r="G118" i="21" s="1"/>
  <c r="AH121" i="13"/>
  <c r="AK121" i="13"/>
  <c r="F75" i="21"/>
  <c r="G75" i="21" s="1"/>
  <c r="AH78" i="13"/>
  <c r="AK78" i="13"/>
  <c r="F65" i="21"/>
  <c r="G65" i="21" s="1"/>
  <c r="AK68" i="13"/>
  <c r="AH68" i="13"/>
  <c r="F130" i="21"/>
  <c r="G130" i="21" s="1"/>
  <c r="AH133" i="13"/>
  <c r="AK133" i="13"/>
  <c r="F110" i="21"/>
  <c r="G110" i="21" s="1"/>
  <c r="AH113" i="13"/>
  <c r="AK113" i="13"/>
  <c r="F88" i="21"/>
  <c r="G88" i="21" s="1"/>
  <c r="AK91" i="13"/>
  <c r="AH91" i="13"/>
  <c r="F26" i="21"/>
  <c r="G26" i="21" s="1"/>
  <c r="AK29" i="13"/>
  <c r="AH29" i="13"/>
  <c r="F103" i="21"/>
  <c r="G103" i="21" s="1"/>
  <c r="AK106" i="13"/>
  <c r="AH106" i="13"/>
  <c r="F73" i="21"/>
  <c r="G73" i="21" s="1"/>
  <c r="AH76" i="13"/>
  <c r="AK76" i="13"/>
  <c r="F151" i="21"/>
  <c r="G151" i="21" s="1"/>
  <c r="AK154" i="13"/>
  <c r="AH154" i="13"/>
  <c r="F28" i="21"/>
  <c r="G28" i="21" s="1"/>
  <c r="AK31" i="13"/>
  <c r="AH31" i="13"/>
  <c r="F48" i="21"/>
  <c r="G48" i="21" s="1"/>
  <c r="AH51" i="13"/>
  <c r="AK51" i="13"/>
  <c r="F141" i="21"/>
  <c r="G141" i="21" s="1"/>
  <c r="AH144" i="13"/>
  <c r="AK144" i="13"/>
  <c r="F116" i="21"/>
  <c r="G116" i="21" s="1"/>
  <c r="AH119" i="13"/>
  <c r="AK119" i="13"/>
  <c r="F105" i="21"/>
  <c r="G105" i="21" s="1"/>
  <c r="AH108" i="13"/>
  <c r="AK108" i="13"/>
  <c r="F127" i="21"/>
  <c r="G127" i="21" s="1"/>
  <c r="AH130" i="13"/>
  <c r="AK130" i="13"/>
  <c r="D8" i="30" l="1"/>
  <c r="I9" i="30" l="1"/>
  <c r="G8" i="30"/>
  <c r="I88" i="30"/>
  <c r="I61" i="30"/>
  <c r="I41" i="30"/>
  <c r="I116" i="30"/>
  <c r="I42" i="30"/>
  <c r="I102" i="30"/>
  <c r="I144" i="30"/>
  <c r="I155" i="30"/>
  <c r="I45" i="30"/>
  <c r="I35" i="30"/>
  <c r="I99" i="30"/>
  <c r="I59" i="30"/>
  <c r="I71" i="30"/>
  <c r="I18" i="30"/>
  <c r="I114" i="30"/>
  <c r="I40" i="30"/>
  <c r="I62" i="30"/>
  <c r="I120" i="30"/>
  <c r="I109" i="30"/>
  <c r="I28" i="30"/>
  <c r="I65" i="30"/>
  <c r="I76" i="30"/>
  <c r="I95" i="30"/>
  <c r="I96" i="30"/>
  <c r="I10" i="30"/>
  <c r="I143" i="30"/>
  <c r="I78" i="30"/>
  <c r="I141" i="30"/>
  <c r="I14" i="30"/>
  <c r="I110" i="30"/>
  <c r="I22" i="30"/>
  <c r="I36" i="30"/>
  <c r="I33" i="30"/>
  <c r="I139" i="30"/>
  <c r="I12" i="30"/>
  <c r="I31" i="30"/>
  <c r="I100" i="30"/>
  <c r="I55" i="30"/>
  <c r="I97" i="30"/>
  <c r="I111" i="30"/>
  <c r="I153" i="30"/>
  <c r="I21" i="30"/>
  <c r="I119" i="30"/>
  <c r="I146" i="30"/>
  <c r="I149" i="30"/>
  <c r="I104" i="30"/>
  <c r="I77" i="30"/>
  <c r="I26" i="30"/>
  <c r="I158" i="30"/>
  <c r="I23" i="30"/>
  <c r="I140" i="30"/>
  <c r="I159" i="30"/>
  <c r="I80" i="30"/>
  <c r="I66" i="30"/>
  <c r="I37" i="30"/>
  <c r="I49" i="30"/>
  <c r="I30" i="30"/>
  <c r="I113" i="30"/>
  <c r="I125" i="30"/>
  <c r="I20" i="30"/>
  <c r="I25" i="30"/>
  <c r="I13" i="30"/>
  <c r="I34" i="30"/>
  <c r="I48" i="30"/>
  <c r="I131" i="30"/>
  <c r="I156" i="30"/>
  <c r="I57" i="30"/>
  <c r="I87" i="30"/>
  <c r="I58" i="30"/>
  <c r="I85" i="30"/>
  <c r="I142" i="30"/>
  <c r="I107" i="30"/>
  <c r="I157" i="30"/>
  <c r="I70" i="30"/>
  <c r="I64" i="30"/>
  <c r="I138" i="30"/>
  <c r="I54" i="30"/>
  <c r="I44" i="30"/>
  <c r="I75" i="30"/>
  <c r="I92" i="30"/>
  <c r="I84" i="30"/>
  <c r="I133" i="30"/>
  <c r="I24" i="30"/>
  <c r="I43" i="30"/>
  <c r="I39" i="30"/>
  <c r="I32" i="30"/>
  <c r="I115" i="30"/>
  <c r="I106" i="30"/>
  <c r="I150" i="30"/>
  <c r="I52" i="30"/>
  <c r="I112" i="30"/>
  <c r="I15" i="30"/>
  <c r="I121" i="30"/>
  <c r="I132" i="30"/>
  <c r="I151" i="30"/>
  <c r="I19" i="30"/>
  <c r="I72" i="30"/>
  <c r="I38" i="30"/>
  <c r="N42" i="30" l="1"/>
  <c r="E8" i="30" l="1"/>
  <c r="I8" i="30" l="1"/>
  <c r="N114" i="30" l="1"/>
  <c r="N99" i="30"/>
  <c r="N97" i="30"/>
  <c r="N159" i="30"/>
  <c r="N151" i="30"/>
  <c r="N109" i="30"/>
  <c r="N102" i="30"/>
  <c r="N22" i="30"/>
  <c r="N34" i="30"/>
  <c r="N77" i="30"/>
  <c r="N61" i="30"/>
  <c r="N153" i="30"/>
  <c r="N138" i="30"/>
  <c r="N55" i="30"/>
  <c r="N141" i="30"/>
  <c r="N37" i="30"/>
  <c r="N39" i="30"/>
  <c r="N85" i="30"/>
  <c r="N40" i="30"/>
  <c r="N23" i="30"/>
  <c r="N35" i="30"/>
  <c r="N54" i="30"/>
  <c r="N144" i="30"/>
  <c r="N76" i="30"/>
  <c r="N20" i="30"/>
  <c r="N48" i="30"/>
  <c r="N64" i="30"/>
  <c r="N75" i="30"/>
  <c r="N12" i="30"/>
  <c r="N31" i="30"/>
  <c r="N106" i="30"/>
  <c r="N120" i="30"/>
  <c r="N121" i="30"/>
  <c r="N150" i="30"/>
  <c r="N28" i="30"/>
  <c r="N107" i="30"/>
  <c r="N104" i="30"/>
  <c r="N87" i="30"/>
  <c r="N133" i="30"/>
  <c r="N62" i="30"/>
  <c r="N26" i="30"/>
  <c r="N24" i="30"/>
  <c r="N32" i="30"/>
  <c r="N66" i="30"/>
  <c r="N72" i="30"/>
  <c r="N111" i="30"/>
  <c r="N84" i="30"/>
  <c r="N19" i="30"/>
  <c r="N110" i="30"/>
  <c r="N95" i="30"/>
  <c r="N132" i="30"/>
  <c r="N52" i="30"/>
  <c r="N157" i="30"/>
  <c r="N140" i="30"/>
  <c r="N96" i="30"/>
  <c r="N139" i="30"/>
  <c r="N41" i="30"/>
  <c r="N78" i="30"/>
  <c r="N70" i="30"/>
  <c r="N158" i="30"/>
  <c r="N38" i="30"/>
  <c r="N10" i="30"/>
  <c r="N113" i="30"/>
  <c r="N131" i="30"/>
  <c r="N13" i="30"/>
  <c r="N71" i="30"/>
  <c r="N44" i="30"/>
  <c r="N143" i="30"/>
  <c r="N125" i="30"/>
  <c r="N65" i="30"/>
  <c r="N14" i="30"/>
  <c r="N49" i="30"/>
  <c r="N142" i="30"/>
  <c r="N45" i="30"/>
  <c r="N116" i="30"/>
  <c r="N146" i="30"/>
  <c r="N36" i="30"/>
  <c r="N119" i="30"/>
  <c r="N100" i="30"/>
  <c r="N92" i="30"/>
  <c r="N43" i="30"/>
  <c r="N155" i="30"/>
  <c r="N115" i="30"/>
  <c r="N156" i="30"/>
  <c r="N88" i="30"/>
  <c r="N18" i="30"/>
  <c r="N149" i="30"/>
  <c r="N57" i="30"/>
  <c r="N21" i="30"/>
  <c r="N33" i="30"/>
  <c r="N59" i="30"/>
  <c r="N25" i="30"/>
  <c r="N58" i="30"/>
  <c r="N80" i="30"/>
  <c r="N112" i="30"/>
  <c r="N15" i="30"/>
  <c r="J8" i="30" l="1"/>
  <c r="K8" i="30" l="1"/>
  <c r="L8" i="30" l="1"/>
  <c r="N30" i="30" l="1"/>
  <c r="AA42" i="28" l="1"/>
  <c r="AL42" i="28" s="1"/>
  <c r="AQ42" i="28" s="1"/>
  <c r="AQ6" i="28" s="1"/>
  <c r="AA6" i="28" l="1"/>
  <c r="AL6" i="28" s="1"/>
  <c r="AR42" i="28"/>
  <c r="AS42" i="28" l="1"/>
  <c r="AT42" i="28"/>
  <c r="AT6" i="28" s="1"/>
  <c r="Q6" i="28"/>
  <c r="O8" i="30"/>
  <c r="N9" i="30"/>
  <c r="AH7" i="13"/>
  <c r="AE8" i="13"/>
  <c r="AE7" i="13" s="1"/>
  <c r="AB7" i="13"/>
  <c r="AU42" i="28" l="1"/>
  <c r="AU6" i="28" s="1"/>
  <c r="AS6" i="28"/>
  <c r="E73" i="16"/>
  <c r="M8" i="30"/>
  <c r="N8" i="30" s="1"/>
  <c r="AG7" i="13"/>
  <c r="E68" i="16" s="1"/>
  <c r="AK8" i="13"/>
  <c r="AK7" i="13" s="1"/>
  <c r="E71" i="16" l="1"/>
  <c r="E69" i="16"/>
  <c r="F5" i="21"/>
  <c r="G5" i="21" s="1"/>
  <c r="E70" i="16"/>
</calcChain>
</file>

<file path=xl/sharedStrings.xml><?xml version="1.0" encoding="utf-8"?>
<sst xmlns="http://schemas.openxmlformats.org/spreadsheetml/2006/main" count="3935" uniqueCount="698">
  <si>
    <t>The contents of this workbook are as follows:</t>
  </si>
  <si>
    <r>
      <t xml:space="preserve">- </t>
    </r>
    <r>
      <rPr>
        <b/>
        <sz val="12"/>
        <rFont val="Arial"/>
        <family val="2"/>
      </rPr>
      <t>3 and 4-year-old 2024 to 2025 rates</t>
    </r>
    <r>
      <rPr>
        <sz val="12"/>
        <rFont val="Arial"/>
        <family val="2"/>
      </rPr>
      <t>: hourly funding rates for the 3 and 4-year-old entitlements</t>
    </r>
  </si>
  <si>
    <r>
      <t>-</t>
    </r>
    <r>
      <rPr>
        <b/>
        <sz val="12"/>
        <rFont val="Arial"/>
        <family val="2"/>
      </rPr>
      <t xml:space="preserve"> 2-year-old 2024 to 2025 rates</t>
    </r>
    <r>
      <rPr>
        <sz val="12"/>
        <rFont val="Arial"/>
        <family val="2"/>
      </rPr>
      <t>: hourly funding rates for the 2-year-old entitlements</t>
    </r>
  </si>
  <si>
    <r>
      <t>-</t>
    </r>
    <r>
      <rPr>
        <b/>
        <sz val="12"/>
        <rFont val="Arial"/>
        <family val="2"/>
      </rPr>
      <t xml:space="preserve"> Under 2s 2024 to 2025 rates</t>
    </r>
    <r>
      <rPr>
        <sz val="12"/>
        <rFont val="Arial"/>
        <family val="2"/>
      </rPr>
      <t>: hourly funding rates for the under 2s entitlement</t>
    </r>
  </si>
  <si>
    <t>KEY:</t>
  </si>
  <si>
    <t>Explanation</t>
  </si>
  <si>
    <t>2023 to 2024 Funding</t>
  </si>
  <si>
    <t xml:space="preserve"> 2024 to 2025 Funding</t>
  </si>
  <si>
    <t>The Isles of Scilly and City of London have been excluded from these allocations as these local authorities will receive a central grant from the government which will include funding for early years.</t>
  </si>
  <si>
    <t>This page includes:</t>
  </si>
  <si>
    <t>- the total funding available for allocation through the 3 and 4-year-old formula for 2024 to 2025</t>
  </si>
  <si>
    <t>- the total funding available for allocation through the 2-year-old formula for 2024 to 2025</t>
  </si>
  <si>
    <t>- the total funding available for allocation through the under 2s formula for 2024 to 2025</t>
  </si>
  <si>
    <t>- the total funding available for MNS supplementary funding for 2024 to 2025</t>
  </si>
  <si>
    <t>- details on the calculation of the 3 and 4-year-old base rate and additional needs factors</t>
  </si>
  <si>
    <t>- details on the calculation of the 2-year-old base rate and additional needs factors</t>
  </si>
  <si>
    <t>- details on the calculation of the under 2s base rate and additional needs factors</t>
  </si>
  <si>
    <t>- the national average rates / funding rates for the entitlements</t>
  </si>
  <si>
    <t>Explanation of amounts and calculations</t>
  </si>
  <si>
    <t>Universal Hours 
[a]</t>
  </si>
  <si>
    <t>Additional Hours
[b]</t>
  </si>
  <si>
    <t>TP&amp;P funding across Universal Hours
[c]</t>
  </si>
  <si>
    <t>This is the total Teachers' Pay and Pension (TP&amp;P) funding that will be rolled into the 3 and 4-year-old rates for financial year 2024 to 2025. This funding has been derived from the 2022 to 2023 TPPG allocations and has been split pro rata between the Universal Hours and Additional Hours allocation totals using January 2023 PTEs.</t>
  </si>
  <si>
    <t>TP&amp;P funding across Additional Hours
[d]</t>
  </si>
  <si>
    <t>Maintained Nursery School funding
[h]</t>
  </si>
  <si>
    <t>This is the total Teachers' Pay and Pension (TP&amp;P) funding that will be rolled into MNS supplementary funding for financial year 2024 to 2025. This funding has been derived from the 2022 to 2023 TPPG allocations.</t>
  </si>
  <si>
    <t>Factor</t>
  </si>
  <si>
    <t>Weight (%)</t>
  </si>
  <si>
    <t>Factor total (£)</t>
  </si>
  <si>
    <t xml:space="preserve">The number of 3 and 4-year-old Universal Hours PTEs in each local authority from the January 2023 censuses. </t>
  </si>
  <si>
    <t>The number of 3 and 4-year-old children in each local authority estimated to be eligible for Disability Living Allowance.</t>
  </si>
  <si>
    <t>[a*] is the pre-protection funding available for Universal Hours, i.e. excludes a small fraction of [a] that is set aside to pay for the £5.47 minimum funding floor protection.</t>
  </si>
  <si>
    <t xml:space="preserve">[a*] also includes a small zero-sum adjustment, which is applied to [a] and [b] to ensure that the updated 3 and 4-year-old hourly rates are affordable and all of [e] is spent.  </t>
  </si>
  <si>
    <t>The number of 2-year-old disadvantaged offer PTEs in each local authority from the January 2023 censuses and the estimated number of 2-year-old working parents PTEs.</t>
  </si>
  <si>
    <t>The number of nursery and primary pupils eligible for free school meals known to be resident in each local authority in the January 2023 school census data.</t>
  </si>
  <si>
    <t>See table below</t>
  </si>
  <si>
    <t>IDACI bands, 2-year-olds</t>
  </si>
  <si>
    <t>Weight* (%)</t>
  </si>
  <si>
    <t>* The individual IDACI band weightings are different for the 2-year-old and under 2s modelling. This is due to the difference in distribution of PTEs between the age groups. Please see the technical note for more detail.</t>
  </si>
  <si>
    <t>The estimated number of under 2s working parents PTEs.</t>
  </si>
  <si>
    <t>IDACI bands, under 2s</t>
  </si>
  <si>
    <t>2024 to 2025 (£)</t>
  </si>
  <si>
    <t>Description of the calculation used:</t>
  </si>
  <si>
    <r>
      <t xml:space="preserve">3 and 4-year-old Universal Hours entitlement - </t>
    </r>
    <r>
      <rPr>
        <b/>
        <sz val="12"/>
        <rFont val="Arial"/>
        <family val="2"/>
      </rPr>
      <t>average</t>
    </r>
    <r>
      <rPr>
        <sz val="12"/>
        <rFont val="Arial"/>
        <family val="2"/>
      </rPr>
      <t xml:space="preserve"> hourly funding rate*</t>
    </r>
  </si>
  <si>
    <r>
      <t xml:space="preserve">3 and 4-year-old Additional Hours entitlement - </t>
    </r>
    <r>
      <rPr>
        <b/>
        <sz val="12"/>
        <rFont val="Arial"/>
        <family val="2"/>
      </rPr>
      <t>average</t>
    </r>
    <r>
      <rPr>
        <sz val="12"/>
        <rFont val="Arial"/>
        <family val="2"/>
      </rPr>
      <t xml:space="preserve"> hourly funding rate*</t>
    </r>
  </si>
  <si>
    <r>
      <t xml:space="preserve">3 and 4-year-old entitlements - combined </t>
    </r>
    <r>
      <rPr>
        <b/>
        <sz val="12"/>
        <rFont val="Arial"/>
        <family val="2"/>
      </rPr>
      <t>average</t>
    </r>
    <r>
      <rPr>
        <sz val="12"/>
        <rFont val="Arial"/>
        <family val="2"/>
      </rPr>
      <t xml:space="preserve"> hourly funding rate*</t>
    </r>
  </si>
  <si>
    <r>
      <t xml:space="preserve">Maintained Nursery School supplementary funding (MNS)  - </t>
    </r>
    <r>
      <rPr>
        <b/>
        <sz val="12"/>
        <rFont val="Arial"/>
        <family val="2"/>
      </rPr>
      <t>average</t>
    </r>
    <r>
      <rPr>
        <sz val="12"/>
        <rFont val="Arial"/>
        <family val="2"/>
      </rPr>
      <t xml:space="preserve"> hourly funding rate*</t>
    </r>
  </si>
  <si>
    <r>
      <t xml:space="preserve">Early Years Pupil Premium (EYPP) - </t>
    </r>
    <r>
      <rPr>
        <b/>
        <sz val="12"/>
        <rFont val="Arial"/>
        <family val="2"/>
      </rPr>
      <t>national</t>
    </r>
    <r>
      <rPr>
        <sz val="12"/>
        <rFont val="Arial"/>
        <family val="2"/>
      </rPr>
      <t xml:space="preserve"> hourly funding rate</t>
    </r>
  </si>
  <si>
    <r>
      <t xml:space="preserve">Disability Access Funding (DAF) - </t>
    </r>
    <r>
      <rPr>
        <b/>
        <sz val="12"/>
        <rFont val="Arial"/>
        <family val="2"/>
      </rPr>
      <t>national</t>
    </r>
    <r>
      <rPr>
        <sz val="12"/>
        <rFont val="Arial"/>
        <family val="2"/>
      </rPr>
      <t xml:space="preserve"> </t>
    </r>
    <r>
      <rPr>
        <u/>
        <sz val="12"/>
        <rFont val="Arial"/>
        <family val="2"/>
      </rPr>
      <t>yearly</t>
    </r>
    <r>
      <rPr>
        <sz val="12"/>
        <rFont val="Arial"/>
        <family val="2"/>
      </rPr>
      <t xml:space="preserve"> funding rate</t>
    </r>
  </si>
  <si>
    <t>3 and 4-year-old entitlements 2024 to 2025 hourly funding rates</t>
  </si>
  <si>
    <t>Region
(alphabetical order)</t>
  </si>
  <si>
    <t>2023 to 2024 
Effective Combined rate
(£ / hr)</t>
  </si>
  <si>
    <t>Change (£) from 
2023 to 2024 effective combined rate</t>
  </si>
  <si>
    <t>Change (%) from 
2023 to 2024 effective combined rate</t>
  </si>
  <si>
    <t xml:space="preserve">EAST MIDLANDS </t>
  </si>
  <si>
    <t>Derby</t>
  </si>
  <si>
    <t>Derbyshire</t>
  </si>
  <si>
    <t>Leicester</t>
  </si>
  <si>
    <t>Leicestershire</t>
  </si>
  <si>
    <t>Lincolnshire</t>
  </si>
  <si>
    <t>North Northamptonshire</t>
  </si>
  <si>
    <t>Nottingham</t>
  </si>
  <si>
    <t>Nottinghamshire</t>
  </si>
  <si>
    <t>Rutland</t>
  </si>
  <si>
    <t>West Northamptonshire</t>
  </si>
  <si>
    <t xml:space="preserve">EAST OF ENGLAND </t>
  </si>
  <si>
    <t>Bedford</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</si>
  <si>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</si>
  <si>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</si>
  <si>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</si>
  <si>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</si>
  <si>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</si>
  <si>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</si>
  <si>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</si>
  <si>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</si>
  <si>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</si>
  <si>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</si>
  <si>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</si>
  <si>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</si>
  <si>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</si>
  <si>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</si>
  <si>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</si>
  <si>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</si>
  <si>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</si>
  <si>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</si>
  <si>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</si>
  <si>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</si>
  <si>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</si>
  <si>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</si>
  <si>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</si>
  <si>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</si>
  <si>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</si>
  <si>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</si>
  <si>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</si>
  <si>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</si>
  <si>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</si>
  <si>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</si>
  <si>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</si>
  <si>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</si>
  <si>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</si>
  <si>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</si>
  <si>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</si>
  <si>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</si>
  <si>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</si>
  <si>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</si>
  <si>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</si>
  <si>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</si>
  <si>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</si>
  <si>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</si>
  <si>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</si>
  <si>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</si>
  <si>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Cumberland</t>
  </si>
  <si>
    <t>Halton</t>
  </si>
  <si>
    <t>Knowsley</t>
  </si>
  <si>
    <t>Lancashire</t>
  </si>
  <si>
    <t>Liverpool</t>
  </si>
  <si>
    <t>Manchester</t>
  </si>
  <si>
    <t>Oldham</t>
  </si>
  <si>
    <t>Rochdale</t>
  </si>
  <si>
    <t>Salford</t>
  </si>
  <si>
    <t>Sefton</t>
  </si>
  <si>
    <t>St. Helens</t>
  </si>
  <si>
    <t>Stockport</t>
  </si>
  <si>
    <t>Tameside</t>
  </si>
  <si>
    <t>Trafford</t>
  </si>
  <si>
    <t>Warrington</t>
  </si>
  <si>
    <t>Westmorland and Furness</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</si>
  <si>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</si>
  <si>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</si>
  <si>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</si>
  <si>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</si>
  <si>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</si>
  <si>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</si>
  <si>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</si>
  <si>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</si>
  <si>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</si>
  <si>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</si>
  <si>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</si>
  <si>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</si>
  <si>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</si>
  <si>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</si>
  <si>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</si>
  <si>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</si>
  <si>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</si>
  <si>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</si>
  <si>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</si>
  <si>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</si>
  <si>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</si>
  <si>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</si>
  <si>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</si>
  <si>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</si>
  <si>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</si>
  <si>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</si>
  <si>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</si>
  <si>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</si>
  <si>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</si>
  <si>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</si>
  <si>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</si>
  <si>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</si>
  <si>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</si>
  <si>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</si>
  <si>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</si>
  <si>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</si>
  <si>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</si>
  <si>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</si>
  <si>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</si>
  <si>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</si>
  <si>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</si>
  <si>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</si>
  <si>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</si>
  <si>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</si>
  <si>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 Christchurch and Poole</t>
  </si>
  <si>
    <t>Bristol City of</t>
  </si>
  <si>
    <t>Cornwall</t>
  </si>
  <si>
    <t>Devon</t>
  </si>
  <si>
    <t>Dorset</t>
  </si>
  <si>
    <t>Gloucestershire</t>
  </si>
  <si>
    <t>North Somerset</t>
  </si>
  <si>
    <t>Plymouth</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</si>
  <si>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</si>
  <si>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</si>
  <si>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</si>
  <si>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</si>
  <si>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</si>
  <si>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</si>
  <si>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</si>
  <si>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</si>
  <si>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</si>
  <si>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</si>
  <si>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</si>
  <si>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</si>
  <si>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</si>
  <si>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</si>
  <si>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</si>
  <si>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</si>
  <si>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</si>
  <si>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</si>
  <si>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</si>
  <si>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</si>
  <si>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</si>
  <si>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</si>
  <si>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</si>
  <si>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</si>
  <si>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</si>
  <si>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</si>
  <si>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</si>
  <si>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</si>
  <si>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</si>
  <si>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</si>
  <si>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</si>
  <si>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</si>
  <si>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</si>
  <si>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</si>
  <si>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</si>
  <si>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</si>
  <si>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2-year-old entitlements 2024 to 2025 hourly funding rates</t>
  </si>
  <si>
    <t>2024 to 2025 2-year-old funding rate
(£ / hr)</t>
  </si>
  <si>
    <t>Under 2-year-olds entitlement 2024 to 2025 hourly funding rates</t>
  </si>
  <si>
    <t>2024 to 2025 Under 2s funding rate
(£ / hr)</t>
  </si>
  <si>
    <t xml:space="preserve">
Region
(alphabetical order)</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</si>
  <si>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</si>
  <si>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</si>
  <si>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</si>
  <si>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</si>
  <si>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</si>
  <si>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</si>
  <si>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</si>
  <si>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</si>
  <si>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</si>
  <si>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</si>
  <si>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</si>
  <si>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</si>
  <si>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</si>
  <si>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</si>
  <si>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</si>
  <si>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</si>
  <si>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</si>
  <si>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</si>
  <si>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</si>
  <si>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</si>
  <si>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</si>
  <si>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</si>
  <si>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</si>
  <si>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</si>
  <si>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</si>
  <si>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</si>
  <si>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</si>
  <si>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</si>
  <si>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</si>
  <si>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</si>
  <si>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</si>
  <si>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 ([a] x 101%) + [b]</t>
  </si>
  <si>
    <t>= ([a] x 105%) + [b]</t>
  </si>
  <si>
    <t>= [f] x [j] x 15 hours x 38 weeks</t>
  </si>
  <si>
    <t>= [g] x [k] x 15 hours x 38 weeks</t>
  </si>
  <si>
    <t>England total:</t>
  </si>
  <si>
    <t>n/a</t>
  </si>
  <si>
    <r>
      <t xml:space="preserve">
</t>
    </r>
    <r>
      <rPr>
        <b/>
        <sz val="12"/>
        <rFont val="Arial"/>
        <family val="2"/>
      </rPr>
      <t>Formula factors:</t>
    </r>
    <r>
      <rPr>
        <sz val="12"/>
        <rFont val="Arial"/>
        <family val="2"/>
      </rPr>
      <t xml:space="preserve">
PTEs for disadvantaged 2-year-old entitlement
(January 2023)</t>
    </r>
  </si>
  <si>
    <r>
      <t xml:space="preserve">
</t>
    </r>
    <r>
      <rPr>
        <b/>
        <sz val="12"/>
        <rFont val="Arial"/>
        <family val="2"/>
      </rPr>
      <t>Formula factors:</t>
    </r>
    <r>
      <rPr>
        <sz val="12"/>
        <rFont val="Arial"/>
        <family val="2"/>
      </rPr>
      <t xml:space="preserve">
Total 2-year-old PTEs for 2024 to 2025 rates</t>
    </r>
  </si>
  <si>
    <r>
      <t xml:space="preserve">
</t>
    </r>
    <r>
      <rPr>
        <b/>
        <sz val="12"/>
        <rFont val="Arial"/>
        <family val="2"/>
      </rPr>
      <t>Formula factors:</t>
    </r>
    <r>
      <rPr>
        <sz val="12"/>
        <rFont val="Arial"/>
        <family val="2"/>
      </rPr>
      <t xml:space="preserve">
Estimated number of English as an additional language (EAL) 2-year-olds*
(PTE)
[* See Formula Factor Data sheet]</t>
    </r>
  </si>
  <si>
    <t>[af]</t>
  </si>
  <si>
    <t>[ag]</t>
  </si>
  <si>
    <t>[ah]</t>
  </si>
  <si>
    <t>[ai]</t>
  </si>
  <si>
    <t>[aj]</t>
  </si>
  <si>
    <t>[ak]</t>
  </si>
  <si>
    <t>[al]</t>
  </si>
  <si>
    <t>[am]</t>
  </si>
  <si>
    <t>[an]</t>
  </si>
  <si>
    <t>[ao]</t>
  </si>
  <si>
    <t>= [b] x [l] x 15 hours x 38 weeks</t>
  </si>
  <si>
    <t>= [c] x [m] x 15 hours x 38 weeks</t>
  </si>
  <si>
    <t>= [d] x [n] x 15 hours x 38 weeks</t>
  </si>
  <si>
    <t>= [e] x [o] x 15 hours x 38 weeks</t>
  </si>
  <si>
    <t>= [f] x [p] x 15 hours x 38 weeks</t>
  </si>
  <si>
    <t>= [g] x [q] x 15 hours x 38 weeks</t>
  </si>
  <si>
    <t>= [h] x [r] x 15 hours x 38 weeks</t>
  </si>
  <si>
    <t>= [i] x [s] x 15 hours x 38 weeks</t>
  </si>
  <si>
    <t>= [x] + [y] + [z] + [aa] + [ab] + [ac]</t>
  </si>
  <si>
    <t>= [j] x [t] x 15 hours x 38 weeks</t>
  </si>
  <si>
    <t>= [k] x [u] x 15 hours x 38 weeks</t>
  </si>
  <si>
    <t>= [v] / ([b] x 15 hours x 38 weeks)</t>
  </si>
  <si>
    <t>= [w] / ([b] x 15 hours x 38 weeks)</t>
  </si>
  <si>
    <t>= [ad] / ([b] x 15 hours x 38 weeks)</t>
  </si>
  <si>
    <t>= [ae] / ([b] x 15 hours x 38 weeks)</t>
  </si>
  <si>
    <t>= [af] / ([b] x 15 hours x 38 weeks)</t>
  </si>
  <si>
    <t>2. The total annual hours used in the calculation of PTEs is based on 22 weeks, to reflect the September 2024 start for this entitlement.</t>
  </si>
  <si>
    <t>= [b] x £0.72*</t>
  </si>
  <si>
    <t>= [b] x £0.73*</t>
  </si>
  <si>
    <t xml:space="preserve">
2024 to 2025 MNS rate with transitional arrangements applied
(£ / hr)</t>
  </si>
  <si>
    <t xml:space="preserve">
Change (£) from 2023 to 2024 effective combined rate
</t>
  </si>
  <si>
    <t>= [a] x 2024 to 2025 uplift of 3.3%</t>
  </si>
  <si>
    <t>= [d] + [e]</t>
  </si>
  <si>
    <t>=round([i],2)</t>
  </si>
  <si>
    <t>= [j] - [b]</t>
  </si>
  <si>
    <t>2. For MNS, their share of TP&amp;P will be allocated through the supplementary funding.</t>
  </si>
  <si>
    <t>4. Differences between the TP&amp;P notional allocations [b] and the total TP&amp;P uplift to UH and AH baseline allocations ([g] +[h]) are due to the rounding of the TP&amp;P uplift hourly rate [f]. For MNS, this is also the reason for differences between [j] and [m].</t>
  </si>
  <si>
    <t>2024 to 2025 notional TP&amp;P hourly rate calculations for 3 and 4-year-old formula</t>
  </si>
  <si>
    <t>2024 to 2025 notional TP&amp;P rate calculations for MNS</t>
  </si>
  <si>
    <t xml:space="preserve">
2024 to 2025
notional TP&amp;P allocation</t>
  </si>
  <si>
    <t xml:space="preserve">
2024 to 2025 notional TP&amp;P rate
Rounded to the nearest penny</t>
  </si>
  <si>
    <t xml:space="preserve">
2024 to 2025 TP&amp;P uplift to Universal Hours allocation 
Unrounded</t>
  </si>
  <si>
    <t xml:space="preserve">
2024 to 2025 notional TP&amp;P allocation</t>
  </si>
  <si>
    <t xml:space="preserve">
2024 to 2025 notional TP&amp;P MNS hourly rate
Rounded to the nearest penny</t>
  </si>
  <si>
    <t xml:space="preserve">
2024 to 2025 TP&amp;P uplift to 
MNS funding
Unrounded</t>
  </si>
  <si>
    <t>= [c] + [d]</t>
  </si>
  <si>
    <t>=  [b] / [e] / 15 hours / 38 weeks</t>
  </si>
  <si>
    <t>= [j] / [k] / 15 hours / 38 weeks</t>
  </si>
  <si>
    <t>= [l] x [k] x 15 hours x 38 weeks</t>
  </si>
  <si>
    <t xml:space="preserve"> </t>
  </si>
  <si>
    <t>St Helens</t>
  </si>
  <si>
    <t>NB: as we do not yet have any data on the takeup of the 2-year-old and under 2s working parents entitlements, we are using the 2-year-old disadvantaged entitlement weightings as a proxy to calculate the ACA for both the 2-year-old and the under 2s rates. We will keep this under review once the new entitlements have been fully rolled out, with a view to update in line with outturn data.</t>
  </si>
  <si>
    <t>NIPRCA calculations for 3 and 4-year-old formula:</t>
  </si>
  <si>
    <t>NIPRCA calculations for 2-year-old formula:</t>
  </si>
  <si>
    <t>GLM for 2-year-old</t>
  </si>
  <si>
    <t>2024 to 2025 2-year-old</t>
  </si>
  <si>
    <t>4-year-old formula</t>
  </si>
  <si>
    <t>3. Calculate NRCA and IPRCA relative measures by dividing through by respective minimum local authority value in each year.</t>
  </si>
  <si>
    <t>2024 to 2025 3 and 4-year-old ACA</t>
  </si>
  <si>
    <t>and under 2s formulas</t>
  </si>
  <si>
    <t>and under 2s ACA</t>
  </si>
  <si>
    <t xml:space="preserve">4. Calculate a 3-year average IPRCA and NRCA measure for each local authority - see respective column below.
</t>
  </si>
  <si>
    <t>5. Calculate NIPRCA for each local authority using relevant NRCA, IPRCA and 3 and 4-year-old weightings - see 3 and 4-year-old NIPRCA formula below.</t>
  </si>
  <si>
    <t>5. Calculate NIPRCA for each local authority using relevant NRCA, IPRCA and 2-year-old weightings - see 2-year-old and under 2s NIPRCA formula below.</t>
  </si>
  <si>
    <t>Staffing Cost Adjustment Factor</t>
  </si>
  <si>
    <t>Nursery Rates Cost Adjustment Factor</t>
  </si>
  <si>
    <t>Infant Primary Rates Cost Adjustment Factor</t>
  </si>
  <si>
    <t>3 and 4-year-old Weighting</t>
  </si>
  <si>
    <t>Area Cost Adjustment (ACA) constructed from GLM and NIPRCA</t>
  </si>
  <si>
    <t>Schools Rates Cost Adjustment Factor</t>
  </si>
  <si>
    <t>2-year-old Weighting</t>
  </si>
  <si>
    <t>2-year-old
Nursery Infant Primary  Rates Cost Adjustment</t>
  </si>
  <si>
    <t xml:space="preserve">
General labour market (GLM) cost adjustment</t>
  </si>
  <si>
    <t xml:space="preserve">
% of total 3 and 4-year-old Universal Hours and Additional Hours entitlement PTEs delivered in Schools 
[January 2023 School Census]</t>
  </si>
  <si>
    <t xml:space="preserve">
See step 5 above.</t>
  </si>
  <si>
    <t xml:space="preserve">
The ACA applies an 80% weighting to staff costs and 10% to premises costs and it is assumed that the remaining 10% of costs do not vary by LA.	</t>
  </si>
  <si>
    <t xml:space="preserve">
General labour market (GLM) cost adjustment </t>
  </si>
  <si>
    <t xml:space="preserve">
% of total 2-year-old disadvantaged entitlement PTEs delivered in Schools 
[Jan 2023 School Census]</t>
  </si>
  <si>
    <t>= ((1 - [d]) x [b]) + ([d] x [c])</t>
  </si>
  <si>
    <t>= (80% x [a]) + (10% x [e]) + (10% x 1)</t>
  </si>
  <si>
    <t>= ((1-[j]) x [h]) + ([j] x [i])</t>
  </si>
  <si>
    <t>3 and 4-year-old Base Rate</t>
  </si>
  <si>
    <t>Additional Needs Factor proxy data:</t>
  </si>
  <si>
    <t>EAL %: proportion of state funded primary school pupils whose first language is known or believed to be other than English.</t>
  </si>
  <si>
    <t>2-year-old Base Rate</t>
  </si>
  <si>
    <t>Under 2s Base Rate</t>
  </si>
  <si>
    <t xml:space="preserve">EAL %: proportion of state funded primary school pupils whose first language is known or believed to be other than English.
</t>
  </si>
  <si>
    <t xml:space="preserve">
</t>
  </si>
  <si>
    <t>Base Rate</t>
  </si>
  <si>
    <t>FSM %</t>
  </si>
  <si>
    <t>EAL %</t>
  </si>
  <si>
    <t>DLA %</t>
  </si>
  <si>
    <t>FSM</t>
  </si>
  <si>
    <t>EAL</t>
  </si>
  <si>
    <t>DLA</t>
  </si>
  <si>
    <t>Base rate</t>
  </si>
  <si>
    <t>IDACI band A %</t>
  </si>
  <si>
    <t>IDACI band B %</t>
  </si>
  <si>
    <t>IDACI band C %</t>
  </si>
  <si>
    <t>IDACI band D %</t>
  </si>
  <si>
    <t>IDACI band E %</t>
  </si>
  <si>
    <t>IDACI band F %</t>
  </si>
  <si>
    <t>IDACI band A</t>
  </si>
  <si>
    <t>IDACI band B</t>
  </si>
  <si>
    <t>IDACI band C</t>
  </si>
  <si>
    <t>IDACI band D</t>
  </si>
  <si>
    <t>IDACI band E</t>
  </si>
  <si>
    <t>IDACI band F</t>
  </si>
  <si>
    <t xml:space="preserve">
FSM measure for nursery &amp; primary schools (Performance Tables measure)
(January 2023)</t>
  </si>
  <si>
    <t xml:space="preserve">
EAL measure for primary schools
(January 2023)</t>
  </si>
  <si>
    <t xml:space="preserve">
3 and 4-year-old DLA entitled (February 2021) divided by ONS 3 and 4-year-old population (mid-2021)
</t>
  </si>
  <si>
    <t>PTE numbers used for Additional Needs Factors 
(January 2023)</t>
  </si>
  <si>
    <t>PTEs for disadvantaged 2-year-old entitlement
(January 2023)</t>
  </si>
  <si>
    <t>PTEs for working parents 2-year-old entitlement
(estimated, see technical note for more detail)</t>
  </si>
  <si>
    <t>Total 2-year-old PTEs (estimated)</t>
  </si>
  <si>
    <t>FSM measure for nursery &amp; primary schools (Performance Tables measure)
(January 2023)</t>
  </si>
  <si>
    <t>EAL measure for primary schools
(January 2023)</t>
  </si>
  <si>
    <t xml:space="preserve">
PTE numbers used for Additional Needs Factors 
(estimated)</t>
  </si>
  <si>
    <t>Total under 2s PTEs (estimated, based on 22 weeks to reflect September 2024 start, see technical note for more detail)</t>
  </si>
  <si>
    <t>= [a] x [b]</t>
  </si>
  <si>
    <t>= [a] x [c]</t>
  </si>
  <si>
    <t>= [a] x [d]</t>
  </si>
  <si>
    <t>= [e] x £4.68*</t>
  </si>
  <si>
    <t>= [e] x £1.72*</t>
  </si>
  <si>
    <t>= [e] x £0.34*</t>
  </si>
  <si>
    <t>= [e] x £1.81*</t>
  </si>
  <si>
    <t>= [h] x [l] x 15 hours x 38 weeks</t>
  </si>
  <si>
    <t>= [i] x [m] x 15 hours x 38 weeks</t>
  </si>
  <si>
    <t>= [n] / ([f] x 15 hours x 38 weeks)</t>
  </si>
  <si>
    <t>= [o] / ([f] x 15 hours x 38 weeks)</t>
  </si>
  <si>
    <t>= [p] / ([f] x 15 hours x 38 weeks)</t>
  </si>
  <si>
    <t>= [q] / ([f] x 15 hours x 38 weeks)</t>
  </si>
  <si>
    <t>= [r] + [s] + [t] + [u]</t>
  </si>
  <si>
    <t>= [v] x [f] x 15 hours x 38 weeks</t>
  </si>
  <si>
    <t>= [x] x [f] x 15 hours x 38 weeks</t>
  </si>
  <si>
    <t>= [y] x [f] x 15 hours x 38 weeks</t>
  </si>
  <si>
    <t>= [z] x [f] x 15 hours x 38 weeks</t>
  </si>
  <si>
    <t>= [a] x £6.63*</t>
  </si>
  <si>
    <t>= [a] x £1.20*</t>
  </si>
  <si>
    <t>= [a] x £1.18*</t>
  </si>
  <si>
    <t>= [a] x £0.89*</t>
  </si>
  <si>
    <t>= [a] x £0.84*</t>
  </si>
  <si>
    <t>= [a] x £0.77*</t>
  </si>
  <si>
    <t>= [a] x £0.49*</t>
  </si>
  <si>
    <t>= [a] x £0.41*</t>
  </si>
  <si>
    <t>= [a] x £0.51*</t>
  </si>
  <si>
    <t>= [a] x £4.44*</t>
  </si>
  <si>
    <t>= [l] x [v] x 15 hours x 38 weeks</t>
  </si>
  <si>
    <t>= [m] x [w] x 15 hours x 38 weeks</t>
  </si>
  <si>
    <t>= [z] + [aa] + [ab] + [ac] + [ad] + [ae]</t>
  </si>
  <si>
    <t>= [x] / ([d] x 15 hours x 38 weeks)</t>
  </si>
  <si>
    <t>= [y] / ([d] x 15 hours x 38 weeks)</t>
  </si>
  <si>
    <t>= [af] / ([d] x 15 hours x 38 weeks)</t>
  </si>
  <si>
    <t>= [ag] / ([d] x 15 hours x 38 weeks)</t>
  </si>
  <si>
    <t>= [ah] / ([d] x 15 hours x 38 weeks)</t>
  </si>
  <si>
    <t>= [ai] + [aj] + [ak] + [al] + [am]</t>
  </si>
  <si>
    <t>[ap]</t>
  </si>
  <si>
    <t>[aq]</t>
  </si>
  <si>
    <t>[ar]</t>
  </si>
  <si>
    <t>= [ap] + [aq]</t>
  </si>
  <si>
    <t>= [b] x £8.97*</t>
  </si>
  <si>
    <t>= [b] x £1.69*</t>
  </si>
  <si>
    <t>= [b] x £1.72*</t>
  </si>
  <si>
    <t>= [b] x £1.30*</t>
  </si>
  <si>
    <t>= [b] x £1.23*</t>
  </si>
  <si>
    <t>= [b] x £1.13*</t>
  </si>
  <si>
    <t>= [b] x £0.60*</t>
  </si>
  <si>
    <t>= [b] x £6.11*</t>
  </si>
  <si>
    <t>= [am] x [b] x 15 hours x 38 weeks</t>
  </si>
  <si>
    <t>= [c] x [j] x 15 hours x 38 weeks</t>
  </si>
  <si>
    <t>= round([al], 2)</t>
  </si>
  <si>
    <t>= round([an], 2)</t>
  </si>
  <si>
    <t>= round([v] + [x] + [y] - [z], 2)</t>
  </si>
  <si>
    <t xml:space="preserve">
2024 to 2025 TP&amp;P uplift to Additional Hours allocation
Unrounded</t>
  </si>
  <si>
    <t>= [f] x [c] x 15 hours x 38 weeks</t>
  </si>
  <si>
    <t>= [f] x [d] x 15 hours x 38 weeks</t>
  </si>
  <si>
    <t>= (80% x [g]) + (10% x [k]) + (10% x 1)</t>
  </si>
  <si>
    <t>= [h] + [i]</t>
  </si>
  <si>
    <t>= [j] x [k]</t>
  </si>
  <si>
    <t>= [j] x [l]</t>
  </si>
  <si>
    <t>= [j] x [m]</t>
  </si>
  <si>
    <t>= [j] x [n]</t>
  </si>
  <si>
    <t>= [j] x [o]</t>
  </si>
  <si>
    <t>= [j] x [p]</t>
  </si>
  <si>
    <t>= [j] x [q]</t>
  </si>
  <si>
    <t>= [j] x [r]</t>
  </si>
  <si>
    <t>= [j] x [s]</t>
  </si>
  <si>
    <t>= [ac] x [k]</t>
  </si>
  <si>
    <t>= [ac] x [l]</t>
  </si>
  <si>
    <t>= [ac] x [m]</t>
  </si>
  <si>
    <t>= [ac] x [n]</t>
  </si>
  <si>
    <t>= [ac] x [o]</t>
  </si>
  <si>
    <t>= [ac] x [p]</t>
  </si>
  <si>
    <t>= [ac] x [q]</t>
  </si>
  <si>
    <t>= [ac] x [r]</t>
  </si>
  <si>
    <t>= [ac] x [s]</t>
  </si>
  <si>
    <t>- Effective combined rate (ECR): the total of 2023 to 2024 DSG rates and EYSG rates</t>
  </si>
  <si>
    <t>Terminology:</t>
  </si>
  <si>
    <t>3 and 4-year-old
Nursery Infant Primary Rates Cost Adjustment</t>
  </si>
  <si>
    <t xml:space="preserve">GLM for 3 and </t>
  </si>
  <si>
    <r>
      <t xml:space="preserve">
</t>
    </r>
    <r>
      <rPr>
        <b/>
        <sz val="12"/>
        <rFont val="Arial"/>
        <family val="2"/>
      </rPr>
      <t>Formula factors:</t>
    </r>
    <r>
      <rPr>
        <sz val="12"/>
        <rFont val="Arial"/>
        <family val="2"/>
      </rPr>
      <t xml:space="preserve">
Total under 2s PTEs for 2024 to 2025 (estimated*)
[* See technical note for more detail]
</t>
    </r>
  </si>
  <si>
    <t>TP&amp;P funding for Maintained Nursery School funding
[i]</t>
  </si>
  <si>
    <t>3 and 4-year-old funding formula, 2-year-old and under 2s funding formula and MNS funding formula: national details (2024 to 2025)</t>
  </si>
  <si>
    <r>
      <rPr>
        <b/>
        <sz val="12"/>
        <rFont val="Arial"/>
        <family val="2"/>
      </rPr>
      <t>Under 2s EAL factor total</t>
    </r>
    <r>
      <rPr>
        <sz val="12"/>
        <rFont val="Arial"/>
        <family val="2"/>
      </rPr>
      <t xml:space="preserve">
= 1.5% x [g]</t>
    </r>
  </si>
  <si>
    <r>
      <rPr>
        <b/>
        <sz val="12"/>
        <rFont val="Arial"/>
        <family val="2"/>
      </rPr>
      <t>Under 2s DLA factor total</t>
    </r>
    <r>
      <rPr>
        <sz val="12"/>
        <rFont val="Arial"/>
        <family val="2"/>
      </rPr>
      <t xml:space="preserve">
= 1.0% x [g]</t>
    </r>
  </si>
  <si>
    <r>
      <rPr>
        <b/>
        <sz val="12"/>
        <rFont val="Arial"/>
        <family val="2"/>
      </rPr>
      <t>Under 2s IDACI factor total</t>
    </r>
    <r>
      <rPr>
        <sz val="12"/>
        <rFont val="Arial"/>
        <family val="2"/>
      </rPr>
      <t xml:space="preserve">
= 4.0% x [g]</t>
    </r>
  </si>
  <si>
    <r>
      <rPr>
        <b/>
        <sz val="12"/>
        <rFont val="Arial"/>
        <family val="2"/>
      </rPr>
      <t>Under 2s Base Rate total</t>
    </r>
    <r>
      <rPr>
        <sz val="12"/>
        <rFont val="Arial"/>
        <family val="2"/>
      </rPr>
      <t xml:space="preserve">
= 89.5% x [g]</t>
    </r>
  </si>
  <si>
    <r>
      <rPr>
        <b/>
        <sz val="12"/>
        <rFont val="Arial"/>
        <family val="2"/>
      </rPr>
      <t>Under 2s IDACI band D total</t>
    </r>
    <r>
      <rPr>
        <sz val="12"/>
        <rFont val="Arial"/>
        <family val="2"/>
      </rPr>
      <t xml:space="preserve">
= 0.63% x [g]</t>
    </r>
  </si>
  <si>
    <r>
      <rPr>
        <b/>
        <sz val="12"/>
        <rFont val="Arial"/>
        <family val="2"/>
      </rPr>
      <t>Under 2s IDACI band E total</t>
    </r>
    <r>
      <rPr>
        <sz val="12"/>
        <rFont val="Arial"/>
        <family val="2"/>
      </rPr>
      <t xml:space="preserve">
= 0.79% x [g]</t>
    </r>
  </si>
  <si>
    <r>
      <rPr>
        <b/>
        <sz val="12"/>
        <rFont val="Arial"/>
        <family val="2"/>
      </rPr>
      <t>Under 2s IDACI band F total</t>
    </r>
    <r>
      <rPr>
        <sz val="12"/>
        <rFont val="Arial"/>
        <family val="2"/>
      </rPr>
      <t xml:space="preserve">
= 0.64% x [g]</t>
    </r>
  </si>
  <si>
    <r>
      <rPr>
        <b/>
        <sz val="12"/>
        <rFont val="Arial"/>
        <family val="2"/>
      </rPr>
      <t>Under 2s IDACI band C total</t>
    </r>
    <r>
      <rPr>
        <sz val="12"/>
        <rFont val="Arial"/>
        <family val="2"/>
      </rPr>
      <t xml:space="preserve">
= 0.69% x [g]</t>
    </r>
  </si>
  <si>
    <r>
      <rPr>
        <b/>
        <sz val="12"/>
        <rFont val="Arial"/>
        <family val="2"/>
      </rPr>
      <t>Under 2s IDACI band B total</t>
    </r>
    <r>
      <rPr>
        <sz val="12"/>
        <rFont val="Arial"/>
        <family val="2"/>
      </rPr>
      <t xml:space="preserve">
= 0.75% x [g]</t>
    </r>
  </si>
  <si>
    <r>
      <rPr>
        <b/>
        <sz val="12"/>
        <rFont val="Arial"/>
        <family val="2"/>
      </rPr>
      <t>Under 2s IDACI band A total</t>
    </r>
    <r>
      <rPr>
        <sz val="12"/>
        <rFont val="Arial"/>
        <family val="2"/>
      </rPr>
      <t xml:space="preserve">
= 0.50% x [g]</t>
    </r>
  </si>
  <si>
    <r>
      <rPr>
        <b/>
        <sz val="12"/>
        <rFont val="Arial"/>
        <family val="2"/>
      </rPr>
      <t>2-year-old IDACI band F total</t>
    </r>
    <r>
      <rPr>
        <sz val="12"/>
        <rFont val="Arial"/>
        <family val="2"/>
      </rPr>
      <t xml:space="preserve">
= 0.60% x [f]</t>
    </r>
  </si>
  <si>
    <r>
      <rPr>
        <b/>
        <sz val="12"/>
        <rFont val="Arial"/>
        <family val="2"/>
      </rPr>
      <t>2-year-old IDACI band E total</t>
    </r>
    <r>
      <rPr>
        <sz val="12"/>
        <rFont val="Arial"/>
        <family val="2"/>
      </rPr>
      <t xml:space="preserve">
= 0.76% x [f]</t>
    </r>
  </si>
  <si>
    <r>
      <rPr>
        <b/>
        <sz val="12"/>
        <rFont val="Arial"/>
        <family val="2"/>
      </rPr>
      <t>2-year-old IDACI band D total</t>
    </r>
    <r>
      <rPr>
        <sz val="12"/>
        <rFont val="Arial"/>
        <family val="2"/>
      </rPr>
      <t xml:space="preserve">
= 0.63% x [f]</t>
    </r>
  </si>
  <si>
    <r>
      <rPr>
        <b/>
        <sz val="12"/>
        <rFont val="Arial"/>
        <family val="2"/>
      </rPr>
      <t>2-year-old IDACI band B total</t>
    </r>
    <r>
      <rPr>
        <sz val="12"/>
        <rFont val="Arial"/>
        <family val="2"/>
      </rPr>
      <t xml:space="preserve">
= 0.77% x [f]</t>
    </r>
  </si>
  <si>
    <r>
      <rPr>
        <b/>
        <sz val="12"/>
        <rFont val="Arial"/>
        <family val="2"/>
      </rPr>
      <t>2-year-old IDACI band A total</t>
    </r>
    <r>
      <rPr>
        <sz val="12"/>
        <rFont val="Arial"/>
        <family val="2"/>
      </rPr>
      <t xml:space="preserve">
= 0.53% x [f]</t>
    </r>
  </si>
  <si>
    <r>
      <rPr>
        <b/>
        <sz val="12"/>
        <rFont val="Arial"/>
        <family val="2"/>
      </rPr>
      <t>2-year-old DLA factor total</t>
    </r>
    <r>
      <rPr>
        <sz val="12"/>
        <rFont val="Arial"/>
        <family val="2"/>
      </rPr>
      <t xml:space="preserve">
= 1.0% x [f]</t>
    </r>
  </si>
  <si>
    <r>
      <rPr>
        <b/>
        <sz val="12"/>
        <rFont val="Arial"/>
        <family val="2"/>
      </rPr>
      <t>2-year-old Base Rate total</t>
    </r>
    <r>
      <rPr>
        <sz val="12"/>
        <rFont val="Arial"/>
        <family val="2"/>
      </rPr>
      <t xml:space="preserve">
= 89.5% x [f]</t>
    </r>
  </si>
  <si>
    <r>
      <rPr>
        <b/>
        <sz val="12"/>
        <rFont val="Arial"/>
        <family val="2"/>
      </rPr>
      <t>2-year-old IDACI factor total</t>
    </r>
    <r>
      <rPr>
        <sz val="12"/>
        <rFont val="Arial"/>
        <family val="2"/>
      </rPr>
      <t xml:space="preserve">
= 4.0% x [f]</t>
    </r>
  </si>
  <si>
    <r>
      <rPr>
        <b/>
        <sz val="12"/>
        <rFont val="Arial"/>
        <family val="2"/>
      </rPr>
      <t>2-year-old EAL factor total</t>
    </r>
    <r>
      <rPr>
        <sz val="12"/>
        <rFont val="Arial"/>
        <family val="2"/>
      </rPr>
      <t xml:space="preserve">
= 1.5% x [f]</t>
    </r>
  </si>
  <si>
    <r>
      <rPr>
        <b/>
        <sz val="12"/>
        <rFont val="Arial"/>
        <family val="2"/>
      </rPr>
      <t>2-year-old IDACI band C total</t>
    </r>
    <r>
      <rPr>
        <sz val="12"/>
        <rFont val="Arial"/>
        <family val="2"/>
      </rPr>
      <t xml:space="preserve">
= 0.70% x [f]</t>
    </r>
  </si>
  <si>
    <t>The national hourly funding rate for Early Years Pupil Premium is based on uplifting the effective combined 2023 to 2024 rate in line with the increases of the 3 and 4-year-old entitlement and then rounding to the nearest penny.</t>
  </si>
  <si>
    <t>The national yearly funding rate for Disability Acces Fund is based on uplifting the effective combined 2023 to 2024 rate in line with the increases of the 3 and 4-year-old entitlement and then rounding to the nearest pound.</t>
  </si>
  <si>
    <t>* 3 and 4-year-old and MNS national average hourly funding rates are subject to change when allocations are updated to make use of January 2024 PTEs and January 2025 PTEs.</t>
  </si>
  <si>
    <r>
      <t xml:space="preserve">2-year-old entitlements - </t>
    </r>
    <r>
      <rPr>
        <b/>
        <sz val="12"/>
        <rFont val="Arial"/>
        <family val="2"/>
      </rPr>
      <t>average</t>
    </r>
    <r>
      <rPr>
        <sz val="12"/>
        <rFont val="Arial"/>
        <family val="2"/>
      </rPr>
      <t xml:space="preserve"> houly funding rate**</t>
    </r>
  </si>
  <si>
    <r>
      <t xml:space="preserve">Under 2s entitlement - </t>
    </r>
    <r>
      <rPr>
        <b/>
        <sz val="12"/>
        <rFont val="Arial"/>
        <family val="2"/>
      </rPr>
      <t>average</t>
    </r>
    <r>
      <rPr>
        <sz val="12"/>
        <rFont val="Arial"/>
        <family val="2"/>
      </rPr>
      <t xml:space="preserve"> houly funding rate**</t>
    </r>
  </si>
  <si>
    <r>
      <rPr>
        <b/>
        <sz val="12"/>
        <rFont val="Arial"/>
        <family val="2"/>
      </rPr>
      <t>2-year-old FSM factor total</t>
    </r>
    <r>
      <rPr>
        <sz val="12"/>
        <rFont val="Arial"/>
        <family val="2"/>
      </rPr>
      <t xml:space="preserve">
= 4.0% x [f]</t>
    </r>
  </si>
  <si>
    <r>
      <rPr>
        <b/>
        <sz val="12"/>
        <rFont val="Arial"/>
        <family val="2"/>
      </rPr>
      <t>Under 2s FSM factor total</t>
    </r>
    <r>
      <rPr>
        <sz val="12"/>
        <rFont val="Arial"/>
        <family val="2"/>
      </rPr>
      <t xml:space="preserve">
= 4.0% x [g]</t>
    </r>
  </si>
  <si>
    <t>The number of 0 to 4-year-old children in each local authority estimated to be eligible for Disability Living Allowance.</t>
  </si>
  <si>
    <t>The number of 0 to 4-year-old children in each local authority estimated to be within each IDACI band using mid-2020 ONS population estimates. See below for the separate factor weightings, totals, and rates. See the technical note for more detail on how these factor weightings are calculated.</t>
  </si>
  <si>
    <t>This is the illustrative supplementary MNS funding total that has been used for calculating funding rates and allocations to local authorities for financial year  2024 to 2025.</t>
  </si>
  <si>
    <t>The combined average hourly funding rate is calculated using as the sum of the illustrative total 2024 to 2025 allocations for Universal Hours and Additional Hours divided by the sum of the total number of Universal Hours and Additional Hours in January 2023 census.</t>
  </si>
  <si>
    <r>
      <t xml:space="preserve">Total funding available for illustrative allocations for </t>
    </r>
    <r>
      <rPr>
        <b/>
        <sz val="12"/>
        <rFont val="Arial"/>
        <family val="2"/>
      </rPr>
      <t>3 and 4-year-old entitlements</t>
    </r>
    <r>
      <rPr>
        <sz val="12"/>
        <rFont val="Arial"/>
        <family val="2"/>
      </rPr>
      <t xml:space="preserve">
[e] = [a] + [b] + [c] + [d]</t>
    </r>
  </si>
  <si>
    <r>
      <t xml:space="preserve">Total funding available for illustrative allocations through </t>
    </r>
    <r>
      <rPr>
        <b/>
        <sz val="12"/>
        <rFont val="Arial"/>
        <family val="2"/>
      </rPr>
      <t>maintained nursery school supplementary funding</t>
    </r>
    <r>
      <rPr>
        <sz val="12"/>
        <rFont val="Arial"/>
        <family val="2"/>
      </rPr>
      <t xml:space="preserve">
[j] = [h] + [i]</t>
    </r>
  </si>
  <si>
    <t>The average hourly funding rate is calculated using the illustrative total 2024 to 2025 allocation for the under 2s entitlement divided by the total number of estimated working parent under 2s hours.</t>
  </si>
  <si>
    <t>2. Since 2017, local authorities have received supplementary funding for maintained nursery schools on top of their 3 and 4-year-old allocation. This supplementary funding is paid on the universal 15 hours for 3 and 4-year-olds only.</t>
  </si>
  <si>
    <t/>
  </si>
  <si>
    <r>
      <t xml:space="preserve">
</t>
    </r>
    <r>
      <rPr>
        <b/>
        <sz val="12"/>
        <rFont val="Arial"/>
        <family val="2"/>
      </rPr>
      <t>Formula factors:</t>
    </r>
    <r>
      <rPr>
        <sz val="12"/>
        <rFont val="Arial"/>
        <family val="2"/>
      </rPr>
      <t xml:space="preserve">
PTEs for working parents 2-year-old entitlement (estimated*)
[* See technical note for more detail]
</t>
    </r>
  </si>
  <si>
    <t>= [ao] x [b] x 15 hours x 38 weeks</t>
  </si>
  <si>
    <t>= [ao] x [c] x 15 hours x 38 weeks</t>
  </si>
  <si>
    <t xml:space="preserve">
2022 to 2023 TPPG Allocation
</t>
  </si>
  <si>
    <t xml:space="preserve">
2022 to 2023 TPPG Allocation
</t>
  </si>
  <si>
    <t>- Under 2s: children aged between 9 months and 2 years old</t>
  </si>
  <si>
    <t>This is the 3 and 4-year-old total quantum of funding which has been used for calculating funding rates and illustrative allocations to local authorities for financial year 2024 to 2025.</t>
  </si>
  <si>
    <r>
      <t xml:space="preserve">Total funding available for illustrative allocations for </t>
    </r>
    <r>
      <rPr>
        <b/>
        <sz val="12"/>
        <rFont val="Arial"/>
        <family val="2"/>
      </rPr>
      <t>2-year-old entitlements</t>
    </r>
    <r>
      <rPr>
        <sz val="12"/>
        <rFont val="Arial"/>
        <family val="2"/>
      </rPr>
      <t xml:space="preserve">
[f]</t>
    </r>
  </si>
  <si>
    <r>
      <t xml:space="preserve">Total funding available for illustrative allocations for the </t>
    </r>
    <r>
      <rPr>
        <b/>
        <sz val="12"/>
        <rFont val="Arial"/>
        <family val="2"/>
      </rPr>
      <t>under 2s entitlement</t>
    </r>
    <r>
      <rPr>
        <sz val="12"/>
        <rFont val="Arial"/>
        <family val="2"/>
      </rPr>
      <t xml:space="preserve">
[g]</t>
    </r>
  </si>
  <si>
    <t>This is the illustrative total Universal Hours revenue funding made available within the Department for Education's resource allocation for financial year 2024 to 2025. This is based on the Department's SR21 settlement, the TPPG funding rolled into the 3 and 4-year-old rates in 2023 to 2024, the additional funding announced at Spring Budget (to uplift the 3 and 4-year-old entitlements rates), and additional funding to reflect the recently announced National Living Wage increase and January 2023 PTEs.</t>
  </si>
  <si>
    <t>This is the illustrative total Additional Hours revenue funding made available within the Department for Education's resource allocation for financial year 2024 to 2025. This is based on the Department's SR21 settlement, the TPPG funding rolled into the 3 and 4-year-old rates in 2023 to 2024, the additional funding announced at Spring Budget (to uplift the 3 and 4-year-old entitlements rates), and additional funding to reflect the recently announced National Living Wage increase and January 2023 PTEs.</t>
  </si>
  <si>
    <t>This is the illustrative total 2-year-old revenue funding made available within the Department for Education's resource allocation for financial year 2024 to 2025. This is based on the Department's SR21 settlement and additional funding announced at Spring Budget (to uplift the 2-year-old existing entitlement and to fund the new 2-year-old entitlement) with additional funding to reflect the recently announced National Living Wage increase and January 2023 2-year-old disadvantaged PTEs plus estimated PTEs for the 2-year-old working parents offer.</t>
  </si>
  <si>
    <t>This is the illustrative total under 2s revenue funding made available within the Department for Education's resource allocation for financial year 2024 to 2025. This is based on the additional funding announced at Spring Budget (to fund the new under 2s entitlement) with additional funding to reflect the recently announced National Living Wage increase and estimated PTEs for the under 2s working parents offer.</t>
  </si>
  <si>
    <t>This is the illustrative supplementary revenue funding for Maintained Nursery Schools (MNS) made available within the Department for Education's resource allocation for financial year 2024 to 2025. This is based on the Department's SR21 settlement, the TPPG funding rolled into the MNS supplementary funding in 2023 to 2024, the additional funding announced at Spring Budget (to uplift MNS supplementary funding), and additional funding to reflect the recently announced National Living Wage increase and January 2023 PTEs.</t>
  </si>
  <si>
    <r>
      <rPr>
        <b/>
        <sz val="12"/>
        <rFont val="Arial"/>
        <family val="2"/>
      </rPr>
      <t>Description of measure used:</t>
    </r>
    <r>
      <rPr>
        <sz val="12"/>
        <rFont val="Arial"/>
        <family val="2"/>
      </rPr>
      <t xml:space="preserve">
See technical note for a description of the method and the 'ACA' and 'Formula Factor Data' sheets for the data used to calculate the factor rates from the factor total.</t>
    </r>
  </si>
  <si>
    <t>The number of primary pupils with English as an additional language resident in each local authority in the January 2023 school census data.</t>
  </si>
  <si>
    <t>Factor rate (£)
(unrounded)</t>
  </si>
  <si>
    <t>The average hourly funding rate is calculated using the illustrative total 2024 to 2025 allocation for Universal Hours divided by January 2023 census-based Universal Hours delivered.</t>
  </si>
  <si>
    <t>The average hourly funding rate for MNSs is calculated using the illustrative total 2024 to 2025 allocation for MNS supplementary funding divided by the total number of MNS Universal Hours in January 2023.</t>
  </si>
  <si>
    <r>
      <rPr>
        <b/>
        <sz val="12"/>
        <rFont val="Arial"/>
        <family val="2"/>
      </rPr>
      <t>3 and 4-year-old Base Rate total</t>
    </r>
    <r>
      <rPr>
        <sz val="12"/>
        <rFont val="Arial"/>
        <family val="2"/>
      </rPr>
      <t xml:space="preserve">
= 89.5% * ([a*] + [c])</t>
    </r>
  </si>
  <si>
    <r>
      <rPr>
        <b/>
        <sz val="12"/>
        <rFont val="Arial"/>
        <family val="2"/>
      </rPr>
      <t>3 and 4-year-old FSM factor total</t>
    </r>
    <r>
      <rPr>
        <sz val="12"/>
        <rFont val="Arial"/>
        <family val="2"/>
      </rPr>
      <t xml:space="preserve">
= 8.0% * ([a*] + [c])</t>
    </r>
  </si>
  <si>
    <r>
      <rPr>
        <b/>
        <sz val="12"/>
        <rFont val="Arial"/>
        <family val="2"/>
      </rPr>
      <t>3 and 4-year-old EAL factor total</t>
    </r>
    <r>
      <rPr>
        <sz val="12"/>
        <rFont val="Arial"/>
        <family val="2"/>
      </rPr>
      <t xml:space="preserve">
= 1.5% * ([a*] + [c])</t>
    </r>
  </si>
  <si>
    <r>
      <rPr>
        <b/>
        <sz val="12"/>
        <rFont val="Arial"/>
        <family val="2"/>
      </rPr>
      <t>3 and 4-year-old DLA factor total</t>
    </r>
    <r>
      <rPr>
        <sz val="12"/>
        <rFont val="Arial"/>
        <family val="2"/>
      </rPr>
      <t xml:space="preserve">
= 1.0% * ([a*] + [c])</t>
    </r>
  </si>
  <si>
    <t>2024 to 2025 3 and 4-year-old funding rate
(£ / hr)</t>
  </si>
  <si>
    <t>= [ad] x [f] x 15 hours x 38 weeks</t>
  </si>
  <si>
    <t>= [ad] x [af] x 15 hours x 38 weeks</t>
  </si>
  <si>
    <t xml:space="preserve">
Hourly rate for base funding per 3 and 4-year-old pupil
(£ / hr)
</t>
  </si>
  <si>
    <t xml:space="preserve">
Hourly rate for FSM funding per 3 and 4-year-old pupil
(£ / hr)
</t>
  </si>
  <si>
    <t xml:space="preserve">
Hourly rate for EAL funding per 3 and 4-year-old pupil
(£ / hr)
</t>
  </si>
  <si>
    <t>2. The same hourly rates are used to calculate the 3 and 4-year-old funding for the additional hours entitlement - see formula [ag].</t>
  </si>
  <si>
    <t xml:space="preserve">
Hourly rate for DLA funding per 3 and 4-year-old pupil
(£ / hr)
</t>
  </si>
  <si>
    <t xml:space="preserve">
Formula-driven 3 and 4-year-old hourly funding rates in 2024 to 2025 i.e. without minimum funding floor, year-to-year protections or gains cap applied
(£ / hr)
</t>
  </si>
  <si>
    <t xml:space="preserve">
Total amount of universal hours entitlement funding for 3 and 4-year-olds, without minimum funding floor, year-to-year protections or gains cap applied
(£)
</t>
  </si>
  <si>
    <t xml:space="preserve">
DLA hourly rate after ACA
(£ / hr)
[* see National Details sheet]</t>
  </si>
  <si>
    <t xml:space="preserve">
EAL hourly rate after ACA 
(£ / hr)
[* see National Details sheet]</t>
  </si>
  <si>
    <t xml:space="preserve">
FSM hourly rate after ACA
(£ / hr)
[* see National Details sheet]</t>
  </si>
  <si>
    <t xml:space="preserve">
Base hourly rate after ACA
(£ / hr)
[* See National Details sheet]</t>
  </si>
  <si>
    <t xml:space="preserve">
Base funding allocated for universal hours entitlement
(£)
</t>
  </si>
  <si>
    <t xml:space="preserve">
FSM funding allocated for universal hours entitlement
(£)
</t>
  </si>
  <si>
    <t xml:space="preserve">
EAL funding allocated for universal hours entitlement
(£)
</t>
  </si>
  <si>
    <t xml:space="preserve">
DLA funding allocated for universal hours entitlement
(£)
</t>
  </si>
  <si>
    <r>
      <t xml:space="preserve">
</t>
    </r>
    <r>
      <rPr>
        <b/>
        <sz val="12"/>
        <rFont val="Arial"/>
        <family val="2"/>
      </rPr>
      <t>Protections:</t>
    </r>
    <r>
      <rPr>
        <sz val="12"/>
        <rFont val="Arial"/>
        <family val="2"/>
      </rPr>
      <t xml:space="preserve">
Minimum hourly rate due to 1% year-to-year protection against their 2023 to 2024 effective combined rate, plus notional TP&amp;P rate
(£ / hr)
[* See Technical note for more information]</t>
    </r>
  </si>
  <si>
    <r>
      <t xml:space="preserve">
</t>
    </r>
    <r>
      <rPr>
        <b/>
        <sz val="12"/>
        <rFont val="Arial"/>
        <family val="2"/>
      </rPr>
      <t>Protections:</t>
    </r>
    <r>
      <rPr>
        <sz val="12"/>
        <rFont val="Arial"/>
        <family val="2"/>
      </rPr>
      <t xml:space="preserve">
Maximum hourly rate due to 5.0% gains cap against their 2023 to 2024 effective combined rate, plus notional TP&amp;P rate
(£ / hr)
[* See Technical note for more information]</t>
    </r>
  </si>
  <si>
    <r>
      <t xml:space="preserve">
</t>
    </r>
    <r>
      <rPr>
        <b/>
        <sz val="12"/>
        <rFont val="Arial"/>
        <family val="2"/>
      </rPr>
      <t>Formula factors:</t>
    </r>
    <r>
      <rPr>
        <sz val="12"/>
        <rFont val="Arial"/>
        <family val="2"/>
      </rPr>
      <t xml:space="preserve">
Estimated number of English as an additional language (EAL) 3 and 4-year-olds*
(PTE)
[* See Formula Factor Data sheet]</t>
    </r>
  </si>
  <si>
    <r>
      <t xml:space="preserve">
</t>
    </r>
    <r>
      <rPr>
        <b/>
        <sz val="12"/>
        <rFont val="Arial"/>
        <family val="2"/>
      </rPr>
      <t>Formula factors:</t>
    </r>
    <r>
      <rPr>
        <sz val="12"/>
        <rFont val="Arial"/>
        <family val="2"/>
      </rPr>
      <t xml:space="preserve">
Estimated number of Disability Living Allowance (DLA) eligible 3 and 4-year-olds*
(PTE)
[* See Formula Factor Data sheet]</t>
    </r>
  </si>
  <si>
    <r>
      <t xml:space="preserve">
</t>
    </r>
    <r>
      <rPr>
        <b/>
        <sz val="12"/>
        <rFont val="Arial"/>
        <family val="2"/>
      </rPr>
      <t>Protections:</t>
    </r>
    <r>
      <rPr>
        <sz val="12"/>
        <rFont val="Arial"/>
        <family val="2"/>
      </rPr>
      <t xml:space="preserve">
Additional funding to the hourly rate as a result of the £5.47 minimum funding floor
(£ / hr)
</t>
    </r>
  </si>
  <si>
    <r>
      <t xml:space="preserve">
</t>
    </r>
    <r>
      <rPr>
        <b/>
        <sz val="12"/>
        <rFont val="Arial"/>
        <family val="2"/>
      </rPr>
      <t>Protections:</t>
    </r>
    <r>
      <rPr>
        <sz val="12"/>
        <rFont val="Arial"/>
        <family val="2"/>
      </rPr>
      <t xml:space="preserve">
Funding increase due to the minimum funding floor
(£)
</t>
    </r>
  </si>
  <si>
    <r>
      <t xml:space="preserve">
</t>
    </r>
    <r>
      <rPr>
        <b/>
        <sz val="12"/>
        <rFont val="Arial"/>
        <family val="2"/>
      </rPr>
      <t>Protections:</t>
    </r>
    <r>
      <rPr>
        <sz val="12"/>
        <rFont val="Arial"/>
        <family val="2"/>
      </rPr>
      <t xml:space="preserve">
Funding increase due to the year-to-year protection
(£)
</t>
    </r>
  </si>
  <si>
    <r>
      <t xml:space="preserve">
</t>
    </r>
    <r>
      <rPr>
        <b/>
        <sz val="12"/>
        <rFont val="Arial"/>
        <family val="2"/>
      </rPr>
      <t>Gains Cap:</t>
    </r>
    <r>
      <rPr>
        <sz val="12"/>
        <rFont val="Arial"/>
        <family val="2"/>
      </rPr>
      <t xml:space="preserve">
Funding reduction due to the gains cap
(£)
</t>
    </r>
  </si>
  <si>
    <r>
      <t xml:space="preserve">
</t>
    </r>
    <r>
      <rPr>
        <b/>
        <sz val="12"/>
        <rFont val="Arial"/>
        <family val="2"/>
      </rPr>
      <t>Formula factors:</t>
    </r>
    <r>
      <rPr>
        <sz val="12"/>
        <rFont val="Arial"/>
        <family val="2"/>
      </rPr>
      <t xml:space="preserve">
Estimated number of 2-year-olds in IDACI band A*
(PTE)
[* See Formula Factor Data sheet]</t>
    </r>
  </si>
  <si>
    <r>
      <t xml:space="preserve">
</t>
    </r>
    <r>
      <rPr>
        <b/>
        <sz val="12"/>
        <rFont val="Arial"/>
        <family val="2"/>
      </rPr>
      <t>Formula factors:</t>
    </r>
    <r>
      <rPr>
        <sz val="12"/>
        <rFont val="Arial"/>
        <family val="2"/>
      </rPr>
      <t xml:space="preserve">
Estimated number of 2-year-olds in IDACI band B*
(PTE)
[* See Formula Factor Data sheet]</t>
    </r>
  </si>
  <si>
    <r>
      <t xml:space="preserve">
</t>
    </r>
    <r>
      <rPr>
        <b/>
        <sz val="12"/>
        <rFont val="Arial"/>
        <family val="2"/>
      </rPr>
      <t>Formula factors:</t>
    </r>
    <r>
      <rPr>
        <sz val="12"/>
        <rFont val="Arial"/>
        <family val="2"/>
      </rPr>
      <t xml:space="preserve">
Estimated number of 2-year-olds in IDACI band C*
(PTE)
[* See Formula Factor Data sheet]</t>
    </r>
  </si>
  <si>
    <r>
      <t xml:space="preserve">
</t>
    </r>
    <r>
      <rPr>
        <b/>
        <sz val="12"/>
        <rFont val="Arial"/>
        <family val="2"/>
      </rPr>
      <t>Formula factors:</t>
    </r>
    <r>
      <rPr>
        <sz val="12"/>
        <rFont val="Arial"/>
        <family val="2"/>
      </rPr>
      <t xml:space="preserve">
Estimated number of 2-year-olds in IDACI band D*
(PTE)
[* See Formula Factor Data sheet]</t>
    </r>
  </si>
  <si>
    <r>
      <t xml:space="preserve">
</t>
    </r>
    <r>
      <rPr>
        <b/>
        <sz val="12"/>
        <rFont val="Arial"/>
        <family val="2"/>
      </rPr>
      <t>Formula factors:</t>
    </r>
    <r>
      <rPr>
        <sz val="12"/>
        <rFont val="Arial"/>
        <family val="2"/>
      </rPr>
      <t xml:space="preserve">
Estimated number of 2-year-olds in IDACI band E*
(PTE)
[* See Formula Factor Data sheet]</t>
    </r>
  </si>
  <si>
    <r>
      <t xml:space="preserve">
</t>
    </r>
    <r>
      <rPr>
        <b/>
        <sz val="12"/>
        <rFont val="Arial"/>
        <family val="2"/>
      </rPr>
      <t>Formula factors:</t>
    </r>
    <r>
      <rPr>
        <sz val="12"/>
        <rFont val="Arial"/>
        <family val="2"/>
      </rPr>
      <t xml:space="preserve">
Estimated number of 2-year-olds in IDACI band F*
(PTE)
[* See Formula Factor Data sheet]</t>
    </r>
  </si>
  <si>
    <r>
      <t xml:space="preserve">
</t>
    </r>
    <r>
      <rPr>
        <b/>
        <sz val="12"/>
        <rFont val="Arial"/>
        <family val="2"/>
      </rPr>
      <t>Formula factors:</t>
    </r>
    <r>
      <rPr>
        <sz val="12"/>
        <rFont val="Arial"/>
        <family val="2"/>
      </rPr>
      <t xml:space="preserve">
Estimated number of Disability Living Allowance (DLA) eligible 2-year-olds*
(PTE)
[* See Formula Factor Data sheet]</t>
    </r>
  </si>
  <si>
    <t xml:space="preserve">
IDACI band A hourly rate after ACA
(£ / hr)
[* see National Details sheet]</t>
  </si>
  <si>
    <t xml:space="preserve">
IDACI band B hourly rate after ACA
(£ / hr)
[* see National Details sheet]</t>
  </si>
  <si>
    <t xml:space="preserve">
IDACI band C hourly rate after ACA
(£ / hr)
[* see National Details sheet]</t>
  </si>
  <si>
    <t xml:space="preserve">
IDACI band D hourly rate after ACA
(£ / hr)
[* see National Details sheet]</t>
  </si>
  <si>
    <t xml:space="preserve">
IDACI band E hourly rate after ACA
(£ / hr)
[* see National Details sheet]</t>
  </si>
  <si>
    <t xml:space="preserve">
IDACI band F hourly rate after ACA
(£ / hr)
[* see National Details sheet]</t>
  </si>
  <si>
    <t xml:space="preserve">
EAL hourly rate after ACA
(£ / hr)
[* see National Details sheet]</t>
  </si>
  <si>
    <t xml:space="preserve">
Base funding allocated for 2-year-old entitlements
(£)
</t>
  </si>
  <si>
    <t xml:space="preserve">
FSM funding allocated for 2-year-old entitlements
(£)
</t>
  </si>
  <si>
    <t xml:space="preserve">
IDACI Band A funding allocated for 2-year-old entitlements
(£)
</t>
  </si>
  <si>
    <t xml:space="preserve">
IDACI Band B funding allocated for 2-year-old entitlements
(£)
</t>
  </si>
  <si>
    <t xml:space="preserve">
IDACI Band C funding allocated for 2-year-old entitlements
(£)
</t>
  </si>
  <si>
    <t xml:space="preserve">
IDACI Band D funding allocated for 2-year-old entitlements
(£)
</t>
  </si>
  <si>
    <t xml:space="preserve">
IDACI Band E funding allocated for 2-year-old entitlements
(£)
</t>
  </si>
  <si>
    <t xml:space="preserve">
IDACI Band F funding allocated for 2-year-old entitlements
(£)
</t>
  </si>
  <si>
    <t xml:space="preserve">
Total IDACI funding allocated for 2-year-old entitlements
(£)
</t>
  </si>
  <si>
    <t xml:space="preserve">
EAL funding allocated for 2-year-old entitlements
(£)
</t>
  </si>
  <si>
    <t xml:space="preserve">
DLA funding allocated for 2-year-old entitlements
(£)
</t>
  </si>
  <si>
    <t xml:space="preserve">
Hourly rate for base funding per 2-year-old pupil
(£ / hr)
</t>
  </si>
  <si>
    <t xml:space="preserve">
Hourly rate for FSM funding per 2-year-old pupil
(£ / hr)
</t>
  </si>
  <si>
    <t xml:space="preserve">
Hourly rate for IDACI funding per 2-year-old pupil
(£ / hr)
</t>
  </si>
  <si>
    <t xml:space="preserve">
Hourly rate for EAL funding per 2-year-old pupil
(£ / hr)
</t>
  </si>
  <si>
    <t xml:space="preserve">
Hourly rate for DLA funding per 2-year-old pupil
(£ / hr)
</t>
  </si>
  <si>
    <t xml:space="preserve">
Hourly rates for 2-year-old funding in 2024 to 2025
(£ / hr)
</t>
  </si>
  <si>
    <t xml:space="preserve">
Base funding allocated for the under 2s entitlement
(£)
</t>
  </si>
  <si>
    <t xml:space="preserve">
FSM funding allocated for the under 2s entitlement
(£)
</t>
  </si>
  <si>
    <t xml:space="preserve">
IDACI Band A funding allocated for the under 2s entitlement
(£)
</t>
  </si>
  <si>
    <t xml:space="preserve">
IDACI Band B funding allocated for the under 2s entitlement
(£)
</t>
  </si>
  <si>
    <t xml:space="preserve">
IDACI Band C funding allocated for the under 2s entitlement
(£)
</t>
  </si>
  <si>
    <t xml:space="preserve">
IDACI Band D funding allocated for the under 2s entitlement
(£)
</t>
  </si>
  <si>
    <r>
      <t xml:space="preserve">
</t>
    </r>
    <r>
      <rPr>
        <b/>
        <sz val="12"/>
        <rFont val="Arial"/>
        <family val="2"/>
      </rPr>
      <t>Formula factors:</t>
    </r>
    <r>
      <rPr>
        <sz val="12"/>
        <rFont val="Arial"/>
        <family val="2"/>
      </rPr>
      <t xml:space="preserve">
Estimated number of Disability Living Allowance (DLA) eligible under 2s*
(PTE)
[* See Formula Factor Data sheet]</t>
    </r>
  </si>
  <si>
    <t xml:space="preserve">
IDACI Band E funding allocated for the under 2s entitlement
(£)
</t>
  </si>
  <si>
    <t xml:space="preserve">
IDACI Band F funding allocated for the under 2s entitlement
(£)
</t>
  </si>
  <si>
    <t xml:space="preserve">
Total IDACI funding allocated for the under 2s entitlement
(£)
</t>
  </si>
  <si>
    <t xml:space="preserve">
EAL funding allocated for the under 2s entitlement
(£)
</t>
  </si>
  <si>
    <t xml:space="preserve">
DLA funding allocated for the under 2s entitlement
(£)
</t>
  </si>
  <si>
    <t xml:space="preserve">
Hourly rate for base funding per pupil under 2 years old
(£ / hr)
</t>
  </si>
  <si>
    <t xml:space="preserve">
Hourly rate for IDACI funding per pupil under 2 years old
(£ / hr)
</t>
  </si>
  <si>
    <t xml:space="preserve">
Hourly rate for FSM funding per pupil under 2 years old
(£ / hr)
</t>
  </si>
  <si>
    <t xml:space="preserve">
Hourly rate for EAL funding per pupil under 2 years old
(£ / hr)
</t>
  </si>
  <si>
    <t xml:space="preserve">
Hourly rate for DLA funding per pupil under 2 years old
(£ / hr)
</t>
  </si>
  <si>
    <t xml:space="preserve">
Hourly rates for under 2s funding in 2024 to 2025
(£ / hr)
</t>
  </si>
  <si>
    <r>
      <t xml:space="preserve">
</t>
    </r>
    <r>
      <rPr>
        <b/>
        <sz val="12"/>
        <rFont val="Arial"/>
        <family val="2"/>
      </rPr>
      <t xml:space="preserve">Formula factors:
</t>
    </r>
    <r>
      <rPr>
        <sz val="12"/>
        <rFont val="Arial"/>
        <family val="2"/>
      </rPr>
      <t xml:space="preserve">
PTEs for 3 and 4-year-old universal hours entitlement for 2024 to 2025 (January 2023)
</t>
    </r>
  </si>
  <si>
    <t xml:space="preserve">
PTEs for 3 and 4-year-old additional hours entitlement for 2024 to 2025 (January 2023)
</t>
  </si>
  <si>
    <t>= [ag] + [ah] + [ai] + [aj] + [ak]</t>
  </si>
  <si>
    <t xml:space="preserve">
PTEs for MNS supplementary funding for 
2024 to 2025 
(January 2023)</t>
  </si>
  <si>
    <t xml:space="preserve">
2024 to 2025 MNS pre-TP&amp;P rate
(£ / hr)
</t>
  </si>
  <si>
    <t xml:space="preserve">
Notional 2024 to 2025 TP&amp;P rate*
(£ / hr)
[* See TP&amp;P Notional Rates sheet]</t>
  </si>
  <si>
    <t xml:space="preserve">
2024 to 2025 pre-protection MNS rate including TP&amp;P uplift
(£ / hr)</t>
  </si>
  <si>
    <t xml:space="preserve">
2024 to 2025 MNS rate with £4.64 minimum floor applied
(£ / hr)</t>
  </si>
  <si>
    <t xml:space="preserve">
2024 to 2025 MNS rate with £10 maximum cap applied
(£ / hr)</t>
  </si>
  <si>
    <t xml:space="preserve">
2024 to 2025 MNS final rounded rate
(£ / hr)
Rounded to the nearest penny</t>
  </si>
  <si>
    <t xml:space="preserve">
2023 to 2024 MNS effective combined rate with £4.01 minimum funding floor, £10 cap, and transitional arrangements applied
(£ / hr)</t>
  </si>
  <si>
    <t xml:space="preserve">
2023 to 2024 MNS pre-protection effective combined rate
(£ / hr)</t>
  </si>
  <si>
    <t xml:space="preserve">
PTEs for Universal Hours 3 and 4-year-old entitlement 
(January 2023)</t>
  </si>
  <si>
    <t xml:space="preserve">DLA %: 0 to 4-year-old children who are entitled to Disability Living Allowance divided by 0 to 4-year-old ONS population estimate. </t>
  </si>
  <si>
    <t>0 to 4-year-old IDACI band A divided by ONS 0 to 4-year-old population (mid-2020)</t>
  </si>
  <si>
    <t>0 to 4-year-old IDACI band B divided by ONS 0 to 4-year-old population (mid-2020)</t>
  </si>
  <si>
    <t>0 to 4-year-old IDACI band C divided by ONS 0 to 4-year-old population (mid-2020)</t>
  </si>
  <si>
    <t>0 to 4-year-old IDACI band D divided by ONS 0 to 4-year-old population (mid-2020)</t>
  </si>
  <si>
    <t>0 to 4-year-old IDACI band E divided by ONS 0 to 4-year-old population (mid-2020)</t>
  </si>
  <si>
    <t>0 to 4-year-old IDACI band F divided by ONS 0 to 4-year-old population (mid-2020)</t>
  </si>
  <si>
    <t>0 to 4-year-old DLA entitled (February 2021) divided by ONS 0 to 4-year-old population (mid-2021)</t>
  </si>
  <si>
    <t>Additional Needs Factor proxy data are the same as used for the 2-year-olds. As such, the %s that are applied to the PTEs to create estimated PTEs for Additional Needs Factors are not repeated here (see columns [k] to [s]).</t>
  </si>
  <si>
    <r>
      <t>1. Using geographically aggregated VOA nursery data - calculate the average rateable value per m</t>
    </r>
    <r>
      <rPr>
        <vertAlign val="superscript"/>
        <sz val="12"/>
        <rFont val="Arial"/>
        <family val="2"/>
      </rPr>
      <t>2</t>
    </r>
    <r>
      <rPr>
        <sz val="12"/>
        <rFont val="Arial"/>
        <family val="2"/>
      </rPr>
      <t xml:space="preserve"> for each local authority in each of last 3 years.</t>
    </r>
  </si>
  <si>
    <r>
      <t>2. Using geographically aggregated VOA infant and primary data - calculate the average rateable value per m</t>
    </r>
    <r>
      <rPr>
        <vertAlign val="superscript"/>
        <sz val="12"/>
        <rFont val="Arial"/>
        <family val="2"/>
      </rPr>
      <t>2</t>
    </r>
    <r>
      <rPr>
        <sz val="12"/>
        <rFont val="Arial"/>
        <family val="2"/>
      </rPr>
      <t xml:space="preserve"> for each local authority in each of last 3 years.</t>
    </r>
  </si>
  <si>
    <r>
      <t xml:space="preserve">
3-year NRCA average
[RV/m</t>
    </r>
    <r>
      <rPr>
        <vertAlign val="superscript"/>
        <sz val="12"/>
        <rFont val="Arial"/>
        <family val="2"/>
      </rPr>
      <t>2</t>
    </r>
    <r>
      <rPr>
        <sz val="12"/>
        <rFont val="Arial"/>
        <family val="2"/>
      </rPr>
      <t>; relative to min. LA value; average(2021, 2022, 2023)]
See steps 1, 3 and 4 above.</t>
    </r>
  </si>
  <si>
    <r>
      <t xml:space="preserve">
3-year IPRCA average
[RV/m</t>
    </r>
    <r>
      <rPr>
        <vertAlign val="superscript"/>
        <sz val="12"/>
        <rFont val="Arial"/>
        <family val="2"/>
      </rPr>
      <t>2</t>
    </r>
    <r>
      <rPr>
        <sz val="12"/>
        <rFont val="Arial"/>
        <family val="2"/>
      </rPr>
      <t>; relative to min. LA value; average(2021, 2022, 2023)]
See steps 2, 3 and 4 above.</t>
    </r>
  </si>
  <si>
    <t xml:space="preserve">
PTEs for Universal Hours 3 and 4-year-old entitlement (January 2023)</t>
  </si>
  <si>
    <t xml:space="preserve">
PTEs for Additional Hours 3 and 4-year-old entitlement
(January 2023)</t>
  </si>
  <si>
    <t xml:space="preserve">
Total PTEs
(January 2023)</t>
  </si>
  <si>
    <t xml:space="preserve">
PTEs for MNS supplementary funding
(January 2023)</t>
  </si>
  <si>
    <t xml:space="preserve">Local authority funding under the 3 and 4-year-old funding formula, 2-year-old and under 2s funding formula and supplementary maintained nursery school (MNS) funding formula  </t>
  </si>
  <si>
    <t>3 and 4-year-old formula - Step-by-step guide for local authorities of the calculation of the 3 and 4-year-old 2024 to 2025 hourly rates and funding allocations</t>
  </si>
  <si>
    <t>2-year-old formula - Step-by-step guide for local authorities of the calculation of the 2-year-old 2024 to 2025 hourly rates and illustrative funding allocations</t>
  </si>
  <si>
    <t>Under 2s formula - Step-by-step guide for local authorities of the calculation of the under 2s 2024 to 2025 hourly rates and illustrative funding allocations</t>
  </si>
  <si>
    <t>A technical note is being published on GOV.UK, which explains the calculations used to produce the illustrative allocations.</t>
  </si>
  <si>
    <t>3. Local authorities who do not provide any maintained nursery school PTEs have been greyed out in the table below as they do not qualify for this supplementary funding.</t>
  </si>
  <si>
    <t xml:space="preserve">DLA %: 3 and 4-year-old children who are entitled to Disability Living Allowance divided by 3 and 4-year-old Office for National Statistics (ONS) population estimate. </t>
  </si>
  <si>
    <t>IDACI band %: 0 to 4-year-old children who are estimated to be in each IDACI band, divided by 0 to 4-year-old Office for National Statistics (ONS) population estimate. Please see technical note for more detail on IDACI bands.</t>
  </si>
  <si>
    <t>FSM %: proportion of state-funded nursery and primary school pupils who are known to be eligible for free school meals - based on the FSM measure used in Performance Tables.</t>
  </si>
  <si>
    <t>The average hourly funding rate is calculated using the illustrative total 2024 to 2025 allocation for Additional Hours divided by January 2023 census-based Additional Hours delivered. The average hourly funding rate is slightly lower than Universal Hours due to a difference in the distribution of PTEs between local authorities, e.g. a lower proportion of Additional Hours are delivered in London local authoritiess, which have the highest hourly funding rates. The same 3 and 4-year-old local authority-level hourly funding rates are used for both entitlements.</t>
  </si>
  <si>
    <t xml:space="preserve">
Local authority notional 2024 to 2025 TP&amp;P hourly rate
(£ / hr)
[* See TP&amp;P Notional Rates sheet]
</t>
  </si>
  <si>
    <r>
      <t xml:space="preserve">
</t>
    </r>
    <r>
      <rPr>
        <b/>
        <sz val="12"/>
        <rFont val="Arial"/>
        <family val="2"/>
      </rPr>
      <t>Protections:</t>
    </r>
    <r>
      <rPr>
        <sz val="12"/>
        <rFont val="Arial"/>
        <family val="2"/>
      </rPr>
      <t xml:space="preserve">
Increase to hourly rate due to year-to-year protection. Local authorities are protected against a minimum local authority-level funding rate in [c]
(£ / hr)</t>
    </r>
  </si>
  <si>
    <r>
      <t xml:space="preserve">
</t>
    </r>
    <r>
      <rPr>
        <b/>
        <sz val="12"/>
        <rFont val="Arial"/>
        <family val="2"/>
      </rPr>
      <t>Gains Cap:</t>
    </r>
    <r>
      <rPr>
        <sz val="12"/>
        <rFont val="Arial"/>
        <family val="2"/>
      </rPr>
      <t xml:space="preserve">
Reduction in hourly rate due to gains cap. Local authorities are capped at a maximum local authority-level funding rate in [d]. The gains cap cannot reduce a local authority's hourly rate to below the minimum funding floor
(£ / hr)</t>
    </r>
  </si>
  <si>
    <t xml:space="preserve">
Local authority hourly rates for 3 and 4-year-old funding in 2024 to 2025, with minimum funding floor, year-to-year protection and gains cap applied
(£ / hr)
Rounded to the nearest penny</t>
  </si>
  <si>
    <t xml:space="preserve">
Illustrative total local authority allocation for 3 and 4-year-old universal hours entitlement funding for 2024 to 2025
(£)
Rounded up to the nearest pound</t>
  </si>
  <si>
    <t xml:space="preserve">
Illustrative total local authority allocation for 3 and 4-year-old additional hours entitlement funding for 2024 to 2025
(£)
Rounded up to the nearest pound</t>
  </si>
  <si>
    <t xml:space="preserve">
Illustrative local authority hourly rates for 2-year-old entitlements for 2024 to 2025
(£ / hr)
Rounded to the nearest penny</t>
  </si>
  <si>
    <t xml:space="preserve">
Illustrative total local authority allocation for 2-year-old disadvantaged entitlement for 2024 to 2025
(£)
Rounded up to the nearest pound</t>
  </si>
  <si>
    <t xml:space="preserve">
Illustrative total local authority allocation for 2-year-old working parents entitlement for 2024 to 2025
(£)
Rounded up to the nearest pound</t>
  </si>
  <si>
    <t xml:space="preserve">
Illustrative total local authority allocation for 2-year-old entitlements for 2024 to 2025
(£)
Rounded up to the nearest pound</t>
  </si>
  <si>
    <t xml:space="preserve">
Illustrative total local authority allocation for the under 2s entitlement for 2024 to 2025
(£)
Rounded up to the nearest pound</t>
  </si>
  <si>
    <t xml:space="preserve">
Local authority hourly rates for the under 2s entitlement for 2024 to 2025
(£ / hr)
Rounded to the nearest penny</t>
  </si>
  <si>
    <t xml:space="preserve">
2024 to 2025 illustrative local authority allocation for MNS supplementary funding
(£)
Rounded up to the nearest pound</t>
  </si>
  <si>
    <t>- Teachers' pay and pensions grant (TPPG): historic grants for teachers' pay and pensions. This funding was rolled into the early years funding in 2023 to 2024.</t>
  </si>
  <si>
    <t>National Figures</t>
  </si>
  <si>
    <t>- Part-time equivalents (PTEs): This is defined as the number of children taking up 15 hours per week over 38 weeks.</t>
  </si>
  <si>
    <t>= [b] + [c]</t>
  </si>
  <si>
    <t>1. For 2024 to 2025, we are implementing a £5.47 minimum funding floor, +1% year-to-year protection, and a 5.0% gains cap.</t>
  </si>
  <si>
    <r>
      <t xml:space="preserve">
</t>
    </r>
    <r>
      <rPr>
        <b/>
        <sz val="12"/>
        <rFont val="Arial"/>
        <family val="2"/>
      </rPr>
      <t>Formula factors:</t>
    </r>
    <r>
      <rPr>
        <sz val="12"/>
        <rFont val="Arial"/>
        <family val="2"/>
      </rPr>
      <t xml:space="preserve">
Estimated number of under 2s in IDACI band A*
(PTE)
[* See Formula Factor Data sheet]</t>
    </r>
  </si>
  <si>
    <r>
      <t xml:space="preserve">
</t>
    </r>
    <r>
      <rPr>
        <b/>
        <sz val="12"/>
        <rFont val="Arial"/>
        <family val="2"/>
      </rPr>
      <t>Formula factors:</t>
    </r>
    <r>
      <rPr>
        <sz val="12"/>
        <rFont val="Arial"/>
        <family val="2"/>
      </rPr>
      <t xml:space="preserve">
Estimated number of under 2s in IDACI band B*
(PTE)
[* See Formula Factor Data sheet]</t>
    </r>
  </si>
  <si>
    <r>
      <t xml:space="preserve">
</t>
    </r>
    <r>
      <rPr>
        <b/>
        <sz val="12"/>
        <rFont val="Arial"/>
        <family val="2"/>
      </rPr>
      <t xml:space="preserve">Formula factors:
</t>
    </r>
    <r>
      <rPr>
        <sz val="12"/>
        <rFont val="Arial"/>
        <family val="2"/>
      </rPr>
      <t xml:space="preserve">
Estimated number of under 2s in IDACI band C*
(PTE)
[* See Formula Factor Data sheet]</t>
    </r>
  </si>
  <si>
    <r>
      <t xml:space="preserve">
</t>
    </r>
    <r>
      <rPr>
        <b/>
        <sz val="12"/>
        <rFont val="Arial"/>
        <family val="2"/>
      </rPr>
      <t>Formula factors:</t>
    </r>
    <r>
      <rPr>
        <sz val="12"/>
        <rFont val="Arial"/>
        <family val="2"/>
      </rPr>
      <t xml:space="preserve">
Estimated number of under 2s in IDACI band D*
(PTE)
[* See Formula Factor Data sheet]</t>
    </r>
  </si>
  <si>
    <r>
      <t xml:space="preserve">
</t>
    </r>
    <r>
      <rPr>
        <b/>
        <sz val="12"/>
        <rFont val="Arial"/>
        <family val="2"/>
      </rPr>
      <t>Formula factors:</t>
    </r>
    <r>
      <rPr>
        <sz val="12"/>
        <rFont val="Arial"/>
        <family val="2"/>
      </rPr>
      <t xml:space="preserve">
Estimated number of under 2s in IDACI band E*
(PTE)
[* See Formula Factor Data sheet]</t>
    </r>
  </si>
  <si>
    <r>
      <t xml:space="preserve">
</t>
    </r>
    <r>
      <rPr>
        <b/>
        <sz val="12"/>
        <rFont val="Arial"/>
        <family val="2"/>
      </rPr>
      <t>Formula factors:</t>
    </r>
    <r>
      <rPr>
        <sz val="12"/>
        <rFont val="Arial"/>
        <family val="2"/>
      </rPr>
      <t xml:space="preserve">
Estimated number of under 2s in IDACI band F*
(PTE)
[* See Formula Factor Data sheet]</t>
    </r>
  </si>
  <si>
    <r>
      <t xml:space="preserve">
</t>
    </r>
    <r>
      <rPr>
        <b/>
        <sz val="12"/>
        <rFont val="Arial"/>
        <family val="2"/>
      </rPr>
      <t>Formula factors:</t>
    </r>
    <r>
      <rPr>
        <sz val="12"/>
        <rFont val="Arial"/>
        <family val="2"/>
      </rPr>
      <t xml:space="preserve">
Estimated number of English as an additional language (EAL) under 2s*
(PTE)
[* See Formula Factor Data sheet]</t>
    </r>
  </si>
  <si>
    <t xml:space="preserve">
FSM hourly rate after ACA
(£ / hr)
[* see National Details sheet]</t>
  </si>
  <si>
    <t xml:space="preserve">
EAL hourly rate after ACA
(£ / hr)
[* see National Details sheet]</t>
  </si>
  <si>
    <t xml:space="preserve">
DLA hourly rate after ACA
(£ / hr)
[* see National Details sheet]</t>
  </si>
  <si>
    <r>
      <t xml:space="preserve">- </t>
    </r>
    <r>
      <rPr>
        <b/>
        <sz val="12"/>
        <rFont val="Arial"/>
        <family val="2"/>
      </rPr>
      <t>3 and 4-year-old 2024 to 2025 step-by-step</t>
    </r>
    <r>
      <rPr>
        <sz val="12"/>
        <rFont val="Arial"/>
        <family val="2"/>
      </rPr>
      <t>: step-by-step guide for local authorities to understand the calculation of the 3 and 4-year-old hourly rates and illustrative funding allocations</t>
    </r>
  </si>
  <si>
    <r>
      <t>-</t>
    </r>
    <r>
      <rPr>
        <b/>
        <sz val="12"/>
        <rFont val="Arial"/>
        <family val="2"/>
      </rPr>
      <t xml:space="preserve"> 2-year-old 2024 to 2025 step-by-step</t>
    </r>
    <r>
      <rPr>
        <sz val="12"/>
        <rFont val="Arial"/>
        <family val="2"/>
      </rPr>
      <t>: step-by-step guide for local authorities to understand the calculation of the 2-year-old entitlements hourly rates and illustrative funding allocations</t>
    </r>
  </si>
  <si>
    <r>
      <t>-</t>
    </r>
    <r>
      <rPr>
        <b/>
        <sz val="12"/>
        <rFont val="Arial"/>
        <family val="2"/>
      </rPr>
      <t xml:space="preserve"> Under 2s 2024 to 2025 step-by-step</t>
    </r>
    <r>
      <rPr>
        <sz val="12"/>
        <rFont val="Arial"/>
        <family val="2"/>
      </rPr>
      <t>: step-by-step guide for local authorities to understand the calculation of the under 2s entitlement hourly rates and illustrative funding allocations</t>
    </r>
  </si>
  <si>
    <t>** 2-year-old and under 2s national average hourly funding rates are subject to change when allocations are updated to make use of PTEs collected through two additional headcounts we will ask local authorities to make in the 2024 summer and autumn terms and the January 2025 census.</t>
  </si>
  <si>
    <t>The (combined) average hourly funding rate is calculated as the sum of the illustrative total 2024 to 2025 allocations for the 2-year-old disadvanatged and 2-year-old working parents entitlements divided by the total number of disadvantaged 2-year-old hours in January 2023 plus the estimated working parent 2-year-old hours.</t>
  </si>
  <si>
    <t>The change between illustrative and final average rates will likely be more significant for the 2-year-old and under 2s entitlements due to the use of estimated local authority-level PTEs to calculate the illustrative average funding rates.</t>
  </si>
  <si>
    <t>2. Both the year-to-year protection and gains cap are applied before teachers' pay and pensions notional rates are added on. This means that, when compared to 2023 to 2024 effective combined rates, local authorities will actually see increases between 1.9% and 6.4%.</t>
  </si>
  <si>
    <t>Local authority number</t>
  </si>
  <si>
    <t>Local authority name 
(alphabetical order within region)</t>
  </si>
  <si>
    <t xml:space="preserve">
Local authority number</t>
  </si>
  <si>
    <t xml:space="preserve">
Local authority name 
(alphabetical order within region)
</t>
  </si>
  <si>
    <t>Area cost adjustment factor - details of how the ACA is calculated for the 3 and 4-year-old funding formula and 2-year-old and under 2s funding formula</t>
  </si>
  <si>
    <r>
      <t>-</t>
    </r>
    <r>
      <rPr>
        <b/>
        <sz val="12"/>
        <rFont val="Arial"/>
        <family val="2"/>
      </rPr>
      <t xml:space="preserve"> Maintained nursery school (MNS) 2024 to 2025</t>
    </r>
    <r>
      <rPr>
        <sz val="12"/>
        <rFont val="Arial"/>
        <family val="2"/>
      </rPr>
      <t>: hourly funding rates for MNS supplementary funding and step-by-step guide on how they were calculated</t>
    </r>
  </si>
  <si>
    <r>
      <t xml:space="preserve">- </t>
    </r>
    <r>
      <rPr>
        <b/>
        <sz val="12"/>
        <rFont val="Arial"/>
        <family val="2"/>
      </rPr>
      <t>Teachers' pay and pensions</t>
    </r>
    <r>
      <rPr>
        <sz val="12"/>
        <rFont val="Arial"/>
        <family val="2"/>
      </rPr>
      <t xml:space="preserve"> (</t>
    </r>
    <r>
      <rPr>
        <b/>
        <sz val="12"/>
        <rFont val="Arial"/>
        <family val="2"/>
      </rPr>
      <t>TP&amp;P) notional rates</t>
    </r>
    <r>
      <rPr>
        <sz val="12"/>
        <rFont val="Arial"/>
        <family val="2"/>
      </rPr>
      <t>: explanation of how 2024 to 2025 notional TP&amp;P rates have been calculated</t>
    </r>
  </si>
  <si>
    <r>
      <t xml:space="preserve">- </t>
    </r>
    <r>
      <rPr>
        <b/>
        <sz val="12"/>
        <rFont val="Arial"/>
        <family val="2"/>
      </rPr>
      <t>Area cost adjustment</t>
    </r>
    <r>
      <rPr>
        <sz val="12"/>
        <rFont val="Arial"/>
        <family val="2"/>
      </rPr>
      <t xml:space="preserve"> (</t>
    </r>
    <r>
      <rPr>
        <b/>
        <sz val="12"/>
        <rFont val="Arial"/>
        <family val="2"/>
      </rPr>
      <t>ACA)</t>
    </r>
    <r>
      <rPr>
        <sz val="12"/>
        <rFont val="Arial"/>
        <family val="2"/>
      </rPr>
      <t>: explanation of how this is calculated, including the NIPRCA factor</t>
    </r>
  </si>
  <si>
    <r>
      <t xml:space="preserve">- </t>
    </r>
    <r>
      <rPr>
        <b/>
        <sz val="12"/>
        <rFont val="Arial"/>
        <family val="2"/>
      </rPr>
      <t>National details</t>
    </r>
    <r>
      <rPr>
        <sz val="12"/>
        <rFont val="Arial"/>
        <family val="2"/>
      </rPr>
      <t>: breakdown of total illustrative funding for 3 and 4-year-old funding formula,  2-year-old and under 2s funding formula and MNS funding formula; national average hourly funding rates</t>
    </r>
  </si>
  <si>
    <t>- Early years supplementary grant (EYSG): the grant which provided rate uplifts for early years funding for the September to March period of 2023 to 2024.</t>
  </si>
  <si>
    <t>- 3 and 4-year-old (3-4YO) funding formula: this is the funding formula used to create local authority-level 3 and 4-year-old rates for universal and additional hours entitlements. This was previously called the early years national funding formula, or 'EYNFF'</t>
  </si>
  <si>
    <t>1. PTE (part yime equivalent): This is defined as the number of children taking up 15 hours per week over 38 weeks.</t>
  </si>
  <si>
    <t>1. PTE (part time equivalent): this is defined as the number of children taking up 15 hours per week over 38 weeks.</t>
  </si>
  <si>
    <t>Maintained nursery schools 2024 to 2025 supplementary funding hourly rates and illustrative allocations</t>
  </si>
  <si>
    <t>1. PTE (part time equivalent): This is defined as the number of children taking up 15 hours per week over 38 weeks.</t>
  </si>
  <si>
    <t>Teachers' pay and pensions (TP&amp;P) notional rates - details of how each local authority's notional TP&amp;P hourly rate is calculated for 3 and 4-year-old funding formula and MNS funding formula</t>
  </si>
  <si>
    <t>1. 2024 to 2025 notional teachers' pay and pensions funding is calculated from the distribution of 2022 to 2023 TPPG allocations. This funding will be rolled into the 3 and 4-year-old entitlement only, rather than separating out an element for the 2-year-old entitlement, as per the methodology for TPPG roll-in in 2023 to 2024.</t>
  </si>
  <si>
    <t>3. Local authorities who do not provide any maintained nursery school PTEs have been greyed out in the table as they do not qualify for MNS TP&amp;P funding.</t>
  </si>
  <si>
    <t>2024 to 2025 illustrative allocations total (£)</t>
  </si>
  <si>
    <r>
      <t xml:space="preserve">- </t>
    </r>
    <r>
      <rPr>
        <b/>
        <sz val="12"/>
        <rFont val="Arial"/>
        <family val="2"/>
      </rPr>
      <t>Formula factor data</t>
    </r>
    <r>
      <rPr>
        <sz val="12"/>
        <rFont val="Arial"/>
        <family val="2"/>
      </rPr>
      <t>: explanation of the data used and calculations of the formula factors that are used to calculate the factor rates in 'National Details'</t>
    </r>
  </si>
  <si>
    <t xml:space="preserve">
2023 to 2024 effective combined rate
(£)
</t>
  </si>
  <si>
    <r>
      <t xml:space="preserve">
</t>
    </r>
    <r>
      <rPr>
        <b/>
        <sz val="12"/>
        <rFont val="Arial"/>
        <family val="2"/>
      </rPr>
      <t>Formula factors:</t>
    </r>
    <r>
      <rPr>
        <sz val="12"/>
        <rFont val="Arial"/>
        <family val="2"/>
      </rPr>
      <t xml:space="preserve">
Area cost adjustment (ACA) constructed from GLM and NIPRCA*
[* See ACA sheet]
</t>
    </r>
  </si>
  <si>
    <r>
      <t xml:space="preserve">
</t>
    </r>
    <r>
      <rPr>
        <b/>
        <sz val="12"/>
        <rFont val="Arial"/>
        <family val="2"/>
      </rPr>
      <t xml:space="preserve">
Formula factors:
</t>
    </r>
    <r>
      <rPr>
        <sz val="12"/>
        <rFont val="Arial"/>
        <family val="2"/>
      </rPr>
      <t xml:space="preserve">
Estimated number of free school meals (FSM) 3 and 4-year-olds*
(PTE)
[* See Formula Factor Data sheet]</t>
    </r>
  </si>
  <si>
    <r>
      <t xml:space="preserve">
</t>
    </r>
    <r>
      <rPr>
        <b/>
        <sz val="12"/>
        <rFont val="Arial"/>
        <family val="2"/>
      </rPr>
      <t>Formula factors:</t>
    </r>
    <r>
      <rPr>
        <sz val="12"/>
        <rFont val="Arial"/>
        <family val="2"/>
      </rPr>
      <t xml:space="preserve">
Estimated number of free school meals (FSM) 2-year-olds*
(PTE)
[* See Formula Factor Data sheet]</t>
    </r>
  </si>
  <si>
    <r>
      <t xml:space="preserve">
</t>
    </r>
    <r>
      <rPr>
        <b/>
        <sz val="12"/>
        <rFont val="Arial"/>
        <family val="2"/>
      </rPr>
      <t>Formula factors:</t>
    </r>
    <r>
      <rPr>
        <sz val="12"/>
        <rFont val="Arial"/>
        <family val="2"/>
      </rPr>
      <t xml:space="preserve">
Estimated number of free school meals (FSM) under 2s*
(PTE)
[* See Formula Factor Data sheet]</t>
    </r>
  </si>
  <si>
    <t>Formula factor data - details of data used within the 3 and 4-year-old funding formula and 2-year-old and under 2s funding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</si>
</sst>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3" formatCode="_-* #,##0.00_-;\-* #,##0.00_-;_-* &quot;-&quot;??_-;_-@_-"/>
    <numFmt numFmtId="164" formatCode="&quot;£&quot;#,##0"/>
    <numFmt numFmtId="165" formatCode="0.0%"/>
    <numFmt numFmtId="166" formatCode="&quot;£&quot;#,##0.00"/>
    <numFmt numFmtId="167" formatCode="_-* #,##0_-;\-* #,##0_-;_-* &quot;-&quot;??_-;_-@_-"/>
    <numFmt numFmtId="168" formatCode="&quot;£&quot;#,##0.0000000000"/>
    <numFmt numFmtId="169" formatCode="&quot;£&quot;#,##0_);[Red]\-\(&quot;£&quot;#,##0\)"/>
    <numFmt numFmtId="170" formatCode="&quot;£&quot;#,##0.00_);[Red]\-\(&quot;£&quot;#,##0.00\)"/>
    <numFmt numFmtId="171" formatCode="0.000000%"/>
    <numFmt numFmtId="172" formatCode="&quot;£&quot;#,##0.00000000;[Red]\-&quot;£&quot;#,##0.00000000"/>
  </numFmts>
  <fonts count="16" x14ac:knownFonts="1">
    <font>
      <sz val="11"/>
      <color theme="1"/>
      <name val="Calibri"/>
      <family val="2"/>
      <scheme val="minor"/>
    </font>
    <font>
      <sz val="12"/>
      <color theme="1"/>
      <name val="Arial"/>
      <family val="2"/>
    </font>
    <font>
      <sz val="12"/>
      <color theme="1"/>
      <name val="Arial"/>
      <family val="2"/>
    </font>
    <font>
      <b/>
      <sz val="12"/>
      <color theme="1"/>
      <name val="Arial"/>
      <family val="2"/>
    </font>
    <font>
      <b/>
      <sz val="12"/>
      <name val="Arial"/>
      <family val="2"/>
    </font>
    <font>
      <b/>
      <sz val="20"/>
      <color theme="1"/>
      <name val="Arial"/>
      <family val="2"/>
    </font>
    <font>
      <sz val="11"/>
      <color theme="1"/>
      <name val="Arial"/>
      <family val="2"/>
    </font>
    <font>
      <sz val="12"/>
      <name val="Arial"/>
      <family val="2"/>
    </font>
    <font>
      <sz val="11"/>
      <color theme="1"/>
      <name val="Calibri"/>
      <family val="2"/>
      <scheme val="minor"/>
    </font>
    <font>
      <sz val="8"/>
      <name val="Calibri"/>
      <family val="2"/>
      <scheme val="minor"/>
    </font>
    <font>
      <sz val="11"/>
      <color rgb="FF000000"/>
      <name val="Calibri"/>
      <family val="2"/>
    </font>
    <font>
      <b/>
      <sz val="20"/>
      <name val="Arial"/>
      <family val="2"/>
    </font>
    <font>
      <u/>
      <sz val="12"/>
      <name val="Arial"/>
      <family val="2"/>
    </font>
    <font>
      <sz val="12"/>
      <name val="Calibri"/>
      <family val="2"/>
      <scheme val="minor"/>
    </font>
    <font>
      <b/>
      <u/>
      <sz val="12"/>
      <name val="Arial"/>
      <family val="2"/>
    </font>
    <font>
      <vertAlign val="superscript"/>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F3ECCD"/>
        <bgColor rgb="FFF3ECCD"/>
      </patternFill>
    </fill>
    <fill>
      <patternFill patternType="solid">
        <fgColor rgb="FFF3ECCD"/>
        <bgColor indexed="64"/>
      </patternFill>
    </fill>
    <fill>
      <patternFill patternType="solid">
        <fgColor theme="0" tint="-0.249977111117893"/>
        <bgColor indexed="64"/>
      </patternFill>
    </fill>
    <fill>
      <patternFill patternType="solid">
        <fgColor theme="5" tint="0.59999389629810485"/>
        <bgColor rgb="FFDCE6F1"/>
      </patternFill>
    </fill>
    <fill>
      <patternFill patternType="solid">
        <fgColor theme="4" tint="0.59999389629810485"/>
        <bgColor indexed="64"/>
      </patternFill>
    </fill>
    <fill>
      <patternFill patternType="solid">
        <fgColor theme="6" tint="0.59999389629810485"/>
        <bgColor indexed="64"/>
      </patternFill>
    </fill>
  </fills>
  <borders count="3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indexed="64"/>
      </right>
      <top style="medium">
        <color indexed="64"/>
      </top>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s>
  <cellStyleXfs count="6">
    <xf numFmtId="0" fontId="0" fillId="0" borderId="0"/>
    <xf numFmtId="0" fontId="8" fillId="0" borderId="0"/>
    <xf numFmtId="0" fontId="2" fillId="0" borderId="0"/>
    <xf numFmtId="43" fontId="8" fillId="0" borderId="0" applyFont="0" applyFill="0" applyBorder="0" applyAlignment="0" applyProtection="0"/>
    <xf numFmtId="9" fontId="8" fillId="0" borderId="0" applyFont="0" applyFill="0" applyBorder="0" applyAlignment="0" applyProtection="0"/>
    <xf numFmtId="0" fontId="10" fillId="0" borderId="0"/>
  </cellStyleXfs>
  <cellXfs count="277">
    <xf numFmtId="0" fontId="0" fillId="0" borderId="0" xfId="0"/>
    <xf numFmtId="0" fontId="7" fillId="0" borderId="10" xfId="5" applyFont="1" applyBorder="1" applyAlignment="1">
      <alignment horizontal="centerContinuous" vertical="center" wrapText="1"/>
    </xf>
    <xf numFmtId="0" fontId="7" fillId="0" borderId="11" xfId="5" applyFont="1" applyBorder="1" applyAlignment="1">
      <alignment horizontal="centerContinuous" vertical="center" wrapText="1"/>
    </xf>
    <xf numFmtId="0" fontId="7" fillId="0" borderId="12" xfId="5" applyFont="1" applyBorder="1" applyAlignment="1">
      <alignment horizontal="centerContinuous" vertical="center" wrapText="1"/>
    </xf>
    <xf numFmtId="0" fontId="7" fillId="0" borderId="11" xfId="5" applyFont="1" applyBorder="1" applyAlignment="1">
      <alignment horizontal="center" vertical="center" wrapText="1"/>
    </xf>
    <xf numFmtId="0" fontId="7" fillId="0" borderId="0" xfId="5" applyFont="1" applyAlignment="1">
      <alignment horizontal="centerContinuous" vertical="center" wrapText="1"/>
    </xf>
    <xf numFmtId="43" fontId="4" fillId="3" borderId="2" xfId="1" applyNumberFormat="1" applyFont="1" applyFill="1" applyBorder="1"/>
    <xf numFmtId="164" fontId="4" fillId="3" borderId="2" xfId="1" applyNumberFormat="1" applyFont="1" applyFill="1" applyBorder="1"/>
    <xf numFmtId="166" fontId="4" fillId="3" borderId="2" xfId="1" applyNumberFormat="1" applyFont="1" applyFill="1" applyBorder="1" applyAlignment="1">
      <alignment horizontal="right"/>
    </xf>
    <xf numFmtId="0" fontId="7" fillId="0" borderId="0" xfId="5" applyFont="1" applyAlignment="1">
      <alignment horizontal="center" vertical="center" wrapText="1"/>
    </xf>
    <xf numFmtId="164" fontId="4" fillId="3" borderId="2" xfId="1" applyNumberFormat="1" applyFont="1" applyFill="1" applyBorder="1" applyAlignment="1">
      <alignment horizontal="right"/>
    </xf>
    <xf numFmtId="0" fontId="4" fillId="3" borderId="3" xfId="1" applyFont="1" applyFill="1" applyBorder="1"/>
    <xf numFmtId="4" fontId="6" fillId="0" borderId="2" xfId="1" applyNumberFormat="1" applyFont="1" applyBorder="1" applyAlignment="1">
      <alignment horizontal="right"/>
    </xf>
    <xf numFmtId="0" fontId="1" fillId="0" borderId="2" xfId="1" applyFont="1" applyBorder="1"/>
    <xf numFmtId="0" fontId="1" fillId="0" borderId="2" xfId="1" applyFont="1" applyBorder="1" applyAlignment="1">
      <alignment horizontal="center"/>
    </xf>
    <xf numFmtId="166" fontId="6" fillId="0" borderId="2" xfId="1" applyNumberFormat="1" applyFont="1" applyBorder="1" applyAlignment="1">
      <alignment horizontal="right"/>
    </xf>
    <xf numFmtId="164" fontId="3" fillId="3" borderId="2" xfId="1" applyNumberFormat="1" applyFont="1" applyFill="1" applyBorder="1" applyAlignment="1">
      <alignment horizontal="right"/>
    </xf>
    <xf numFmtId="164" fontId="1" fillId="0" borderId="2" xfId="1" applyNumberFormat="1" applyFont="1" applyBorder="1" applyAlignment="1">
      <alignment horizontal="right"/>
    </xf>
    <xf numFmtId="166" fontId="1" fillId="0" borderId="2" xfId="1" applyNumberFormat="1" applyFont="1" applyBorder="1" applyAlignment="1">
      <alignment horizontal="right"/>
    </xf>
    <xf numFmtId="0" fontId="7" fillId="4" borderId="0" xfId="0" applyFont="1" applyFill="1" applyAlignment="1">
      <alignment horizontal="left" vertical="top"/>
    </xf>
    <xf numFmtId="166" fontId="3" fillId="3" borderId="2" xfId="1" applyNumberFormat="1" applyFont="1" applyFill="1" applyBorder="1" applyAlignment="1">
      <alignment horizontal="right"/>
    </xf>
    <xf numFmtId="4" fontId="3" fillId="3" borderId="2" xfId="1" applyNumberFormat="1" applyFont="1" applyFill="1" applyBorder="1" applyAlignment="1">
      <alignment horizontal="right"/>
    </xf>
    <xf numFmtId="0" fontId="7" fillId="5" borderId="25" xfId="0" applyFont="1" applyFill="1" applyBorder="1" applyAlignment="1">
      <alignment horizontal="left" vertical="top" wrapText="1"/>
    </xf>
    <xf numFmtId="0" fontId="7" fillId="5" borderId="27"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27" xfId="0" applyFont="1" applyFill="1" applyBorder="1" applyAlignment="1">
      <alignment horizontal="center" vertical="top" wrapText="1"/>
    </xf>
    <xf numFmtId="0" fontId="7" fillId="5" borderId="31" xfId="0" applyFont="1" applyFill="1" applyBorder="1" applyAlignment="1">
      <alignment vertical="center" wrapText="1"/>
    </xf>
    <xf numFmtId="0" fontId="7" fillId="5" borderId="0" xfId="0" applyFont="1" applyFill="1" applyAlignment="1">
      <alignment vertical="center" wrapText="1"/>
    </xf>
    <xf numFmtId="0" fontId="7" fillId="5" borderId="29" xfId="0" applyFont="1" applyFill="1" applyBorder="1" applyAlignment="1">
      <alignment vertical="center"/>
    </xf>
    <xf numFmtId="0" fontId="7" fillId="5" borderId="0" xfId="0" applyFont="1" applyFill="1" applyAlignment="1">
      <alignment vertical="top"/>
    </xf>
    <xf numFmtId="0" fontId="7" fillId="5" borderId="31" xfId="0" applyFont="1" applyFill="1" applyBorder="1" applyAlignment="1">
      <alignment vertical="top"/>
    </xf>
    <xf numFmtId="0" fontId="7" fillId="5" borderId="0" xfId="0" applyFont="1" applyFill="1" applyAlignment="1">
      <alignment horizontal="left" vertical="top" wrapText="1"/>
    </xf>
    <xf numFmtId="0" fontId="7" fillId="0" borderId="0" xfId="0" applyFont="1"/>
    <xf numFmtId="0" fontId="7" fillId="0" borderId="0" xfId="0" applyFont="1" applyAlignment="1">
      <alignment vertical="top"/>
    </xf>
    <xf numFmtId="0" fontId="7" fillId="7" borderId="2" xfId="0" quotePrefix="1" applyFont="1" applyFill="1" applyBorder="1" applyAlignment="1">
      <alignment horizontal="center" vertical="center"/>
    </xf>
    <xf numFmtId="0" fontId="1" fillId="10" borderId="2" xfId="0" applyFont="1" applyFill="1" applyBorder="1" applyAlignment="1">
      <alignment horizontal="center" vertical="center" wrapText="1"/>
    </xf>
    <xf numFmtId="0" fontId="7" fillId="5" borderId="29" xfId="0" applyFont="1" applyFill="1" applyBorder="1" applyAlignment="1">
      <alignment vertical="top"/>
    </xf>
    <xf numFmtId="0" fontId="7" fillId="5" borderId="32" xfId="0" applyFont="1" applyFill="1" applyBorder="1" applyAlignment="1">
      <alignment vertical="top"/>
    </xf>
    <xf numFmtId="0" fontId="7" fillId="5" borderId="30" xfId="0" applyFont="1" applyFill="1" applyBorder="1" applyAlignment="1">
      <alignment vertical="top"/>
    </xf>
    <xf numFmtId="0" fontId="7" fillId="5" borderId="26" xfId="0" applyFont="1" applyFill="1" applyBorder="1" applyAlignment="1">
      <alignment vertical="top"/>
    </xf>
    <xf numFmtId="0" fontId="7" fillId="5" borderId="33" xfId="0" applyFont="1" applyFill="1" applyBorder="1" applyAlignment="1">
      <alignment vertical="top"/>
    </xf>
    <xf numFmtId="0" fontId="7" fillId="5" borderId="18" xfId="0" applyFont="1" applyFill="1" applyBorder="1" applyAlignment="1">
      <alignment vertical="top"/>
    </xf>
    <xf numFmtId="0" fontId="7" fillId="5" borderId="28" xfId="0" applyFont="1" applyFill="1" applyBorder="1" applyAlignment="1">
      <alignment vertical="top"/>
    </xf>
    <xf numFmtId="0" fontId="3" fillId="2"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center" vertical="top" wrapText="1"/>
    </xf>
    <xf numFmtId="0" fontId="1" fillId="10" borderId="2" xfId="0" applyFont="1" applyFill="1" applyBorder="1" applyAlignment="1">
      <alignment horizontal="center" vertical="top" wrapText="1"/>
    </xf>
    <xf numFmtId="0" fontId="3" fillId="10" borderId="2" xfId="0" applyFont="1" applyFill="1" applyBorder="1" applyAlignment="1">
      <alignment horizontal="center" vertical="top" wrapText="1"/>
    </xf>
    <xf numFmtId="0" fontId="3" fillId="10" borderId="2" xfId="0" applyFont="1" applyFill="1" applyBorder="1" applyAlignment="1">
      <alignment horizontal="center" vertical="center" wrapText="1"/>
    </xf>
    <xf numFmtId="0" fontId="1" fillId="10" borderId="2" xfId="0" quotePrefix="1" applyFont="1" applyFill="1" applyBorder="1" applyAlignment="1">
      <alignment horizontal="center" vertical="center" wrapText="1"/>
    </xf>
    <xf numFmtId="0" fontId="3" fillId="10" borderId="2" xfId="0" quotePrefix="1" applyFont="1" applyFill="1" applyBorder="1" applyAlignment="1">
      <alignment horizontal="center" vertical="center" wrapText="1"/>
    </xf>
    <xf numFmtId="0" fontId="7" fillId="5" borderId="4" xfId="0" applyFont="1" applyFill="1" applyBorder="1" applyAlignment="1">
      <alignment vertical="top"/>
    </xf>
    <xf numFmtId="0" fontId="7" fillId="5" borderId="31" xfId="0" applyFont="1" applyFill="1" applyBorder="1" applyAlignment="1">
      <alignment vertical="center"/>
    </xf>
    <xf numFmtId="0" fontId="7" fillId="5" borderId="32" xfId="0" applyFont="1" applyFill="1" applyBorder="1" applyAlignment="1">
      <alignment vertical="center"/>
    </xf>
    <xf numFmtId="166" fontId="4" fillId="3" borderId="2" xfId="1" applyNumberFormat="1" applyFont="1" applyFill="1" applyBorder="1" applyAlignment="1">
      <alignment horizontal="center"/>
    </xf>
    <xf numFmtId="166" fontId="4" fillId="3" borderId="2" xfId="1" applyNumberFormat="1" applyFont="1" applyFill="1" applyBorder="1" applyAlignment="1">
      <alignment horizontal="center" vertical="center" wrapText="1"/>
    </xf>
    <xf numFmtId="0" fontId="4" fillId="3" borderId="2" xfId="1" applyFont="1" applyFill="1" applyBorder="1" applyAlignment="1">
      <alignment horizontal="center"/>
    </xf>
    <xf numFmtId="0" fontId="4" fillId="3" borderId="5" xfId="1" applyFont="1" applyFill="1" applyBorder="1" applyAlignment="1">
      <alignment horizontal="center"/>
    </xf>
    <xf numFmtId="0" fontId="7" fillId="5" borderId="30" xfId="0" quotePrefix="1" applyFont="1" applyFill="1" applyBorder="1" applyAlignment="1">
      <alignment vertical="top"/>
    </xf>
    <xf numFmtId="0" fontId="7" fillId="5" borderId="33" xfId="0" quotePrefix="1" applyFont="1" applyFill="1" applyBorder="1" applyAlignment="1">
      <alignment vertical="top"/>
    </xf>
    <xf numFmtId="0" fontId="7" fillId="0" borderId="1" xfId="5" applyFont="1" applyBorder="1" applyAlignment="1">
      <alignment horizontal="centerContinuous" vertical="center" wrapText="1"/>
    </xf>
    <xf numFmtId="0" fontId="7" fillId="4" borderId="0" xfId="0" applyFont="1" applyFill="1" applyAlignment="1">
      <alignment horizontal="center" vertical="top"/>
    </xf>
    <xf numFmtId="0" fontId="4" fillId="3" borderId="2" xfId="1" applyFont="1" applyFill="1" applyBorder="1"/>
    <xf numFmtId="0" fontId="7" fillId="5" borderId="27" xfId="0" applyFont="1" applyFill="1" applyBorder="1" applyAlignment="1">
      <alignment horizontal="center" vertical="center" wrapText="1"/>
    </xf>
    <xf numFmtId="0" fontId="7" fillId="0" borderId="23" xfId="5" applyFont="1" applyBorder="1" applyAlignment="1">
      <alignment horizontal="centerContinuous" vertical="center" wrapText="1"/>
    </xf>
    <xf numFmtId="0" fontId="7" fillId="0" borderId="23" xfId="5" applyFont="1" applyBorder="1" applyAlignment="1">
      <alignment horizontal="center" vertical="center" wrapText="1"/>
    </xf>
    <xf numFmtId="0" fontId="7" fillId="0" borderId="0" xfId="5" applyFont="1" applyAlignment="1">
      <alignment horizontal="left" vertical="center"/>
    </xf>
    <xf numFmtId="0" fontId="13" fillId="0" borderId="0" xfId="0" applyFont="1"/>
    <xf numFmtId="0" fontId="4" fillId="6" borderId="16" xfId="5" applyFont="1" applyFill="1" applyBorder="1" applyAlignment="1">
      <alignment horizontal="center" vertical="center" wrapText="1"/>
    </xf>
    <xf numFmtId="0" fontId="7" fillId="0" borderId="0" xfId="5" applyFont="1"/>
    <xf numFmtId="0" fontId="7" fillId="6" borderId="16" xfId="5" applyFont="1" applyFill="1" applyBorder="1" applyAlignment="1">
      <alignment horizontal="centerContinuous" vertical="center" wrapText="1"/>
    </xf>
    <xf numFmtId="165" fontId="7" fillId="6" borderId="16" xfId="4" applyNumberFormat="1" applyFont="1" applyFill="1" applyBorder="1" applyAlignment="1">
      <alignment horizontal="center" vertical="center"/>
    </xf>
    <xf numFmtId="8" fontId="7" fillId="8" borderId="11" xfId="5" applyNumberFormat="1" applyFont="1" applyFill="1" applyBorder="1" applyAlignment="1">
      <alignment horizontal="center" vertical="center"/>
    </xf>
    <xf numFmtId="0" fontId="7" fillId="6" borderId="17" xfId="5" applyFont="1" applyFill="1" applyBorder="1" applyAlignment="1">
      <alignment horizontal="centerContinuous" vertical="center" wrapText="1"/>
    </xf>
    <xf numFmtId="170" fontId="7" fillId="8" borderId="11" xfId="5" applyNumberFormat="1" applyFont="1" applyFill="1" applyBorder="1" applyAlignment="1">
      <alignment horizontal="center" vertical="center"/>
    </xf>
    <xf numFmtId="10" fontId="7" fillId="6" borderId="16" xfId="4" applyNumberFormat="1" applyFont="1" applyFill="1" applyBorder="1" applyAlignment="1">
      <alignment horizontal="center" vertical="center"/>
    </xf>
    <xf numFmtId="8" fontId="7" fillId="8" borderId="16" xfId="5" applyNumberFormat="1" applyFont="1" applyFill="1" applyBorder="1" applyAlignment="1">
      <alignment horizontal="center" vertical="center"/>
    </xf>
    <xf numFmtId="10" fontId="7" fillId="0" borderId="0" xfId="4" applyNumberFormat="1" applyFont="1" applyFill="1" applyBorder="1" applyAlignment="1">
      <alignment horizontal="center" vertical="center"/>
    </xf>
    <xf numFmtId="169" fontId="7" fillId="0" borderId="0" xfId="5" applyNumberFormat="1" applyFont="1" applyAlignment="1">
      <alignment horizontal="center" vertical="center"/>
    </xf>
    <xf numFmtId="8" fontId="7" fillId="0" borderId="0" xfId="5" applyNumberFormat="1" applyFont="1" applyAlignment="1">
      <alignment horizontal="center" vertical="center"/>
    </xf>
    <xf numFmtId="165" fontId="7" fillId="0" borderId="0" xfId="4" applyNumberFormat="1" applyFont="1" applyFill="1" applyBorder="1" applyAlignment="1">
      <alignment horizontal="center" vertical="center"/>
    </xf>
    <xf numFmtId="170" fontId="7" fillId="0" borderId="0" xfId="5" applyNumberFormat="1" applyFont="1" applyAlignment="1">
      <alignment horizontal="center" vertical="center"/>
    </xf>
    <xf numFmtId="0" fontId="7" fillId="0" borderId="0" xfId="5" applyFont="1" applyAlignment="1">
      <alignment vertical="center"/>
    </xf>
    <xf numFmtId="0" fontId="7" fillId="0" borderId="0" xfId="5" applyFont="1" applyAlignment="1">
      <alignment vertical="center" wrapText="1"/>
    </xf>
    <xf numFmtId="0" fontId="11" fillId="4" borderId="0" xfId="0" applyFont="1" applyFill="1" applyAlignment="1">
      <alignment vertical="center"/>
    </xf>
    <xf numFmtId="0" fontId="4" fillId="4" borderId="0" xfId="0" applyFont="1" applyFill="1" applyAlignment="1">
      <alignment vertical="center"/>
    </xf>
    <xf numFmtId="0" fontId="13" fillId="4" borderId="0" xfId="0" applyFont="1" applyFill="1"/>
    <xf numFmtId="0" fontId="7" fillId="10" borderId="2" xfId="0" applyFont="1" applyFill="1" applyBorder="1" applyAlignment="1">
      <alignment horizontal="center" vertical="top" wrapText="1"/>
    </xf>
    <xf numFmtId="0" fontId="4" fillId="10" borderId="2" xfId="0" applyFont="1" applyFill="1" applyBorder="1" applyAlignment="1">
      <alignment horizontal="center" vertical="top" wrapText="1"/>
    </xf>
    <xf numFmtId="166" fontId="13" fillId="0" borderId="0" xfId="1" applyNumberFormat="1" applyFont="1" applyAlignment="1">
      <alignment vertical="top"/>
    </xf>
    <xf numFmtId="0" fontId="13" fillId="0" borderId="0" xfId="1" applyFont="1"/>
    <xf numFmtId="0" fontId="7"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166" fontId="13" fillId="0" borderId="0" xfId="1" applyNumberFormat="1" applyFont="1" applyAlignment="1">
      <alignment vertical="center"/>
    </xf>
    <xf numFmtId="0" fontId="7" fillId="10" borderId="2" xfId="0" quotePrefix="1" applyFont="1" applyFill="1" applyBorder="1" applyAlignment="1">
      <alignment horizontal="center" vertical="center" wrapText="1"/>
    </xf>
    <xf numFmtId="0" fontId="4" fillId="10" borderId="2" xfId="0" quotePrefix="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164" fontId="4" fillId="3" borderId="2" xfId="1" applyNumberFormat="1" applyFont="1" applyFill="1" applyBorder="1" applyAlignment="1">
      <alignment horizontal="center"/>
    </xf>
    <xf numFmtId="0" fontId="13" fillId="0" borderId="0" xfId="1" applyFont="1" applyAlignment="1">
      <alignment horizontal="center"/>
    </xf>
    <xf numFmtId="166" fontId="13" fillId="0" borderId="0" xfId="1" applyNumberFormat="1" applyFont="1" applyAlignment="1">
      <alignment horizontal="center"/>
    </xf>
    <xf numFmtId="0" fontId="7" fillId="0" borderId="3" xfId="1" applyFont="1" applyBorder="1"/>
    <xf numFmtId="0" fontId="7" fillId="0" borderId="2" xfId="1" applyFont="1" applyBorder="1" applyAlignment="1">
      <alignment horizontal="center"/>
    </xf>
    <xf numFmtId="0" fontId="7" fillId="0" borderId="2" xfId="1" applyFont="1" applyBorder="1"/>
    <xf numFmtId="4" fontId="7" fillId="0" borderId="2" xfId="1" applyNumberFormat="1" applyFont="1" applyBorder="1" applyAlignment="1">
      <alignment horizontal="right"/>
    </xf>
    <xf numFmtId="166" fontId="7" fillId="0" borderId="2" xfId="1" applyNumberFormat="1" applyFont="1" applyBorder="1" applyAlignment="1">
      <alignment horizontal="right"/>
    </xf>
    <xf numFmtId="164" fontId="7" fillId="0" borderId="2" xfId="1" applyNumberFormat="1" applyFont="1" applyBorder="1" applyAlignment="1">
      <alignment horizontal="right"/>
    </xf>
    <xf numFmtId="166" fontId="13" fillId="0" borderId="0" xfId="1" applyNumberFormat="1" applyFont="1"/>
    <xf numFmtId="2" fontId="13" fillId="0" borderId="0" xfId="1" applyNumberFormat="1" applyFont="1"/>
    <xf numFmtId="0" fontId="13" fillId="4" borderId="0" xfId="1" applyFont="1" applyFill="1"/>
    <xf numFmtId="0" fontId="7" fillId="5" borderId="33" xfId="0" applyFont="1" applyFill="1" applyBorder="1" applyAlignment="1">
      <alignment vertical="top" wrapText="1"/>
    </xf>
    <xf numFmtId="0" fontId="5" fillId="0" borderId="0" xfId="0" applyFont="1" applyAlignment="1">
      <alignment vertical="center"/>
    </xf>
    <xf numFmtId="0" fontId="1" fillId="0" borderId="0" xfId="0" applyFont="1"/>
    <xf numFmtId="166" fontId="1" fillId="0" borderId="0" xfId="0" applyNumberFormat="1" applyFont="1"/>
    <xf numFmtId="0" fontId="11" fillId="0" borderId="0" xfId="0" applyFont="1" applyAlignment="1">
      <alignment horizontal="left" vertical="center"/>
    </xf>
    <xf numFmtId="0" fontId="7" fillId="0" borderId="0" xfId="0" applyFont="1" applyAlignment="1">
      <alignment horizontal="left" vertical="top"/>
    </xf>
    <xf numFmtId="0" fontId="7" fillId="0" borderId="0" xfId="0" quotePrefix="1" applyFont="1" applyAlignment="1">
      <alignment horizontal="left" vertical="top"/>
    </xf>
    <xf numFmtId="0" fontId="7" fillId="0" borderId="0" xfId="0" quotePrefix="1" applyFont="1" applyAlignment="1">
      <alignment vertical="top"/>
    </xf>
    <xf numFmtId="0" fontId="7" fillId="0" borderId="0" xfId="0" applyFont="1" applyAlignment="1">
      <alignment horizontal="center" vertical="top"/>
    </xf>
    <xf numFmtId="0" fontId="11"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10" borderId="3"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4" xfId="0" applyFont="1" applyFill="1" applyBorder="1" applyAlignment="1">
      <alignment vertical="top" wrapText="1"/>
    </xf>
    <xf numFmtId="0" fontId="7" fillId="10" borderId="6" xfId="0" applyFont="1" applyFill="1" applyBorder="1" applyAlignment="1">
      <alignment horizontal="center" vertical="top" wrapText="1"/>
    </xf>
    <xf numFmtId="0" fontId="7" fillId="10" borderId="6" xfId="0" applyFont="1" applyFill="1" applyBorder="1" applyAlignment="1">
      <alignment horizontal="center" vertical="center"/>
    </xf>
    <xf numFmtId="0" fontId="7" fillId="10" borderId="18" xfId="0" applyFont="1" applyFill="1" applyBorder="1" applyAlignment="1">
      <alignment horizontal="center" vertical="top" wrapText="1"/>
    </xf>
    <xf numFmtId="0" fontId="7" fillId="10" borderId="18" xfId="0" applyFont="1" applyFill="1" applyBorder="1" applyAlignment="1">
      <alignment vertical="top" wrapText="1"/>
    </xf>
    <xf numFmtId="0" fontId="7" fillId="10" borderId="5" xfId="0" applyFont="1" applyFill="1" applyBorder="1" applyAlignment="1">
      <alignment vertical="top" wrapText="1"/>
    </xf>
    <xf numFmtId="0" fontId="7" fillId="10" borderId="6" xfId="0" applyFont="1" applyFill="1" applyBorder="1" applyAlignment="1">
      <alignment vertical="top" wrapText="1"/>
    </xf>
    <xf numFmtId="167" fontId="4" fillId="3" borderId="2" xfId="1" applyNumberFormat="1" applyFont="1" applyFill="1" applyBorder="1" applyAlignment="1">
      <alignment horizontal="center"/>
    </xf>
    <xf numFmtId="2" fontId="7" fillId="0" borderId="2" xfId="3" applyNumberFormat="1" applyFont="1" applyFill="1" applyBorder="1" applyAlignment="1">
      <alignment horizontal="right"/>
    </xf>
    <xf numFmtId="165" fontId="7" fillId="0" borderId="2" xfId="4" applyNumberFormat="1" applyFont="1" applyFill="1" applyBorder="1" applyAlignment="1">
      <alignment horizontal="right"/>
    </xf>
    <xf numFmtId="2" fontId="7" fillId="0" borderId="2" xfId="4" applyNumberFormat="1" applyFont="1" applyFill="1" applyBorder="1" applyAlignment="1">
      <alignment horizontal="right"/>
    </xf>
    <xf numFmtId="0" fontId="7" fillId="5" borderId="29" xfId="0" applyFont="1" applyFill="1" applyBorder="1" applyAlignment="1">
      <alignment vertical="center" wrapText="1"/>
    </xf>
    <xf numFmtId="0" fontId="7" fillId="5" borderId="25" xfId="0" applyFont="1" applyFill="1" applyBorder="1" applyAlignment="1">
      <alignment vertical="center" wrapText="1"/>
    </xf>
    <xf numFmtId="0" fontId="7" fillId="5" borderId="30" xfId="0" applyFont="1" applyFill="1" applyBorder="1" applyAlignment="1">
      <alignment vertical="center" wrapText="1"/>
    </xf>
    <xf numFmtId="0" fontId="7" fillId="5" borderId="27" xfId="0" applyFont="1" applyFill="1" applyBorder="1" applyAlignment="1">
      <alignment vertical="center" wrapText="1"/>
    </xf>
    <xf numFmtId="0" fontId="7" fillId="5" borderId="30" xfId="0" applyFont="1" applyFill="1" applyBorder="1" applyAlignment="1">
      <alignment horizontal="center" vertical="center" wrapText="1"/>
    </xf>
    <xf numFmtId="0" fontId="7" fillId="5" borderId="33" xfId="0" applyFont="1" applyFill="1" applyBorder="1" applyAlignment="1">
      <alignment vertical="center" wrapText="1"/>
    </xf>
    <xf numFmtId="0" fontId="7" fillId="5" borderId="18" xfId="0" applyFont="1" applyFill="1" applyBorder="1" applyAlignment="1">
      <alignment vertical="center" wrapText="1"/>
    </xf>
    <xf numFmtId="0" fontId="7" fillId="5" borderId="3" xfId="0" applyFont="1" applyFill="1" applyBorder="1" applyAlignment="1">
      <alignment vertical="center" wrapText="1"/>
    </xf>
    <xf numFmtId="0" fontId="7" fillId="5" borderId="0" xfId="0" applyFont="1" applyFill="1" applyAlignment="1">
      <alignment horizontal="center" vertical="center" wrapText="1"/>
    </xf>
    <xf numFmtId="0" fontId="7" fillId="5" borderId="6" xfId="0" applyFont="1" applyFill="1" applyBorder="1" applyAlignment="1">
      <alignment vertical="top"/>
    </xf>
    <xf numFmtId="0" fontId="7" fillId="5" borderId="5" xfId="0" applyFont="1" applyFill="1" applyBorder="1" applyAlignment="1">
      <alignment vertical="top"/>
    </xf>
    <xf numFmtId="172" fontId="7" fillId="0" borderId="0" xfId="5" applyNumberFormat="1" applyFont="1" applyAlignment="1">
      <alignment vertical="center" wrapText="1"/>
    </xf>
    <xf numFmtId="0" fontId="7" fillId="9" borderId="2" xfId="0" applyFont="1" applyFill="1" applyBorder="1" applyAlignment="1">
      <alignment horizontal="center" vertical="top" wrapText="1"/>
    </xf>
    <xf numFmtId="0" fontId="7" fillId="9" borderId="2" xfId="0" applyFont="1" applyFill="1" applyBorder="1" applyAlignment="1">
      <alignment horizontal="center" vertical="center" wrapText="1"/>
    </xf>
    <xf numFmtId="0" fontId="7" fillId="9" borderId="2" xfId="0" quotePrefix="1" applyFont="1" applyFill="1" applyBorder="1" applyAlignment="1">
      <alignment horizontal="center" vertical="center" wrapText="1"/>
    </xf>
    <xf numFmtId="0" fontId="7" fillId="5" borderId="29" xfId="0" applyFont="1" applyFill="1" applyBorder="1" applyAlignment="1">
      <alignment horizontal="left" vertical="top"/>
    </xf>
    <xf numFmtId="0" fontId="7" fillId="5" borderId="0" xfId="0" applyFont="1" applyFill="1" applyAlignment="1">
      <alignment vertical="top" wrapText="1"/>
    </xf>
    <xf numFmtId="0" fontId="7" fillId="5" borderId="0" xfId="0" applyFont="1" applyFill="1" applyAlignment="1">
      <alignment horizontal="center" vertical="center"/>
    </xf>
    <xf numFmtId="166" fontId="6" fillId="7" borderId="2" xfId="1" applyNumberFormat="1" applyFont="1" applyFill="1" applyBorder="1" applyAlignment="1">
      <alignment horizontal="right"/>
    </xf>
    <xf numFmtId="4" fontId="6" fillId="7" borderId="2" xfId="1" applyNumberFormat="1" applyFont="1" applyFill="1" applyBorder="1" applyAlignment="1">
      <alignment horizontal="right"/>
    </xf>
    <xf numFmtId="166" fontId="1" fillId="7" borderId="2" xfId="1" applyNumberFormat="1" applyFont="1" applyFill="1" applyBorder="1" applyAlignment="1">
      <alignment horizontal="right"/>
    </xf>
    <xf numFmtId="164" fontId="1" fillId="7" borderId="2" xfId="1" applyNumberFormat="1" applyFont="1" applyFill="1" applyBorder="1" applyAlignment="1">
      <alignment horizontal="right"/>
    </xf>
    <xf numFmtId="164" fontId="7" fillId="3" borderId="2" xfId="1" applyNumberFormat="1" applyFont="1" applyFill="1" applyBorder="1" applyAlignment="1">
      <alignment horizontal="center" vertical="center" wrapText="1"/>
    </xf>
    <xf numFmtId="0" fontId="3" fillId="0" borderId="0" xfId="0" applyFont="1" applyAlignment="1">
      <alignment vertical="center" wrapText="1"/>
    </xf>
    <xf numFmtId="0" fontId="7" fillId="6" borderId="31" xfId="0" applyFont="1" applyFill="1" applyBorder="1" applyAlignment="1">
      <alignment horizontal="left" vertical="top" wrapText="1"/>
    </xf>
    <xf numFmtId="0" fontId="7" fillId="6" borderId="31" xfId="0" applyFont="1" applyFill="1" applyBorder="1" applyAlignment="1">
      <alignment vertical="center"/>
    </xf>
    <xf numFmtId="0" fontId="7" fillId="6" borderId="31" xfId="0" applyFont="1" applyFill="1" applyBorder="1" applyAlignment="1">
      <alignment vertical="center" wrapText="1"/>
    </xf>
    <xf numFmtId="0" fontId="7" fillId="6" borderId="33" xfId="0" applyFont="1" applyFill="1" applyBorder="1" applyAlignment="1">
      <alignment horizontal="left" vertical="top"/>
    </xf>
    <xf numFmtId="0" fontId="7" fillId="6" borderId="18" xfId="0" applyFont="1" applyFill="1" applyBorder="1" applyAlignment="1">
      <alignment horizontal="left" vertical="top" wrapText="1"/>
    </xf>
    <xf numFmtId="0" fontId="7" fillId="6" borderId="18" xfId="0" applyFont="1" applyFill="1" applyBorder="1" applyAlignment="1">
      <alignment vertical="center"/>
    </xf>
    <xf numFmtId="0" fontId="7" fillId="6" borderId="18" xfId="0" applyFont="1" applyFill="1" applyBorder="1" applyAlignment="1">
      <alignment vertical="center" wrapText="1"/>
    </xf>
    <xf numFmtId="0" fontId="4" fillId="2" borderId="3" xfId="0" applyFont="1" applyFill="1" applyBorder="1" applyAlignment="1">
      <alignment horizontal="center" vertical="center" wrapText="1"/>
    </xf>
    <xf numFmtId="0" fontId="7" fillId="0" borderId="0" xfId="5" applyFont="1" applyAlignment="1">
      <alignment horizontal="left"/>
    </xf>
    <xf numFmtId="164" fontId="7" fillId="0" borderId="0" xfId="5" applyNumberFormat="1" applyFont="1"/>
    <xf numFmtId="0" fontId="7" fillId="0" borderId="0" xfId="5" quotePrefix="1" applyFont="1" applyAlignment="1">
      <alignment vertical="center"/>
    </xf>
    <xf numFmtId="0" fontId="14" fillId="0" borderId="0" xfId="5" applyFont="1"/>
    <xf numFmtId="0" fontId="4" fillId="5" borderId="7" xfId="5" applyFont="1" applyFill="1" applyBorder="1" applyAlignment="1">
      <alignment horizontal="centerContinuous" vertical="center"/>
    </xf>
    <xf numFmtId="0" fontId="4" fillId="5" borderId="8" xfId="5" applyFont="1" applyFill="1" applyBorder="1" applyAlignment="1">
      <alignment horizontal="centerContinuous" vertical="center"/>
    </xf>
    <xf numFmtId="0" fontId="4" fillId="5" borderId="9" xfId="5" applyFont="1" applyFill="1" applyBorder="1" applyAlignment="1">
      <alignment horizontal="centerContinuous" vertical="center"/>
    </xf>
    <xf numFmtId="166" fontId="7" fillId="0" borderId="0" xfId="5" applyNumberFormat="1" applyFont="1"/>
    <xf numFmtId="164" fontId="7" fillId="8" borderId="15" xfId="5" applyNumberFormat="1" applyFont="1" applyFill="1" applyBorder="1" applyAlignment="1">
      <alignment horizontal="center" vertical="center"/>
    </xf>
    <xf numFmtId="164" fontId="7" fillId="0" borderId="1" xfId="5" applyNumberFormat="1" applyFont="1" applyBorder="1" applyAlignment="1">
      <alignment horizontal="center" vertical="center"/>
    </xf>
    <xf numFmtId="164" fontId="7" fillId="0" borderId="0" xfId="5" applyNumberFormat="1" applyFont="1" applyAlignment="1">
      <alignment horizontal="center" vertical="center"/>
    </xf>
    <xf numFmtId="164" fontId="7" fillId="3" borderId="15" xfId="5" applyNumberFormat="1" applyFont="1" applyFill="1" applyBorder="1" applyAlignment="1">
      <alignment horizontal="center" vertical="center"/>
    </xf>
    <xf numFmtId="2" fontId="7" fillId="0" borderId="0" xfId="5" applyNumberFormat="1" applyFont="1"/>
    <xf numFmtId="166" fontId="7" fillId="0" borderId="0" xfId="5" applyNumberFormat="1" applyFont="1" applyAlignment="1">
      <alignment horizontal="center" vertical="center"/>
    </xf>
    <xf numFmtId="166" fontId="7" fillId="0" borderId="23" xfId="5" applyNumberFormat="1" applyFont="1" applyBorder="1" applyAlignment="1">
      <alignment horizontal="center" vertical="center"/>
    </xf>
    <xf numFmtId="166" fontId="7" fillId="8" borderId="34" xfId="5" applyNumberFormat="1" applyFont="1" applyFill="1" applyBorder="1" applyAlignment="1">
      <alignment horizontal="center" vertical="center"/>
    </xf>
    <xf numFmtId="166" fontId="7" fillId="8" borderId="16" xfId="5" applyNumberFormat="1" applyFont="1" applyFill="1" applyBorder="1" applyAlignment="1">
      <alignment horizontal="center" vertical="center"/>
    </xf>
    <xf numFmtId="0" fontId="4" fillId="0" borderId="0" xfId="0" applyFont="1" applyAlignment="1">
      <alignment vertical="center" wrapText="1"/>
    </xf>
    <xf numFmtId="168" fontId="7" fillId="0" borderId="0" xfId="0" applyNumberFormat="1" applyFont="1"/>
    <xf numFmtId="164" fontId="7" fillId="0" borderId="0" xfId="0" applyNumberFormat="1" applyFont="1"/>
    <xf numFmtId="0" fontId="4" fillId="0" borderId="0" xfId="0" applyFont="1" applyAlignment="1">
      <alignment horizontal="left" vertical="center"/>
    </xf>
    <xf numFmtId="0" fontId="7" fillId="6" borderId="31" xfId="0" applyFont="1" applyFill="1" applyBorder="1"/>
    <xf numFmtId="0" fontId="7" fillId="6" borderId="18" xfId="0" applyFont="1" applyFill="1" applyBorder="1"/>
    <xf numFmtId="0" fontId="7" fillId="9" borderId="3" xfId="0" applyFont="1" applyFill="1" applyBorder="1" applyAlignment="1">
      <alignment horizontal="center" vertical="center" wrapText="1"/>
    </xf>
    <xf numFmtId="165" fontId="7" fillId="0" borderId="2" xfId="1" applyNumberFormat="1" applyFont="1" applyBorder="1" applyAlignment="1">
      <alignment horizontal="right"/>
    </xf>
    <xf numFmtId="2" fontId="7" fillId="0" borderId="0" xfId="4" applyNumberFormat="1" applyFont="1"/>
    <xf numFmtId="165" fontId="7" fillId="0" borderId="0" xfId="4" applyNumberFormat="1" applyFont="1"/>
    <xf numFmtId="171" fontId="7" fillId="0" borderId="0" xfId="4" applyNumberFormat="1" applyFont="1" applyFill="1"/>
    <xf numFmtId="166" fontId="7" fillId="0" borderId="0" xfId="0" applyNumberFormat="1" applyFont="1"/>
    <xf numFmtId="170" fontId="7" fillId="8" borderId="2" xfId="5" applyNumberFormat="1" applyFont="1" applyFill="1" applyBorder="1" applyAlignment="1">
      <alignment horizontal="center" vertical="center"/>
    </xf>
    <xf numFmtId="165" fontId="7" fillId="6" borderId="2" xfId="4" applyNumberFormat="1" applyFont="1" applyFill="1" applyBorder="1" applyAlignment="1">
      <alignment horizontal="center" vertical="center"/>
    </xf>
    <xf numFmtId="0" fontId="7" fillId="9" borderId="2" xfId="0" applyFont="1" applyFill="1" applyBorder="1" applyAlignment="1">
      <alignment horizontal="center" vertical="center"/>
    </xf>
    <xf numFmtId="0" fontId="7" fillId="0" borderId="0" xfId="0" quotePrefix="1" applyFont="1"/>
    <xf numFmtId="0" fontId="4" fillId="2" borderId="2" xfId="0" applyFont="1" applyFill="1" applyBorder="1" applyAlignment="1">
      <alignment horizontal="center" vertical="center" wrapText="1"/>
    </xf>
    <xf numFmtId="0" fontId="7" fillId="0" borderId="3" xfId="1" applyFont="1" applyBorder="1" applyAlignment="1">
      <alignment horizontal="center"/>
    </xf>
    <xf numFmtId="166" fontId="7" fillId="0" borderId="3" xfId="1" applyNumberFormat="1" applyFont="1" applyBorder="1" applyAlignment="1">
      <alignment horizontal="right"/>
    </xf>
    <xf numFmtId="164" fontId="4" fillId="3" borderId="2" xfId="1" applyNumberFormat="1" applyFont="1" applyFill="1" applyBorder="1" applyAlignment="1">
      <alignment horizontal="center" vertical="center" wrapText="1"/>
    </xf>
    <xf numFmtId="2" fontId="7" fillId="0" borderId="2" xfId="1" applyNumberFormat="1" applyFont="1" applyBorder="1" applyAlignment="1">
      <alignment horizontal="right"/>
    </xf>
    <xf numFmtId="164" fontId="7" fillId="0" borderId="3" xfId="1" applyNumberFormat="1" applyFont="1" applyBorder="1" applyAlignment="1">
      <alignment horizontal="right"/>
    </xf>
    <xf numFmtId="166" fontId="7" fillId="0" borderId="0" xfId="1" applyNumberFormat="1" applyFont="1" applyAlignment="1">
      <alignment vertical="top"/>
    </xf>
    <xf numFmtId="0" fontId="7" fillId="0" borderId="0" xfId="1" applyFont="1"/>
    <xf numFmtId="166" fontId="7" fillId="0" borderId="0" xfId="1" applyNumberFormat="1" applyFont="1" applyAlignment="1">
      <alignment vertical="center"/>
    </xf>
    <xf numFmtId="0" fontId="7" fillId="0" borderId="0" xfId="1" applyFont="1" applyAlignment="1">
      <alignment horizontal="center"/>
    </xf>
    <xf numFmtId="166" fontId="7" fillId="0" borderId="0" xfId="1" applyNumberFormat="1" applyFont="1" applyAlignment="1">
      <alignment horizontal="center"/>
    </xf>
    <xf numFmtId="166" fontId="7" fillId="0" borderId="0" xfId="1" applyNumberFormat="1" applyFont="1"/>
    <xf numFmtId="2" fontId="7" fillId="0" borderId="0" xfId="1" applyNumberFormat="1" applyFont="1"/>
    <xf numFmtId="4" fontId="7" fillId="0" borderId="0" xfId="1" applyNumberFormat="1" applyFont="1"/>
    <xf numFmtId="0" fontId="4" fillId="3" borderId="3" xfId="1" applyFont="1" applyFill="1" applyBorder="1" applyAlignment="1">
      <alignment horizontal="center"/>
    </xf>
    <xf numFmtId="43" fontId="7" fillId="0" borderId="0" xfId="0" applyNumberFormat="1" applyFont="1"/>
    <xf numFmtId="0" fontId="4" fillId="0" borderId="0" xfId="0" applyFont="1" applyAlignment="1">
      <alignment horizontal="left" vertical="center" wrapText="1"/>
    </xf>
    <xf numFmtId="0" fontId="7" fillId="0" borderId="0" xfId="0" applyFont="1" applyAlignment="1">
      <alignment vertical="center" wrapText="1"/>
    </xf>
    <xf numFmtId="167" fontId="4" fillId="3" borderId="3" xfId="1" applyNumberFormat="1" applyFont="1" applyFill="1" applyBorder="1"/>
    <xf numFmtId="2" fontId="7" fillId="0" borderId="2" xfId="0" applyNumberFormat="1" applyFont="1" applyBorder="1" applyAlignment="1">
      <alignment horizontal="right"/>
    </xf>
    <xf numFmtId="167" fontId="7" fillId="0" borderId="0" xfId="0" applyNumberFormat="1" applyFont="1" applyAlignment="1">
      <alignment horizontal="right"/>
    </xf>
    <xf numFmtId="0" fontId="7" fillId="0" borderId="0" xfId="0" applyFont="1" applyAlignment="1">
      <alignment horizontal="right"/>
    </xf>
    <xf numFmtId="10" fontId="7" fillId="0" borderId="0" xfId="0" applyNumberFormat="1" applyFont="1" applyAlignment="1">
      <alignment horizontal="right"/>
    </xf>
    <xf numFmtId="0" fontId="7" fillId="0" borderId="0" xfId="0" applyFont="1" applyAlignment="1">
      <alignment horizontal="center" vertical="top" wrapText="1"/>
    </xf>
    <xf numFmtId="0" fontId="7" fillId="0" borderId="0" xfId="0" applyFont="1" applyAlignment="1">
      <alignment horizontal="center" vertical="center" wrapText="1"/>
    </xf>
    <xf numFmtId="164" fontId="7" fillId="0" borderId="2" xfId="0" applyNumberFormat="1" applyFont="1" applyBorder="1" applyAlignment="1">
      <alignment horizontal="right"/>
    </xf>
    <xf numFmtId="166" fontId="7" fillId="0" borderId="2" xfId="0" applyNumberFormat="1" applyFont="1" applyBorder="1" applyAlignment="1">
      <alignment horizontal="right"/>
    </xf>
    <xf numFmtId="164" fontId="7" fillId="2" borderId="2" xfId="0" applyNumberFormat="1" applyFont="1" applyFill="1" applyBorder="1" applyAlignment="1">
      <alignment horizontal="right"/>
    </xf>
    <xf numFmtId="2" fontId="7" fillId="2" borderId="2" xfId="0" applyNumberFormat="1" applyFont="1" applyFill="1" applyBorder="1" applyAlignment="1">
      <alignment horizontal="right"/>
    </xf>
    <xf numFmtId="166" fontId="7" fillId="2" borderId="2" xfId="0" applyNumberFormat="1" applyFont="1" applyFill="1" applyBorder="1" applyAlignment="1">
      <alignment horizontal="right"/>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164" fontId="7" fillId="3" borderId="16" xfId="5" applyNumberFormat="1" applyFont="1" applyFill="1" applyBorder="1" applyAlignment="1">
      <alignment horizontal="center" vertical="center"/>
    </xf>
    <xf numFmtId="164" fontId="7" fillId="8" borderId="19" xfId="5" applyNumberFormat="1" applyFont="1" applyFill="1" applyBorder="1" applyAlignment="1">
      <alignment horizontal="center" vertical="center"/>
    </xf>
    <xf numFmtId="169" fontId="7" fillId="3" borderId="16" xfId="5" applyNumberFormat="1" applyFont="1" applyFill="1" applyBorder="1" applyAlignment="1">
      <alignment horizontal="center" vertical="center"/>
    </xf>
    <xf numFmtId="170" fontId="7" fillId="8" borderId="16" xfId="5" applyNumberFormat="1" applyFont="1" applyFill="1" applyBorder="1" applyAlignment="1">
      <alignment horizontal="center" vertical="center"/>
    </xf>
    <xf numFmtId="169" fontId="7" fillId="8" borderId="16" xfId="5" applyNumberFormat="1" applyFont="1" applyFill="1" applyBorder="1" applyAlignment="1">
      <alignment horizontal="center" vertical="center"/>
    </xf>
    <xf numFmtId="0" fontId="3" fillId="2" borderId="3" xfId="0" applyFont="1" applyFill="1" applyBorder="1" applyAlignment="1">
      <alignment horizontal="center" vertical="center" wrapText="1"/>
    </xf>
    <xf numFmtId="165" fontId="4" fillId="0" borderId="0" xfId="0" applyNumberFormat="1" applyFont="1" applyAlignment="1">
      <alignment vertical="center"/>
    </xf>
    <xf numFmtId="0" fontId="7" fillId="0" borderId="0" xfId="0" applyFont="1" applyAlignment="1">
      <alignment horizontal="left" vertical="center"/>
    </xf>
    <xf numFmtId="0" fontId="4" fillId="6" borderId="10" xfId="5" applyFont="1" applyFill="1" applyBorder="1" applyAlignment="1">
      <alignment horizontal="center" vertical="center" wrapText="1"/>
    </xf>
    <xf numFmtId="0" fontId="4" fillId="6" borderId="14" xfId="5" applyFont="1" applyFill="1" applyBorder="1" applyAlignment="1">
      <alignment horizontal="center" vertical="center" wrapText="1"/>
    </xf>
    <xf numFmtId="0" fontId="7" fillId="5" borderId="20" xfId="5" applyFont="1" applyFill="1" applyBorder="1" applyAlignment="1">
      <alignment horizontal="center" vertical="center" wrapText="1"/>
    </xf>
    <xf numFmtId="0" fontId="7" fillId="5" borderId="1" xfId="5" applyFont="1" applyFill="1" applyBorder="1" applyAlignment="1">
      <alignment horizontal="center" vertical="center" wrapText="1"/>
    </xf>
    <xf numFmtId="0" fontId="7" fillId="5" borderId="21" xfId="5" applyFont="1" applyFill="1" applyBorder="1" applyAlignment="1">
      <alignment horizontal="center" vertical="center" wrapText="1"/>
    </xf>
    <xf numFmtId="0" fontId="7" fillId="5" borderId="22" xfId="5" applyFont="1" applyFill="1" applyBorder="1" applyAlignment="1">
      <alignment horizontal="center" vertical="center" wrapText="1"/>
    </xf>
    <xf numFmtId="0" fontId="7" fillId="5" borderId="23" xfId="5" applyFont="1" applyFill="1" applyBorder="1" applyAlignment="1">
      <alignment horizontal="center" vertical="center" wrapText="1"/>
    </xf>
    <xf numFmtId="0" fontId="7" fillId="5" borderId="24" xfId="5" applyFont="1" applyFill="1" applyBorder="1" applyAlignment="1">
      <alignment horizontal="center" vertical="center" wrapText="1"/>
    </xf>
    <xf numFmtId="0" fontId="7" fillId="5" borderId="13" xfId="5" applyFont="1" applyFill="1" applyBorder="1" applyAlignment="1">
      <alignment horizontal="center" vertical="center" wrapText="1"/>
    </xf>
    <xf numFmtId="0" fontId="7" fillId="5" borderId="11" xfId="5" applyFont="1" applyFill="1" applyBorder="1" applyAlignment="1">
      <alignment horizontal="center" vertical="center" wrapText="1"/>
    </xf>
    <xf numFmtId="0" fontId="7" fillId="5" borderId="14" xfId="5" applyFont="1" applyFill="1" applyBorder="1" applyAlignment="1">
      <alignment horizontal="center" vertical="center" wrapText="1"/>
    </xf>
    <xf numFmtId="0" fontId="7" fillId="6" borderId="10" xfId="5" applyFont="1" applyFill="1" applyBorder="1" applyAlignment="1">
      <alignment horizontal="center" vertical="center" wrapText="1"/>
    </xf>
    <xf numFmtId="0" fontId="7" fillId="6" borderId="11" xfId="5" applyFont="1" applyFill="1" applyBorder="1" applyAlignment="1">
      <alignment horizontal="center" vertical="center" wrapText="1"/>
    </xf>
    <xf numFmtId="0" fontId="7" fillId="6" borderId="14" xfId="5"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5" xfId="0" applyFont="1" applyFill="1" applyBorder="1" applyAlignment="1">
      <alignment horizontal="center" vertical="center" wrapText="1"/>
    </xf>
  </cellXfs>
  <cellStyles count="6">
    <cellStyle name="Comma" xfId="3" builtinId="3"/>
    <cellStyle name="Normal" xfId="0" builtinId="0"/>
    <cellStyle name="Normal 143" xfId="1" xr:uid="{00000000-0005-0000-0000-000001000000}"/>
    <cellStyle name="Normal 2" xfId="2" xr:uid="{00000000-0005-0000-0000-000002000000}"/>
    <cellStyle name="Normal 58 2" xfId="5" xr:uid="{E353EE1C-5E97-468E-A4C2-37B1A71A1FA1}"/>
    <cellStyle name="Percent" xfId="4" builtinId="5"/>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3EC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47640</xdr:colOff>
      <xdr:row>0</xdr:row>
      <xdr:rowOff>88919</xdr:rowOff>
    </xdr:from>
    <xdr:to>
      <xdr:col>2</xdr:col>
      <xdr:colOff>46355</xdr:colOff>
      <xdr:row>6</xdr:row>
      <xdr:rowOff>84455</xdr:rowOff>
    </xdr:to>
    <xdr:pic>
      <xdr:nvPicPr>
        <xdr:cNvPr id="2" name="Picture 2" descr="Department for Education logo">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7640" y="88919"/>
          <a:ext cx="1755760" cy="1133456"/>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9DBA32-6511-41D8-AA72-44784FC78E6D}"/>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8:E31"/>
  <sheetViews>
    <sheetView showGridLines="0" tabSelected="1" zoomScaleNormal="100" workbookViewId="0">
      <selection activeCell="I18" sqref="I18"/>
    </sheetView>
  </sheetViews>
  <sheetFormatPr defaultColWidth="9.15625" defaultRowHeight="15" x14ac:dyDescent="0.5"/>
  <cols>
    <col min="1" max="1" width="9.15625" style="32" customWidth="1"/>
    <col min="2" max="2" width="17.15625" style="32" customWidth="1"/>
    <col min="3" max="3" width="14.41796875" style="32" customWidth="1"/>
    <col min="4" max="4" width="23.15625" style="32" customWidth="1"/>
    <col min="5" max="5" width="24.26171875" style="32" customWidth="1"/>
    <col min="6" max="16384" width="9.15625" style="32"/>
  </cols>
  <sheetData>
    <row r="8" spans="1:2" ht="41.1" customHeight="1" x14ac:dyDescent="0.5">
      <c r="A8" s="113" t="s">
        <v>627</v>
      </c>
      <c r="B8" s="190"/>
    </row>
    <row r="9" spans="1:2" s="33" customFormat="1" ht="20.25" customHeight="1" x14ac:dyDescent="0.55000000000000004">
      <c r="A9" s="114" t="s">
        <v>0</v>
      </c>
      <c r="B9" s="114"/>
    </row>
    <row r="10" spans="1:2" s="33" customFormat="1" ht="20.25" customHeight="1" x14ac:dyDescent="0.55000000000000004">
      <c r="A10" s="115" t="s">
        <v>680</v>
      </c>
      <c r="B10" s="115"/>
    </row>
    <row r="11" spans="1:2" s="33" customFormat="1" ht="20.25" customHeight="1" x14ac:dyDescent="0.55000000000000004">
      <c r="A11" s="116" t="s">
        <v>1</v>
      </c>
      <c r="B11" s="116"/>
    </row>
    <row r="12" spans="1:2" s="33" customFormat="1" ht="20.25" customHeight="1" x14ac:dyDescent="0.55000000000000004">
      <c r="A12" s="116" t="s">
        <v>2</v>
      </c>
      <c r="B12" s="116"/>
    </row>
    <row r="13" spans="1:2" s="33" customFormat="1" ht="20.25" customHeight="1" x14ac:dyDescent="0.55000000000000004">
      <c r="A13" s="116" t="s">
        <v>3</v>
      </c>
      <c r="B13" s="116"/>
    </row>
    <row r="14" spans="1:2" s="33" customFormat="1" ht="20.100000000000001" customHeight="1" x14ac:dyDescent="0.55000000000000004">
      <c r="A14" s="116" t="s">
        <v>665</v>
      </c>
      <c r="B14" s="116"/>
    </row>
    <row r="15" spans="1:2" s="33" customFormat="1" ht="20.25" customHeight="1" x14ac:dyDescent="0.55000000000000004">
      <c r="A15" s="116" t="s">
        <v>666</v>
      </c>
      <c r="B15" s="116"/>
    </row>
    <row r="16" spans="1:2" s="33" customFormat="1" ht="20.25" customHeight="1" x14ac:dyDescent="0.55000000000000004">
      <c r="A16" s="116" t="s">
        <v>667</v>
      </c>
      <c r="B16" s="116"/>
    </row>
    <row r="17" spans="1:5" s="33" customFormat="1" ht="20.100000000000001" customHeight="1" x14ac:dyDescent="0.55000000000000004">
      <c r="A17" s="116" t="s">
        <v>677</v>
      </c>
      <c r="B17" s="116"/>
    </row>
    <row r="18" spans="1:5" s="33" customFormat="1" ht="20.100000000000001" customHeight="1" x14ac:dyDescent="0.55000000000000004">
      <c r="A18" s="116" t="s">
        <v>678</v>
      </c>
      <c r="B18" s="116"/>
    </row>
    <row r="19" spans="1:5" s="33" customFormat="1" ht="20.100000000000001" customHeight="1" x14ac:dyDescent="0.55000000000000004">
      <c r="A19" s="116" t="s">
        <v>679</v>
      </c>
      <c r="B19" s="116"/>
    </row>
    <row r="20" spans="1:5" s="33" customFormat="1" ht="39" customHeight="1" x14ac:dyDescent="0.55000000000000004">
      <c r="A20" s="116" t="s">
        <v>691</v>
      </c>
      <c r="B20" s="116"/>
    </row>
    <row r="21" spans="1:5" s="33" customFormat="1" ht="20.25" customHeight="1" x14ac:dyDescent="0.55000000000000004">
      <c r="A21" s="34" t="s">
        <v>4</v>
      </c>
      <c r="B21" s="199" t="s">
        <v>651</v>
      </c>
      <c r="C21" s="200" t="s">
        <v>5</v>
      </c>
      <c r="D21" s="201" t="s">
        <v>6</v>
      </c>
      <c r="E21" s="91" t="s">
        <v>7</v>
      </c>
    </row>
    <row r="22" spans="1:5" s="242" customFormat="1" ht="25.5" customHeight="1" x14ac:dyDescent="0.55000000000000004">
      <c r="A22" s="242" t="s">
        <v>631</v>
      </c>
    </row>
    <row r="23" spans="1:5" x14ac:dyDescent="0.5">
      <c r="A23" s="32" t="s">
        <v>8</v>
      </c>
    </row>
    <row r="25" spans="1:5" x14ac:dyDescent="0.5">
      <c r="A25" s="32" t="s">
        <v>457</v>
      </c>
    </row>
    <row r="26" spans="1:5" x14ac:dyDescent="0.5">
      <c r="A26" s="202" t="s">
        <v>681</v>
      </c>
    </row>
    <row r="27" spans="1:5" x14ac:dyDescent="0.5">
      <c r="A27" s="202" t="s">
        <v>456</v>
      </c>
    </row>
    <row r="28" spans="1:5" x14ac:dyDescent="0.5">
      <c r="A28" s="202" t="s">
        <v>682</v>
      </c>
    </row>
    <row r="29" spans="1:5" x14ac:dyDescent="0.5">
      <c r="A29" s="202" t="s">
        <v>504</v>
      </c>
    </row>
    <row r="30" spans="1:5" x14ac:dyDescent="0.5">
      <c r="A30" s="202" t="s">
        <v>650</v>
      </c>
    </row>
    <row r="31" spans="1:5" x14ac:dyDescent="0.5">
      <c r="A31" s="202" t="s">
        <v>652</v>
      </c>
    </row>
  </sheetData>
  <pageMargins left="0.7" right="0.7" top="0.75" bottom="0.75" header="0.3" footer="0.3"/>
  <pageSetup paperSize="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8E172-AA7C-444B-AF27-F3982473A61E}">
  <sheetPr>
    <tabColor theme="9" tint="0.59999389629810485"/>
  </sheetPr>
  <dimension ref="A1:S161"/>
  <sheetViews>
    <sheetView showGridLines="0" zoomScaleNormal="100" workbookViewId="0"/>
  </sheetViews>
  <sheetFormatPr defaultColWidth="8.68359375" defaultRowHeight="15" x14ac:dyDescent="0.5"/>
  <cols>
    <col min="1" max="1" width="35.578125" style="32" customWidth="1"/>
    <col min="2" max="2" width="15.578125" style="32" customWidth="1"/>
    <col min="3" max="3" width="40.578125" style="32" customWidth="1"/>
    <col min="4" max="11" width="19.15625" style="32" customWidth="1"/>
    <col min="12" max="12" width="3.15625" style="32" customWidth="1"/>
    <col min="13" max="14" width="20.578125" style="32" customWidth="1"/>
    <col min="15" max="15" width="18.15625" style="32" customWidth="1"/>
    <col min="16" max="16" width="18.83984375" style="32" customWidth="1"/>
    <col min="17" max="17" width="20.68359375" style="32" customWidth="1"/>
    <col min="18" max="18" width="8.68359375" style="32"/>
    <col min="19" max="19" width="9.26171875" style="32" bestFit="1" customWidth="1"/>
    <col min="20" max="16384" width="8.68359375" style="32"/>
  </cols>
  <sheetData>
    <row r="1" spans="1:19" ht="40" customHeight="1" x14ac:dyDescent="0.5">
      <c r="A1" s="118" t="s">
        <v>687</v>
      </c>
      <c r="B1" s="119"/>
      <c r="C1" s="119"/>
      <c r="D1" s="119"/>
      <c r="E1" s="119"/>
      <c r="F1" s="119"/>
      <c r="G1" s="119"/>
      <c r="H1" s="119"/>
      <c r="I1" s="119"/>
      <c r="J1" s="119"/>
      <c r="K1" s="119"/>
      <c r="L1" s="119"/>
      <c r="M1" s="119"/>
      <c r="N1" s="119"/>
      <c r="O1" s="119"/>
      <c r="P1" s="119"/>
      <c r="Q1" s="119"/>
    </row>
    <row r="2" spans="1:19" ht="15.75" customHeight="1" x14ac:dyDescent="0.5">
      <c r="A2" s="153" t="s">
        <v>688</v>
      </c>
      <c r="B2" s="30"/>
      <c r="C2" s="30"/>
      <c r="D2" s="30"/>
      <c r="E2" s="30"/>
      <c r="F2" s="30"/>
      <c r="G2" s="30"/>
      <c r="H2" s="30"/>
      <c r="I2" s="30"/>
      <c r="J2" s="30"/>
      <c r="K2" s="30"/>
      <c r="L2" s="30"/>
      <c r="M2" s="30"/>
      <c r="N2" s="30"/>
      <c r="O2" s="30"/>
      <c r="P2" s="30"/>
      <c r="Q2" s="37"/>
    </row>
    <row r="3" spans="1:19" x14ac:dyDescent="0.5">
      <c r="A3" s="38" t="s">
        <v>295</v>
      </c>
      <c r="B3" s="29"/>
      <c r="C3" s="29"/>
      <c r="D3" s="29"/>
      <c r="E3" s="29"/>
      <c r="F3" s="29"/>
      <c r="G3" s="29"/>
      <c r="H3" s="29"/>
      <c r="I3" s="29"/>
      <c r="J3" s="29"/>
      <c r="K3" s="29"/>
      <c r="L3" s="29"/>
      <c r="M3" s="29"/>
      <c r="N3" s="29"/>
      <c r="O3" s="29"/>
      <c r="P3" s="29"/>
      <c r="Q3" s="39"/>
    </row>
    <row r="4" spans="1:19" x14ac:dyDescent="0.5">
      <c r="A4" s="38" t="s">
        <v>689</v>
      </c>
      <c r="B4" s="29"/>
      <c r="C4" s="29"/>
      <c r="D4" s="29"/>
      <c r="E4" s="29"/>
      <c r="F4" s="29"/>
      <c r="G4" s="29"/>
      <c r="H4" s="29"/>
      <c r="I4" s="29"/>
      <c r="J4" s="29"/>
      <c r="K4" s="29"/>
      <c r="L4" s="29"/>
      <c r="M4" s="29"/>
      <c r="N4" s="29"/>
      <c r="O4" s="29"/>
      <c r="P4" s="29"/>
      <c r="Q4" s="39"/>
    </row>
    <row r="5" spans="1:19" ht="16" customHeight="1" x14ac:dyDescent="0.5">
      <c r="A5" s="40" t="s">
        <v>296</v>
      </c>
      <c r="B5" s="41"/>
      <c r="C5" s="41"/>
      <c r="D5" s="41"/>
      <c r="E5" s="41"/>
      <c r="F5" s="41"/>
      <c r="G5" s="41"/>
      <c r="H5" s="41"/>
      <c r="I5" s="41"/>
      <c r="J5" s="41"/>
      <c r="K5" s="41"/>
      <c r="L5" s="41"/>
      <c r="M5" s="41"/>
      <c r="N5" s="41"/>
      <c r="O5" s="41"/>
      <c r="P5" s="41"/>
      <c r="Q5" s="42"/>
    </row>
    <row r="6" spans="1:19" x14ac:dyDescent="0.5">
      <c r="D6" s="269" t="s">
        <v>297</v>
      </c>
      <c r="E6" s="270"/>
      <c r="F6" s="270"/>
      <c r="G6" s="270"/>
      <c r="H6" s="270"/>
      <c r="I6" s="270"/>
      <c r="J6" s="270"/>
      <c r="K6" s="271"/>
      <c r="M6" s="272" t="s">
        <v>298</v>
      </c>
      <c r="N6" s="272"/>
      <c r="O6" s="272"/>
      <c r="P6" s="272"/>
      <c r="Q6" s="272"/>
    </row>
    <row r="7" spans="1:19" ht="194.5" customHeight="1" x14ac:dyDescent="0.5">
      <c r="A7" s="257" t="s">
        <v>219</v>
      </c>
      <c r="B7" s="260" t="s">
        <v>674</v>
      </c>
      <c r="C7" s="260" t="s">
        <v>675</v>
      </c>
      <c r="D7" s="233" t="s">
        <v>502</v>
      </c>
      <c r="E7" s="87" t="s">
        <v>299</v>
      </c>
      <c r="F7" s="87" t="s">
        <v>623</v>
      </c>
      <c r="G7" s="87" t="s">
        <v>624</v>
      </c>
      <c r="H7" s="87" t="s">
        <v>625</v>
      </c>
      <c r="I7" s="87" t="s">
        <v>300</v>
      </c>
      <c r="J7" s="87" t="s">
        <v>301</v>
      </c>
      <c r="K7" s="87" t="s">
        <v>433</v>
      </c>
      <c r="L7" s="226"/>
      <c r="M7" s="233" t="s">
        <v>503</v>
      </c>
      <c r="N7" s="87" t="s">
        <v>302</v>
      </c>
      <c r="O7" s="87" t="s">
        <v>626</v>
      </c>
      <c r="P7" s="87" t="s">
        <v>303</v>
      </c>
      <c r="Q7" s="87" t="s">
        <v>304</v>
      </c>
    </row>
    <row r="8" spans="1:19" ht="15" customHeight="1" x14ac:dyDescent="0.5">
      <c r="A8" s="258"/>
      <c r="B8" s="261"/>
      <c r="C8" s="261"/>
      <c r="D8" s="234" t="s">
        <v>220</v>
      </c>
      <c r="E8" s="91" t="s">
        <v>221</v>
      </c>
      <c r="F8" s="91" t="s">
        <v>222</v>
      </c>
      <c r="G8" s="91" t="s">
        <v>223</v>
      </c>
      <c r="H8" s="91" t="s">
        <v>224</v>
      </c>
      <c r="I8" s="91" t="s">
        <v>225</v>
      </c>
      <c r="J8" s="91" t="s">
        <v>226</v>
      </c>
      <c r="K8" s="91" t="s">
        <v>227</v>
      </c>
      <c r="L8" s="227"/>
      <c r="M8" s="234" t="s">
        <v>228</v>
      </c>
      <c r="N8" s="91" t="s">
        <v>229</v>
      </c>
      <c r="O8" s="91" t="s">
        <v>230</v>
      </c>
      <c r="P8" s="91" t="s">
        <v>231</v>
      </c>
      <c r="Q8" s="91" t="s">
        <v>232</v>
      </c>
    </row>
    <row r="9" spans="1:19" ht="27.6" customHeight="1" x14ac:dyDescent="0.5">
      <c r="A9" s="259"/>
      <c r="B9" s="262"/>
      <c r="C9" s="262"/>
      <c r="D9" s="234"/>
      <c r="E9" s="91"/>
      <c r="F9" s="91"/>
      <c r="G9" s="91"/>
      <c r="H9" s="94" t="s">
        <v>305</v>
      </c>
      <c r="I9" s="94" t="s">
        <v>306</v>
      </c>
      <c r="J9" s="94" t="s">
        <v>434</v>
      </c>
      <c r="K9" s="94" t="s">
        <v>435</v>
      </c>
      <c r="L9" s="227"/>
      <c r="M9" s="234"/>
      <c r="N9" s="91"/>
      <c r="O9" s="91"/>
      <c r="P9" s="94" t="s">
        <v>307</v>
      </c>
      <c r="Q9" s="94" t="s">
        <v>308</v>
      </c>
    </row>
    <row r="10" spans="1:19" x14ac:dyDescent="0.5">
      <c r="A10" s="11" t="s">
        <v>255</v>
      </c>
      <c r="B10" s="11"/>
      <c r="C10" s="11"/>
      <c r="D10" s="10">
        <f>SUM(D11:D161)</f>
        <v>48739027</v>
      </c>
      <c r="E10" s="10">
        <v>49169552.854045808</v>
      </c>
      <c r="F10" s="6">
        <f>SUM(F11:F161)</f>
        <v>784144.44000000018</v>
      </c>
      <c r="G10" s="6">
        <f>SUM(G11:G161)</f>
        <v>328422.87999999989</v>
      </c>
      <c r="H10" s="6">
        <f>SUM(H11:H161)</f>
        <v>1112567.3199999996</v>
      </c>
      <c r="I10" s="8">
        <f>(J10+K10)/H10/15/38</f>
        <v>7.7028417750037825E-2</v>
      </c>
      <c r="J10" s="10">
        <f>SUM(J11:J161)</f>
        <v>35009303.042999998</v>
      </c>
      <c r="K10" s="10">
        <f>SUM(K11:K161)</f>
        <v>13839298.127999993</v>
      </c>
      <c r="M10" s="7">
        <f>SUM(M11:M161)</f>
        <v>7960133</v>
      </c>
      <c r="N10" s="7">
        <v>8030447.1459541908</v>
      </c>
      <c r="O10" s="6">
        <f>SUM(O11:O161)</f>
        <v>28139.240000000005</v>
      </c>
      <c r="P10" s="8">
        <f>Q10/O10/15/38</f>
        <v>0.50075369128661595</v>
      </c>
      <c r="Q10" s="10">
        <f>SUM(Q11:Q161)</f>
        <v>8031772.1309999982</v>
      </c>
      <c r="S10" s="189"/>
    </row>
    <row r="11" spans="1:19" x14ac:dyDescent="0.5">
      <c r="A11" s="102" t="s">
        <v>54</v>
      </c>
      <c r="B11" s="101">
        <v>831</v>
      </c>
      <c r="C11" s="102" t="s">
        <v>55</v>
      </c>
      <c r="D11" s="105">
        <v>275936</v>
      </c>
      <c r="E11" s="105">
        <f>(D11/$D$10)*$E$10</f>
        <v>278373.42211066268</v>
      </c>
      <c r="F11" s="222">
        <v>3907.17</v>
      </c>
      <c r="G11" s="222">
        <v>1497.68</v>
      </c>
      <c r="H11" s="137">
        <f t="shared" ref="H11:H42" si="0">F11+G11</f>
        <v>5404.85</v>
      </c>
      <c r="I11" s="104">
        <f>ROUND(E11/H11/15/38,2)</f>
        <v>0.09</v>
      </c>
      <c r="J11" s="105">
        <f>F11*I11*15*38</f>
        <v>200437.821</v>
      </c>
      <c r="K11" s="105">
        <f>G11*I11*15*38</f>
        <v>76830.983999999997</v>
      </c>
      <c r="L11" s="223"/>
      <c r="M11" s="228">
        <v>125916</v>
      </c>
      <c r="N11" s="228">
        <f>(M11/$M$10)*$N$10</f>
        <v>127028.252270404</v>
      </c>
      <c r="O11" s="222">
        <v>429.6</v>
      </c>
      <c r="P11" s="229">
        <f>IFERROR(ROUND(N11/O11/15/38,2),"")</f>
        <v>0.52</v>
      </c>
      <c r="Q11" s="228">
        <f>IFERROR(P11*O11*15*38,"")</f>
        <v>127333.44000000002</v>
      </c>
    </row>
    <row r="12" spans="1:19" x14ac:dyDescent="0.5">
      <c r="A12" s="102" t="s">
        <v>54</v>
      </c>
      <c r="B12" s="101">
        <v>830</v>
      </c>
      <c r="C12" s="102" t="s">
        <v>56</v>
      </c>
      <c r="D12" s="105">
        <v>570939</v>
      </c>
      <c r="E12" s="105">
        <f t="shared" ref="E12:E75" si="1">(D12/$D$10)*$E$10</f>
        <v>575982.26852038014</v>
      </c>
      <c r="F12" s="222">
        <v>9447.02</v>
      </c>
      <c r="G12" s="222">
        <v>4750.2700000000004</v>
      </c>
      <c r="H12" s="137">
        <f t="shared" si="0"/>
        <v>14197.29</v>
      </c>
      <c r="I12" s="104">
        <f t="shared" ref="I12:I75" si="2">ROUND(E12/H12/15/38,2)</f>
        <v>7.0000000000000007E-2</v>
      </c>
      <c r="J12" s="105">
        <f t="shared" ref="J12:J75" si="3">F12*I12*15*38</f>
        <v>376936.09800000006</v>
      </c>
      <c r="K12" s="105">
        <f t="shared" ref="K12:K75" si="4">G12*I12*15*38</f>
        <v>189535.77300000004</v>
      </c>
      <c r="L12" s="223"/>
      <c r="M12" s="228">
        <v>147502</v>
      </c>
      <c r="N12" s="228">
        <f>(M12/$M$10)*$N$10</f>
        <v>148804.92762150269</v>
      </c>
      <c r="O12" s="222">
        <v>513.41999999999996</v>
      </c>
      <c r="P12" s="229">
        <f t="shared" ref="P12:P75" si="5">IFERROR(ROUND(N12/O12/15/38,2),"")</f>
        <v>0.51</v>
      </c>
      <c r="Q12" s="228">
        <f t="shared" ref="Q12:Q75" si="6">IFERROR(P12*O12*15*38,"")</f>
        <v>149251.19399999999</v>
      </c>
    </row>
    <row r="13" spans="1:19" x14ac:dyDescent="0.5">
      <c r="A13" s="102" t="s">
        <v>54</v>
      </c>
      <c r="B13" s="101">
        <v>856</v>
      </c>
      <c r="C13" s="102" t="s">
        <v>57</v>
      </c>
      <c r="D13" s="105">
        <v>439627</v>
      </c>
      <c r="E13" s="105">
        <f t="shared" si="1"/>
        <v>443510.35182884545</v>
      </c>
      <c r="F13" s="222">
        <v>5690.37</v>
      </c>
      <c r="G13" s="222">
        <v>1534.49</v>
      </c>
      <c r="H13" s="137">
        <f t="shared" si="0"/>
        <v>7224.86</v>
      </c>
      <c r="I13" s="104">
        <f t="shared" si="2"/>
        <v>0.11</v>
      </c>
      <c r="J13" s="105">
        <f t="shared" si="3"/>
        <v>356786.19900000002</v>
      </c>
      <c r="K13" s="105">
        <f t="shared" si="4"/>
        <v>96212.523000000001</v>
      </c>
      <c r="L13" s="223"/>
      <c r="M13" s="230" t="s">
        <v>309</v>
      </c>
      <c r="N13" s="230"/>
      <c r="O13" s="231" t="s">
        <v>498</v>
      </c>
      <c r="P13" s="232" t="str">
        <f t="shared" si="5"/>
        <v/>
      </c>
      <c r="Q13" s="230" t="str">
        <f t="shared" si="6"/>
        <v/>
      </c>
    </row>
    <row r="14" spans="1:19" x14ac:dyDescent="0.5">
      <c r="A14" s="102" t="s">
        <v>54</v>
      </c>
      <c r="B14" s="101">
        <v>855</v>
      </c>
      <c r="C14" s="102" t="s">
        <v>58</v>
      </c>
      <c r="D14" s="105">
        <v>0</v>
      </c>
      <c r="E14" s="105">
        <f t="shared" si="1"/>
        <v>0</v>
      </c>
      <c r="F14" s="222">
        <v>9141.32</v>
      </c>
      <c r="G14" s="222">
        <v>3932.03</v>
      </c>
      <c r="H14" s="137">
        <f t="shared" si="0"/>
        <v>13073.35</v>
      </c>
      <c r="I14" s="104">
        <f t="shared" si="2"/>
        <v>0</v>
      </c>
      <c r="J14" s="105">
        <f t="shared" si="3"/>
        <v>0</v>
      </c>
      <c r="K14" s="105">
        <f t="shared" si="4"/>
        <v>0</v>
      </c>
      <c r="L14" s="223"/>
      <c r="M14" s="228">
        <v>35976</v>
      </c>
      <c r="N14" s="228">
        <f>(M14/$M$10)*$N$10</f>
        <v>36293.786362972576</v>
      </c>
      <c r="O14" s="222">
        <v>85</v>
      </c>
      <c r="P14" s="229">
        <f t="shared" si="5"/>
        <v>0.75</v>
      </c>
      <c r="Q14" s="228">
        <f t="shared" si="6"/>
        <v>36337.5</v>
      </c>
    </row>
    <row r="15" spans="1:19" x14ac:dyDescent="0.5">
      <c r="A15" s="102" t="s">
        <v>54</v>
      </c>
      <c r="B15" s="101">
        <v>925</v>
      </c>
      <c r="C15" s="102" t="s">
        <v>59</v>
      </c>
      <c r="D15" s="105">
        <v>229347</v>
      </c>
      <c r="E15" s="105">
        <f t="shared" si="1"/>
        <v>231372.88806395017</v>
      </c>
      <c r="F15" s="222">
        <v>8951.16</v>
      </c>
      <c r="G15" s="222">
        <v>4305.42</v>
      </c>
      <c r="H15" s="137">
        <f t="shared" si="0"/>
        <v>13256.58</v>
      </c>
      <c r="I15" s="104">
        <f t="shared" si="2"/>
        <v>0.03</v>
      </c>
      <c r="J15" s="105">
        <f t="shared" si="3"/>
        <v>153064.83599999998</v>
      </c>
      <c r="K15" s="105">
        <f t="shared" si="4"/>
        <v>73622.682000000001</v>
      </c>
      <c r="L15" s="223"/>
      <c r="M15" s="228">
        <v>92278</v>
      </c>
      <c r="N15" s="228">
        <f t="shared" ref="N15:N16" si="7">(M15/$M$10)*$N$10</f>
        <v>93093.118134378004</v>
      </c>
      <c r="O15" s="222">
        <v>327.07</v>
      </c>
      <c r="P15" s="229">
        <f t="shared" si="5"/>
        <v>0.5</v>
      </c>
      <c r="Q15" s="228">
        <f t="shared" si="6"/>
        <v>93214.95</v>
      </c>
    </row>
    <row r="16" spans="1:19" x14ac:dyDescent="0.5">
      <c r="A16" s="102" t="s">
        <v>54</v>
      </c>
      <c r="B16" s="101">
        <v>940</v>
      </c>
      <c r="C16" s="102" t="s">
        <v>60</v>
      </c>
      <c r="D16" s="105">
        <v>200926</v>
      </c>
      <c r="E16" s="105">
        <f t="shared" si="1"/>
        <v>202700.83719053332</v>
      </c>
      <c r="F16" s="222">
        <v>4773.96</v>
      </c>
      <c r="G16" s="222">
        <v>2311.2399999999998</v>
      </c>
      <c r="H16" s="137">
        <f t="shared" si="0"/>
        <v>7085.2</v>
      </c>
      <c r="I16" s="104">
        <f t="shared" si="2"/>
        <v>0.05</v>
      </c>
      <c r="J16" s="105">
        <f t="shared" si="3"/>
        <v>136057.86000000002</v>
      </c>
      <c r="K16" s="105">
        <f t="shared" si="4"/>
        <v>65870.34</v>
      </c>
      <c r="L16" s="223"/>
      <c r="M16" s="228">
        <v>80946</v>
      </c>
      <c r="N16" s="228">
        <f t="shared" si="7"/>
        <v>81661.019316688282</v>
      </c>
      <c r="O16" s="222">
        <v>343.88</v>
      </c>
      <c r="P16" s="229">
        <f t="shared" si="5"/>
        <v>0.42</v>
      </c>
      <c r="Q16" s="228">
        <f t="shared" si="6"/>
        <v>82324.872000000003</v>
      </c>
    </row>
    <row r="17" spans="1:17" x14ac:dyDescent="0.5">
      <c r="A17" s="102" t="s">
        <v>54</v>
      </c>
      <c r="B17" s="101">
        <v>892</v>
      </c>
      <c r="C17" s="102" t="s">
        <v>61</v>
      </c>
      <c r="D17" s="105">
        <v>490533</v>
      </c>
      <c r="E17" s="105">
        <f t="shared" si="1"/>
        <v>494866.01917912008</v>
      </c>
      <c r="F17" s="222">
        <v>4461.8100000000004</v>
      </c>
      <c r="G17" s="222">
        <v>1403.5</v>
      </c>
      <c r="H17" s="137">
        <f t="shared" si="0"/>
        <v>5865.31</v>
      </c>
      <c r="I17" s="104">
        <f t="shared" si="2"/>
        <v>0.15</v>
      </c>
      <c r="J17" s="105">
        <f t="shared" si="3"/>
        <v>381484.755</v>
      </c>
      <c r="K17" s="105">
        <f t="shared" si="4"/>
        <v>119999.25</v>
      </c>
      <c r="L17" s="223"/>
      <c r="M17" s="228">
        <v>17988</v>
      </c>
      <c r="N17" s="228">
        <f>(M17/$M$10)*$N$10</f>
        <v>18146.893181486288</v>
      </c>
      <c r="O17" s="222">
        <v>73</v>
      </c>
      <c r="P17" s="229">
        <f t="shared" si="5"/>
        <v>0.44</v>
      </c>
      <c r="Q17" s="228">
        <f t="shared" si="6"/>
        <v>18308.399999999998</v>
      </c>
    </row>
    <row r="18" spans="1:17" x14ac:dyDescent="0.5">
      <c r="A18" s="102" t="s">
        <v>54</v>
      </c>
      <c r="B18" s="101">
        <v>891</v>
      </c>
      <c r="C18" s="102" t="s">
        <v>62</v>
      </c>
      <c r="D18" s="105">
        <v>913251</v>
      </c>
      <c r="E18" s="105">
        <f t="shared" si="1"/>
        <v>921318.00894404785</v>
      </c>
      <c r="F18" s="222">
        <v>11245.39</v>
      </c>
      <c r="G18" s="222">
        <v>6064.52</v>
      </c>
      <c r="H18" s="137">
        <f t="shared" si="0"/>
        <v>17309.91</v>
      </c>
      <c r="I18" s="104">
        <f t="shared" si="2"/>
        <v>0.09</v>
      </c>
      <c r="J18" s="105">
        <f t="shared" si="3"/>
        <v>576888.50699999998</v>
      </c>
      <c r="K18" s="105">
        <f t="shared" si="4"/>
        <v>311109.87600000005</v>
      </c>
      <c r="L18" s="223"/>
      <c r="M18" s="230" t="s">
        <v>309</v>
      </c>
      <c r="N18" s="230"/>
      <c r="O18" s="231" t="s">
        <v>498</v>
      </c>
      <c r="P18" s="232" t="str">
        <f t="shared" si="5"/>
        <v/>
      </c>
      <c r="Q18" s="230" t="str">
        <f t="shared" si="6"/>
        <v/>
      </c>
    </row>
    <row r="19" spans="1:17" x14ac:dyDescent="0.5">
      <c r="A19" s="102" t="s">
        <v>54</v>
      </c>
      <c r="B19" s="101">
        <v>857</v>
      </c>
      <c r="C19" s="102" t="s">
        <v>63</v>
      </c>
      <c r="D19" s="105">
        <v>9354</v>
      </c>
      <c r="E19" s="105">
        <f t="shared" si="1"/>
        <v>9436.6265743619479</v>
      </c>
      <c r="F19" s="222">
        <v>352.19</v>
      </c>
      <c r="G19" s="222">
        <v>188.84</v>
      </c>
      <c r="H19" s="137">
        <f t="shared" si="0"/>
        <v>541.03</v>
      </c>
      <c r="I19" s="104">
        <f t="shared" si="2"/>
        <v>0.03</v>
      </c>
      <c r="J19" s="105">
        <f t="shared" si="3"/>
        <v>6022.4490000000005</v>
      </c>
      <c r="K19" s="105">
        <f t="shared" si="4"/>
        <v>3229.1639999999998</v>
      </c>
      <c r="L19" s="223"/>
      <c r="M19" s="230" t="s">
        <v>309</v>
      </c>
      <c r="N19" s="230"/>
      <c r="O19" s="231" t="s">
        <v>498</v>
      </c>
      <c r="P19" s="232" t="str">
        <f t="shared" si="5"/>
        <v/>
      </c>
      <c r="Q19" s="230" t="str">
        <f t="shared" si="6"/>
        <v/>
      </c>
    </row>
    <row r="20" spans="1:17" x14ac:dyDescent="0.5">
      <c r="A20" s="102" t="s">
        <v>54</v>
      </c>
      <c r="B20" s="101">
        <v>941</v>
      </c>
      <c r="C20" s="102" t="s">
        <v>64</v>
      </c>
      <c r="D20" s="105">
        <v>212079</v>
      </c>
      <c r="E20" s="105">
        <f t="shared" si="1"/>
        <v>213952.35484970149</v>
      </c>
      <c r="F20" s="222">
        <v>5963.16</v>
      </c>
      <c r="G20" s="222">
        <v>2914.05</v>
      </c>
      <c r="H20" s="137">
        <f t="shared" si="0"/>
        <v>8877.2099999999991</v>
      </c>
      <c r="I20" s="104">
        <f t="shared" si="2"/>
        <v>0.04</v>
      </c>
      <c r="J20" s="105">
        <f t="shared" si="3"/>
        <v>135960.04799999998</v>
      </c>
      <c r="K20" s="105">
        <f t="shared" si="4"/>
        <v>66440.340000000011</v>
      </c>
      <c r="L20" s="223"/>
      <c r="M20" s="228">
        <v>89940</v>
      </c>
      <c r="N20" s="228">
        <f>(M20/$M$10)*$N$10</f>
        <v>90734.46590743144</v>
      </c>
      <c r="O20" s="222">
        <v>255.03</v>
      </c>
      <c r="P20" s="229">
        <f t="shared" si="5"/>
        <v>0.62</v>
      </c>
      <c r="Q20" s="228">
        <f t="shared" si="6"/>
        <v>90127.601999999999</v>
      </c>
    </row>
    <row r="21" spans="1:17" x14ac:dyDescent="0.5">
      <c r="A21" s="102" t="s">
        <v>65</v>
      </c>
      <c r="B21" s="101">
        <v>822</v>
      </c>
      <c r="C21" s="102" t="s">
        <v>66</v>
      </c>
      <c r="D21" s="105">
        <v>183837</v>
      </c>
      <c r="E21" s="105">
        <f t="shared" si="1"/>
        <v>185460.88513480625</v>
      </c>
      <c r="F21" s="222">
        <v>2803.28</v>
      </c>
      <c r="G21" s="222">
        <v>1095.0999999999999</v>
      </c>
      <c r="H21" s="137">
        <f t="shared" si="0"/>
        <v>3898.38</v>
      </c>
      <c r="I21" s="104">
        <f t="shared" si="2"/>
        <v>0.08</v>
      </c>
      <c r="J21" s="105">
        <f t="shared" si="3"/>
        <v>127829.568</v>
      </c>
      <c r="K21" s="105">
        <f t="shared" si="4"/>
        <v>49936.56</v>
      </c>
      <c r="L21" s="223"/>
      <c r="M21" s="228">
        <v>42991</v>
      </c>
      <c r="N21" s="228">
        <f t="shared" ref="N21:N22" si="8">(M21/$M$10)*$N$10</f>
        <v>43370.75187710012</v>
      </c>
      <c r="O21" s="222">
        <v>201.3</v>
      </c>
      <c r="P21" s="229">
        <f t="shared" si="5"/>
        <v>0.38</v>
      </c>
      <c r="Q21" s="228">
        <f t="shared" si="6"/>
        <v>43601.58</v>
      </c>
    </row>
    <row r="22" spans="1:17" x14ac:dyDescent="0.5">
      <c r="A22" s="102" t="s">
        <v>65</v>
      </c>
      <c r="B22" s="101">
        <v>873</v>
      </c>
      <c r="C22" s="102" t="s">
        <v>67</v>
      </c>
      <c r="D22" s="105">
        <v>225390</v>
      </c>
      <c r="E22" s="105">
        <f t="shared" si="1"/>
        <v>227380.93474400678</v>
      </c>
      <c r="F22" s="222">
        <v>9036.83</v>
      </c>
      <c r="G22" s="222">
        <v>3236.73</v>
      </c>
      <c r="H22" s="137">
        <f t="shared" si="0"/>
        <v>12273.56</v>
      </c>
      <c r="I22" s="104">
        <f t="shared" si="2"/>
        <v>0.03</v>
      </c>
      <c r="J22" s="105">
        <f t="shared" si="3"/>
        <v>154529.79300000001</v>
      </c>
      <c r="K22" s="105">
        <f t="shared" si="4"/>
        <v>55348.082999999999</v>
      </c>
      <c r="L22" s="223"/>
      <c r="M22" s="228">
        <v>125916</v>
      </c>
      <c r="N22" s="228">
        <f t="shared" si="8"/>
        <v>127028.252270404</v>
      </c>
      <c r="O22" s="222">
        <v>468.93</v>
      </c>
      <c r="P22" s="229">
        <f t="shared" si="5"/>
        <v>0.48</v>
      </c>
      <c r="Q22" s="228">
        <f t="shared" si="6"/>
        <v>128299.24799999999</v>
      </c>
    </row>
    <row r="23" spans="1:17" x14ac:dyDescent="0.5">
      <c r="A23" s="102" t="s">
        <v>65</v>
      </c>
      <c r="B23" s="101">
        <v>823</v>
      </c>
      <c r="C23" s="102" t="s">
        <v>68</v>
      </c>
      <c r="D23" s="105">
        <v>408328</v>
      </c>
      <c r="E23" s="105">
        <f t="shared" si="1"/>
        <v>411934.87875305384</v>
      </c>
      <c r="F23" s="222">
        <v>4624.8599999999997</v>
      </c>
      <c r="G23" s="222">
        <v>2201.9499999999998</v>
      </c>
      <c r="H23" s="137">
        <f t="shared" si="0"/>
        <v>6826.8099999999995</v>
      </c>
      <c r="I23" s="104">
        <f t="shared" si="2"/>
        <v>0.11</v>
      </c>
      <c r="J23" s="105">
        <f t="shared" si="3"/>
        <v>289978.72199999995</v>
      </c>
      <c r="K23" s="105">
        <f t="shared" si="4"/>
        <v>138062.26499999998</v>
      </c>
      <c r="L23" s="223"/>
      <c r="M23" s="228">
        <v>42452</v>
      </c>
      <c r="N23" s="228">
        <f>(M23/$M$10)*$N$10</f>
        <v>42826.990734959749</v>
      </c>
      <c r="O23" s="222">
        <v>170</v>
      </c>
      <c r="P23" s="229">
        <f t="shared" si="5"/>
        <v>0.44</v>
      </c>
      <c r="Q23" s="228">
        <f t="shared" si="6"/>
        <v>42636</v>
      </c>
    </row>
    <row r="24" spans="1:17" x14ac:dyDescent="0.5">
      <c r="A24" s="102" t="s">
        <v>65</v>
      </c>
      <c r="B24" s="101">
        <v>881</v>
      </c>
      <c r="C24" s="102" t="s">
        <v>69</v>
      </c>
      <c r="D24" s="105">
        <v>655770</v>
      </c>
      <c r="E24" s="105">
        <f t="shared" si="1"/>
        <v>661562.60516028805</v>
      </c>
      <c r="F24" s="222">
        <v>23416.76</v>
      </c>
      <c r="G24" s="222">
        <v>9085.0499999999993</v>
      </c>
      <c r="H24" s="137">
        <f t="shared" si="0"/>
        <v>32501.809999999998</v>
      </c>
      <c r="I24" s="104">
        <f t="shared" si="2"/>
        <v>0.04</v>
      </c>
      <c r="J24" s="105">
        <f t="shared" si="3"/>
        <v>533902.12800000003</v>
      </c>
      <c r="K24" s="105">
        <f t="shared" si="4"/>
        <v>207139.13999999998</v>
      </c>
      <c r="L24" s="223"/>
      <c r="M24" s="228">
        <v>49827</v>
      </c>
      <c r="N24" s="228">
        <f t="shared" ref="N24:N47" si="9">(M24/$M$10)*$N$10</f>
        <v>50267.1362327061</v>
      </c>
      <c r="O24" s="222">
        <v>177.33</v>
      </c>
      <c r="P24" s="229">
        <f t="shared" si="5"/>
        <v>0.5</v>
      </c>
      <c r="Q24" s="228">
        <f t="shared" si="6"/>
        <v>50539.05</v>
      </c>
    </row>
    <row r="25" spans="1:17" x14ac:dyDescent="0.5">
      <c r="A25" s="102" t="s">
        <v>65</v>
      </c>
      <c r="B25" s="101">
        <v>919</v>
      </c>
      <c r="C25" s="102" t="s">
        <v>70</v>
      </c>
      <c r="D25" s="105">
        <v>1270765</v>
      </c>
      <c r="E25" s="105">
        <f t="shared" si="1"/>
        <v>1281990.0330093075</v>
      </c>
      <c r="F25" s="222">
        <v>17790.310000000001</v>
      </c>
      <c r="G25" s="222">
        <v>7827.46</v>
      </c>
      <c r="H25" s="137">
        <f t="shared" si="0"/>
        <v>25617.77</v>
      </c>
      <c r="I25" s="104">
        <f t="shared" si="2"/>
        <v>0.09</v>
      </c>
      <c r="J25" s="105">
        <f t="shared" si="3"/>
        <v>912642.90299999993</v>
      </c>
      <c r="K25" s="105">
        <f t="shared" si="4"/>
        <v>401548.69799999997</v>
      </c>
      <c r="L25" s="223"/>
      <c r="M25" s="228">
        <v>303044</v>
      </c>
      <c r="N25" s="228">
        <f t="shared" si="9"/>
        <v>305720.87487715867</v>
      </c>
      <c r="O25" s="222">
        <v>1257.1300000000001</v>
      </c>
      <c r="P25" s="229">
        <f t="shared" si="5"/>
        <v>0.43</v>
      </c>
      <c r="Q25" s="228">
        <f t="shared" si="6"/>
        <v>308122.56300000002</v>
      </c>
    </row>
    <row r="26" spans="1:17" x14ac:dyDescent="0.5">
      <c r="A26" s="102" t="s">
        <v>65</v>
      </c>
      <c r="B26" s="101">
        <v>821</v>
      </c>
      <c r="C26" s="102" t="s">
        <v>71</v>
      </c>
      <c r="D26" s="105">
        <v>115303</v>
      </c>
      <c r="E26" s="105">
        <f t="shared" si="1"/>
        <v>116321.50458666406</v>
      </c>
      <c r="F26" s="222">
        <v>4035.17</v>
      </c>
      <c r="G26" s="222">
        <v>1042.05</v>
      </c>
      <c r="H26" s="137">
        <f t="shared" si="0"/>
        <v>5077.22</v>
      </c>
      <c r="I26" s="104">
        <f t="shared" si="2"/>
        <v>0.04</v>
      </c>
      <c r="J26" s="105">
        <f t="shared" si="3"/>
        <v>92001.875999999989</v>
      </c>
      <c r="K26" s="105">
        <f t="shared" si="4"/>
        <v>23758.74</v>
      </c>
      <c r="L26" s="223"/>
      <c r="M26" s="228">
        <v>124297</v>
      </c>
      <c r="N26" s="228">
        <f t="shared" si="9"/>
        <v>125394.95117740722</v>
      </c>
      <c r="O26" s="222">
        <v>580.4</v>
      </c>
      <c r="P26" s="229">
        <f t="shared" si="5"/>
        <v>0.38</v>
      </c>
      <c r="Q26" s="228">
        <f t="shared" si="6"/>
        <v>125714.63999999998</v>
      </c>
    </row>
    <row r="27" spans="1:17" x14ac:dyDescent="0.5">
      <c r="A27" s="102" t="s">
        <v>65</v>
      </c>
      <c r="B27" s="101">
        <v>926</v>
      </c>
      <c r="C27" s="102" t="s">
        <v>72</v>
      </c>
      <c r="D27" s="105">
        <v>466249</v>
      </c>
      <c r="E27" s="105">
        <f t="shared" si="1"/>
        <v>470367.5116174561</v>
      </c>
      <c r="F27" s="222">
        <v>10509.84</v>
      </c>
      <c r="G27" s="222">
        <v>4024.09</v>
      </c>
      <c r="H27" s="137">
        <f t="shared" si="0"/>
        <v>14533.93</v>
      </c>
      <c r="I27" s="104">
        <f t="shared" si="2"/>
        <v>0.06</v>
      </c>
      <c r="J27" s="105">
        <f t="shared" si="3"/>
        <v>359436.52799999999</v>
      </c>
      <c r="K27" s="105">
        <f t="shared" si="4"/>
        <v>137623.878</v>
      </c>
      <c r="L27" s="223"/>
      <c r="M27" s="228">
        <v>53964</v>
      </c>
      <c r="N27" s="228">
        <f t="shared" si="9"/>
        <v>54440.679544458864</v>
      </c>
      <c r="O27" s="222">
        <v>168.33</v>
      </c>
      <c r="P27" s="229">
        <f t="shared" si="5"/>
        <v>0.56999999999999995</v>
      </c>
      <c r="Q27" s="228">
        <f t="shared" si="6"/>
        <v>54690.416999999994</v>
      </c>
    </row>
    <row r="28" spans="1:17" x14ac:dyDescent="0.5">
      <c r="A28" s="102" t="s">
        <v>65</v>
      </c>
      <c r="B28" s="101">
        <v>874</v>
      </c>
      <c r="C28" s="102" t="s">
        <v>73</v>
      </c>
      <c r="D28" s="105">
        <v>63678</v>
      </c>
      <c r="E28" s="105">
        <f t="shared" si="1"/>
        <v>64240.486102439616</v>
      </c>
      <c r="F28" s="222">
        <v>3450.72</v>
      </c>
      <c r="G28" s="222">
        <v>1459.4</v>
      </c>
      <c r="H28" s="137">
        <f t="shared" si="0"/>
        <v>4910.12</v>
      </c>
      <c r="I28" s="104">
        <f t="shared" si="2"/>
        <v>0.02</v>
      </c>
      <c r="J28" s="105">
        <f t="shared" si="3"/>
        <v>39338.207999999999</v>
      </c>
      <c r="K28" s="105">
        <f t="shared" si="4"/>
        <v>16637.160000000003</v>
      </c>
      <c r="L28" s="223"/>
      <c r="M28" s="228">
        <v>19607</v>
      </c>
      <c r="N28" s="228">
        <f t="shared" si="9"/>
        <v>19780.194274483081</v>
      </c>
      <c r="O28" s="222">
        <v>80.8</v>
      </c>
      <c r="P28" s="229">
        <f t="shared" si="5"/>
        <v>0.43</v>
      </c>
      <c r="Q28" s="228">
        <f t="shared" si="6"/>
        <v>19804.079999999998</v>
      </c>
    </row>
    <row r="29" spans="1:17" x14ac:dyDescent="0.5">
      <c r="A29" s="102" t="s">
        <v>65</v>
      </c>
      <c r="B29" s="101">
        <v>882</v>
      </c>
      <c r="C29" s="102" t="s">
        <v>74</v>
      </c>
      <c r="D29" s="105">
        <v>138687</v>
      </c>
      <c r="E29" s="105">
        <f t="shared" si="1"/>
        <v>139912.0621892811</v>
      </c>
      <c r="F29" s="222">
        <v>2422.44</v>
      </c>
      <c r="G29" s="222">
        <v>826.04</v>
      </c>
      <c r="H29" s="137">
        <f t="shared" si="0"/>
        <v>3248.48</v>
      </c>
      <c r="I29" s="104">
        <f t="shared" si="2"/>
        <v>0.08</v>
      </c>
      <c r="J29" s="105">
        <f t="shared" si="3"/>
        <v>110463.26400000001</v>
      </c>
      <c r="K29" s="105">
        <f t="shared" si="4"/>
        <v>37667.423999999999</v>
      </c>
      <c r="L29" s="223"/>
      <c r="M29" s="230" t="s">
        <v>309</v>
      </c>
      <c r="N29" s="230"/>
      <c r="O29" s="231" t="s">
        <v>498</v>
      </c>
      <c r="P29" s="232" t="str">
        <f t="shared" si="5"/>
        <v/>
      </c>
      <c r="Q29" s="230" t="str">
        <f t="shared" si="6"/>
        <v/>
      </c>
    </row>
    <row r="30" spans="1:17" x14ac:dyDescent="0.5">
      <c r="A30" s="102" t="s">
        <v>65</v>
      </c>
      <c r="B30" s="101">
        <v>935</v>
      </c>
      <c r="C30" s="102" t="s">
        <v>75</v>
      </c>
      <c r="D30" s="105">
        <v>396815</v>
      </c>
      <c r="E30" s="105">
        <f t="shared" si="1"/>
        <v>400320.18111026689</v>
      </c>
      <c r="F30" s="222">
        <v>9284.15</v>
      </c>
      <c r="G30" s="222">
        <v>3564.91</v>
      </c>
      <c r="H30" s="137">
        <f t="shared" si="0"/>
        <v>12849.06</v>
      </c>
      <c r="I30" s="104">
        <f t="shared" si="2"/>
        <v>0.05</v>
      </c>
      <c r="J30" s="105">
        <f t="shared" si="3"/>
        <v>264598.27499999997</v>
      </c>
      <c r="K30" s="105">
        <f t="shared" si="4"/>
        <v>101599.935</v>
      </c>
      <c r="L30" s="223"/>
      <c r="M30" s="228">
        <v>17988</v>
      </c>
      <c r="N30" s="228">
        <f t="shared" si="9"/>
        <v>18146.893181486288</v>
      </c>
      <c r="O30" s="222">
        <v>73</v>
      </c>
      <c r="P30" s="229">
        <f t="shared" si="5"/>
        <v>0.44</v>
      </c>
      <c r="Q30" s="228">
        <f t="shared" si="6"/>
        <v>18308.399999999998</v>
      </c>
    </row>
    <row r="31" spans="1:17" x14ac:dyDescent="0.5">
      <c r="A31" s="102" t="s">
        <v>65</v>
      </c>
      <c r="B31" s="101">
        <v>883</v>
      </c>
      <c r="C31" s="102" t="s">
        <v>76</v>
      </c>
      <c r="D31" s="105">
        <v>217960</v>
      </c>
      <c r="E31" s="105">
        <f t="shared" si="1"/>
        <v>219885.30341542978</v>
      </c>
      <c r="F31" s="222">
        <v>2877.29</v>
      </c>
      <c r="G31" s="222">
        <v>1207.4100000000001</v>
      </c>
      <c r="H31" s="137">
        <f t="shared" si="0"/>
        <v>4084.7</v>
      </c>
      <c r="I31" s="104">
        <f t="shared" si="2"/>
        <v>0.09</v>
      </c>
      <c r="J31" s="105">
        <f t="shared" si="3"/>
        <v>147604.97700000001</v>
      </c>
      <c r="K31" s="105">
        <f t="shared" si="4"/>
        <v>61940.133000000002</v>
      </c>
      <c r="L31" s="223"/>
      <c r="M31" s="230" t="s">
        <v>309</v>
      </c>
      <c r="N31" s="230"/>
      <c r="O31" s="231" t="s">
        <v>498</v>
      </c>
      <c r="P31" s="232" t="str">
        <f t="shared" si="5"/>
        <v/>
      </c>
      <c r="Q31" s="230" t="str">
        <f t="shared" si="6"/>
        <v/>
      </c>
    </row>
    <row r="32" spans="1:17" x14ac:dyDescent="0.5">
      <c r="A32" s="102" t="s">
        <v>77</v>
      </c>
      <c r="B32" s="101">
        <v>202</v>
      </c>
      <c r="C32" s="102" t="s">
        <v>78</v>
      </c>
      <c r="D32" s="105">
        <v>203086</v>
      </c>
      <c r="E32" s="105">
        <f t="shared" si="1"/>
        <v>204879.91709224615</v>
      </c>
      <c r="F32" s="222">
        <v>2244.73</v>
      </c>
      <c r="G32" s="222">
        <v>500.75</v>
      </c>
      <c r="H32" s="137">
        <f t="shared" si="0"/>
        <v>2745.48</v>
      </c>
      <c r="I32" s="104">
        <f t="shared" si="2"/>
        <v>0.13</v>
      </c>
      <c r="J32" s="105">
        <f t="shared" si="3"/>
        <v>166334.49300000002</v>
      </c>
      <c r="K32" s="105">
        <f t="shared" si="4"/>
        <v>37105.574999999997</v>
      </c>
      <c r="M32" s="228">
        <v>23326</v>
      </c>
      <c r="N32" s="228">
        <f t="shared" si="9"/>
        <v>23532.0452719229</v>
      </c>
      <c r="O32" s="222">
        <v>81</v>
      </c>
      <c r="P32" s="229">
        <f t="shared" si="5"/>
        <v>0.51</v>
      </c>
      <c r="Q32" s="228">
        <f t="shared" si="6"/>
        <v>23546.700000000004</v>
      </c>
    </row>
    <row r="33" spans="1:17" x14ac:dyDescent="0.5">
      <c r="A33" s="102" t="s">
        <v>77</v>
      </c>
      <c r="B33" s="101">
        <v>204</v>
      </c>
      <c r="C33" s="102" t="s">
        <v>79</v>
      </c>
      <c r="D33" s="105">
        <v>351816</v>
      </c>
      <c r="E33" s="105">
        <f t="shared" si="1"/>
        <v>354923.6919912041</v>
      </c>
      <c r="F33" s="222">
        <v>4780.7700000000004</v>
      </c>
      <c r="G33" s="222">
        <v>2094.79</v>
      </c>
      <c r="H33" s="137">
        <f t="shared" si="0"/>
        <v>6875.56</v>
      </c>
      <c r="I33" s="104">
        <f t="shared" si="2"/>
        <v>0.09</v>
      </c>
      <c r="J33" s="105">
        <f t="shared" si="3"/>
        <v>245253.50100000002</v>
      </c>
      <c r="K33" s="105">
        <f t="shared" si="4"/>
        <v>107462.72699999998</v>
      </c>
      <c r="L33" s="224"/>
      <c r="M33" s="228">
        <v>46866</v>
      </c>
      <c r="N33" s="228">
        <f t="shared" si="9"/>
        <v>47279.980867441431</v>
      </c>
      <c r="O33" s="222">
        <v>161</v>
      </c>
      <c r="P33" s="229">
        <f t="shared" si="5"/>
        <v>0.52</v>
      </c>
      <c r="Q33" s="228">
        <f t="shared" si="6"/>
        <v>47720.4</v>
      </c>
    </row>
    <row r="34" spans="1:17" x14ac:dyDescent="0.5">
      <c r="A34" s="102" t="s">
        <v>77</v>
      </c>
      <c r="B34" s="101">
        <v>205</v>
      </c>
      <c r="C34" s="102" t="s">
        <v>80</v>
      </c>
      <c r="D34" s="105">
        <v>175480</v>
      </c>
      <c r="E34" s="105">
        <f t="shared" si="1"/>
        <v>177030.0653484108</v>
      </c>
      <c r="F34" s="222">
        <v>2134.08</v>
      </c>
      <c r="G34" s="222">
        <v>444.24</v>
      </c>
      <c r="H34" s="137">
        <f t="shared" si="0"/>
        <v>2578.3199999999997</v>
      </c>
      <c r="I34" s="104">
        <f t="shared" si="2"/>
        <v>0.12</v>
      </c>
      <c r="J34" s="105">
        <f t="shared" si="3"/>
        <v>145971.07199999999</v>
      </c>
      <c r="K34" s="105">
        <f t="shared" si="4"/>
        <v>30386.016</v>
      </c>
      <c r="L34" s="224"/>
      <c r="M34" s="228">
        <v>87098</v>
      </c>
      <c r="N34" s="228">
        <f t="shared" si="9"/>
        <v>87867.361703418544</v>
      </c>
      <c r="O34" s="222">
        <v>236</v>
      </c>
      <c r="P34" s="229">
        <f t="shared" si="5"/>
        <v>0.65</v>
      </c>
      <c r="Q34" s="228">
        <f t="shared" si="6"/>
        <v>87438</v>
      </c>
    </row>
    <row r="35" spans="1:17" x14ac:dyDescent="0.5">
      <c r="A35" s="102" t="s">
        <v>77</v>
      </c>
      <c r="B35" s="101">
        <v>309</v>
      </c>
      <c r="C35" s="102" t="s">
        <v>81</v>
      </c>
      <c r="D35" s="105">
        <v>364656</v>
      </c>
      <c r="E35" s="105">
        <f t="shared" si="1"/>
        <v>367877.11140694149</v>
      </c>
      <c r="F35" s="222">
        <v>3573.07</v>
      </c>
      <c r="G35" s="222">
        <v>1268.46</v>
      </c>
      <c r="H35" s="137">
        <f t="shared" si="0"/>
        <v>4841.5300000000007</v>
      </c>
      <c r="I35" s="104">
        <f t="shared" si="2"/>
        <v>0.13</v>
      </c>
      <c r="J35" s="105">
        <f t="shared" si="3"/>
        <v>264764.48700000002</v>
      </c>
      <c r="K35" s="105">
        <f t="shared" si="4"/>
        <v>93992.885999999999</v>
      </c>
      <c r="L35" s="223"/>
      <c r="M35" s="228">
        <v>88382</v>
      </c>
      <c r="N35" s="228">
        <f t="shared" si="9"/>
        <v>89162.703644992274</v>
      </c>
      <c r="O35" s="222">
        <v>284</v>
      </c>
      <c r="P35" s="229">
        <f t="shared" si="5"/>
        <v>0.55000000000000004</v>
      </c>
      <c r="Q35" s="228">
        <f t="shared" si="6"/>
        <v>89034.000000000015</v>
      </c>
    </row>
    <row r="36" spans="1:17" x14ac:dyDescent="0.5">
      <c r="A36" s="102" t="s">
        <v>77</v>
      </c>
      <c r="B36" s="101">
        <v>206</v>
      </c>
      <c r="C36" s="102" t="s">
        <v>82</v>
      </c>
      <c r="D36" s="105">
        <v>317362</v>
      </c>
      <c r="E36" s="105">
        <f t="shared" si="1"/>
        <v>320165.34989230876</v>
      </c>
      <c r="F36" s="222">
        <v>2574.89</v>
      </c>
      <c r="G36" s="222">
        <v>696.57</v>
      </c>
      <c r="H36" s="137">
        <f t="shared" si="0"/>
        <v>3271.46</v>
      </c>
      <c r="I36" s="104">
        <f t="shared" si="2"/>
        <v>0.17</v>
      </c>
      <c r="J36" s="105">
        <f t="shared" si="3"/>
        <v>249506.84100000001</v>
      </c>
      <c r="K36" s="105">
        <f t="shared" si="4"/>
        <v>67497.633000000016</v>
      </c>
      <c r="L36" s="223"/>
      <c r="M36" s="228">
        <v>64200</v>
      </c>
      <c r="N36" s="228">
        <f t="shared" si="9"/>
        <v>64767.097078686886</v>
      </c>
      <c r="O36" s="222">
        <v>159</v>
      </c>
      <c r="P36" s="229">
        <f t="shared" si="5"/>
        <v>0.71</v>
      </c>
      <c r="Q36" s="228">
        <f t="shared" si="6"/>
        <v>64347.299999999996</v>
      </c>
    </row>
    <row r="37" spans="1:17" x14ac:dyDescent="0.5">
      <c r="A37" s="102" t="s">
        <v>77</v>
      </c>
      <c r="B37" s="101">
        <v>207</v>
      </c>
      <c r="C37" s="102" t="s">
        <v>83</v>
      </c>
      <c r="D37" s="105">
        <v>105074</v>
      </c>
      <c r="E37" s="105">
        <f t="shared" si="1"/>
        <v>106002.14888545085</v>
      </c>
      <c r="F37" s="222">
        <v>2045.9</v>
      </c>
      <c r="G37" s="222">
        <v>285.38</v>
      </c>
      <c r="H37" s="137">
        <f t="shared" si="0"/>
        <v>2331.2800000000002</v>
      </c>
      <c r="I37" s="104">
        <f t="shared" si="2"/>
        <v>0.08</v>
      </c>
      <c r="J37" s="105">
        <f t="shared" si="3"/>
        <v>93293.04</v>
      </c>
      <c r="K37" s="105">
        <f t="shared" si="4"/>
        <v>13013.328000000001</v>
      </c>
      <c r="L37" s="223"/>
      <c r="M37" s="228">
        <v>85600</v>
      </c>
      <c r="N37" s="228">
        <f t="shared" si="9"/>
        <v>86356.129438249176</v>
      </c>
      <c r="O37" s="222">
        <v>165</v>
      </c>
      <c r="P37" s="229">
        <f t="shared" si="5"/>
        <v>0.92</v>
      </c>
      <c r="Q37" s="228">
        <f t="shared" si="6"/>
        <v>86526</v>
      </c>
    </row>
    <row r="38" spans="1:17" x14ac:dyDescent="0.5">
      <c r="A38" s="102" t="s">
        <v>77</v>
      </c>
      <c r="B38" s="101">
        <v>208</v>
      </c>
      <c r="C38" s="102" t="s">
        <v>84</v>
      </c>
      <c r="D38" s="105">
        <v>352886</v>
      </c>
      <c r="E38" s="105">
        <f t="shared" si="1"/>
        <v>356003.14360918221</v>
      </c>
      <c r="F38" s="222">
        <v>3569.09</v>
      </c>
      <c r="G38" s="222">
        <v>1376.59</v>
      </c>
      <c r="H38" s="137">
        <f t="shared" si="0"/>
        <v>4945.68</v>
      </c>
      <c r="I38" s="104">
        <f t="shared" si="2"/>
        <v>0.13</v>
      </c>
      <c r="J38" s="105">
        <f t="shared" si="3"/>
        <v>264469.56900000002</v>
      </c>
      <c r="K38" s="105">
        <f t="shared" si="4"/>
        <v>102005.31899999999</v>
      </c>
      <c r="L38" s="223"/>
      <c r="M38" s="228">
        <v>111922</v>
      </c>
      <c r="N38" s="228">
        <f t="shared" si="9"/>
        <v>112910.63924051079</v>
      </c>
      <c r="O38" s="222">
        <v>309</v>
      </c>
      <c r="P38" s="229">
        <f t="shared" si="5"/>
        <v>0.64</v>
      </c>
      <c r="Q38" s="228">
        <f t="shared" si="6"/>
        <v>112723.19999999998</v>
      </c>
    </row>
    <row r="39" spans="1:17" x14ac:dyDescent="0.5">
      <c r="A39" s="102" t="s">
        <v>77</v>
      </c>
      <c r="B39" s="101">
        <v>209</v>
      </c>
      <c r="C39" s="102" t="s">
        <v>85</v>
      </c>
      <c r="D39" s="105">
        <v>364228</v>
      </c>
      <c r="E39" s="105">
        <f t="shared" si="1"/>
        <v>367445.33075975021</v>
      </c>
      <c r="F39" s="222">
        <v>4197.25</v>
      </c>
      <c r="G39" s="222">
        <v>1744.22</v>
      </c>
      <c r="H39" s="137">
        <f t="shared" si="0"/>
        <v>5941.47</v>
      </c>
      <c r="I39" s="104">
        <f t="shared" si="2"/>
        <v>0.11</v>
      </c>
      <c r="J39" s="105">
        <f t="shared" si="3"/>
        <v>263167.57500000001</v>
      </c>
      <c r="K39" s="105">
        <f t="shared" si="4"/>
        <v>109362.59400000001</v>
      </c>
      <c r="L39" s="223"/>
      <c r="M39" s="228">
        <v>50504</v>
      </c>
      <c r="N39" s="228">
        <f t="shared" si="9"/>
        <v>50950.116368567018</v>
      </c>
      <c r="O39" s="222">
        <v>158</v>
      </c>
      <c r="P39" s="229">
        <f t="shared" si="5"/>
        <v>0.56999999999999995</v>
      </c>
      <c r="Q39" s="228">
        <f t="shared" si="6"/>
        <v>51334.2</v>
      </c>
    </row>
    <row r="40" spans="1:17" x14ac:dyDescent="0.5">
      <c r="A40" s="102" t="s">
        <v>77</v>
      </c>
      <c r="B40" s="101">
        <v>316</v>
      </c>
      <c r="C40" s="102" t="s">
        <v>86</v>
      </c>
      <c r="D40" s="105">
        <v>725674</v>
      </c>
      <c r="E40" s="105">
        <f t="shared" si="1"/>
        <v>732084.08731275739</v>
      </c>
      <c r="F40" s="222">
        <v>5960.45</v>
      </c>
      <c r="G40" s="222">
        <v>1324.51</v>
      </c>
      <c r="H40" s="137">
        <f t="shared" si="0"/>
        <v>7284.96</v>
      </c>
      <c r="I40" s="104">
        <f t="shared" si="2"/>
        <v>0.18</v>
      </c>
      <c r="J40" s="105">
        <f t="shared" si="3"/>
        <v>611542.16999999993</v>
      </c>
      <c r="K40" s="105">
        <f t="shared" si="4"/>
        <v>135894.726</v>
      </c>
      <c r="L40" s="223"/>
      <c r="M40" s="228">
        <v>217852</v>
      </c>
      <c r="N40" s="228">
        <f t="shared" si="9"/>
        <v>219776.34942034417</v>
      </c>
      <c r="O40" s="222">
        <v>818</v>
      </c>
      <c r="P40" s="229">
        <f t="shared" si="5"/>
        <v>0.47</v>
      </c>
      <c r="Q40" s="228">
        <f t="shared" si="6"/>
        <v>219142.19999999998</v>
      </c>
    </row>
    <row r="41" spans="1:17" x14ac:dyDescent="0.5">
      <c r="A41" s="102" t="s">
        <v>77</v>
      </c>
      <c r="B41" s="101">
        <v>210</v>
      </c>
      <c r="C41" s="102" t="s">
        <v>87</v>
      </c>
      <c r="D41" s="105">
        <v>374714</v>
      </c>
      <c r="E41" s="105">
        <f t="shared" si="1"/>
        <v>378023.95661593572</v>
      </c>
      <c r="F41" s="222">
        <v>3727.13</v>
      </c>
      <c r="G41" s="222">
        <v>1196.51</v>
      </c>
      <c r="H41" s="137">
        <f t="shared" si="0"/>
        <v>4923.6400000000003</v>
      </c>
      <c r="I41" s="104">
        <f t="shared" si="2"/>
        <v>0.13</v>
      </c>
      <c r="J41" s="105">
        <f t="shared" si="3"/>
        <v>276180.33299999998</v>
      </c>
      <c r="K41" s="105">
        <f t="shared" si="4"/>
        <v>88661.391000000003</v>
      </c>
      <c r="L41" s="223"/>
      <c r="M41" s="228">
        <v>130968</v>
      </c>
      <c r="N41" s="228">
        <f t="shared" si="9"/>
        <v>132124.87804052123</v>
      </c>
      <c r="O41" s="222">
        <v>348</v>
      </c>
      <c r="P41" s="229">
        <f t="shared" si="5"/>
        <v>0.67</v>
      </c>
      <c r="Q41" s="228">
        <f t="shared" si="6"/>
        <v>132901.20000000001</v>
      </c>
    </row>
    <row r="42" spans="1:17" x14ac:dyDescent="0.5">
      <c r="A42" s="102" t="s">
        <v>77</v>
      </c>
      <c r="B42" s="101">
        <v>211</v>
      </c>
      <c r="C42" s="102" t="s">
        <v>88</v>
      </c>
      <c r="D42" s="105">
        <v>566244</v>
      </c>
      <c r="E42" s="105">
        <f t="shared" si="1"/>
        <v>571245.79623401829</v>
      </c>
      <c r="F42" s="222">
        <v>4315.8</v>
      </c>
      <c r="G42" s="222">
        <v>1045.5999999999999</v>
      </c>
      <c r="H42" s="137">
        <f t="shared" si="0"/>
        <v>5361.4</v>
      </c>
      <c r="I42" s="104">
        <f t="shared" si="2"/>
        <v>0.19</v>
      </c>
      <c r="J42" s="105">
        <f t="shared" si="3"/>
        <v>467401.14</v>
      </c>
      <c r="K42" s="105">
        <f t="shared" si="4"/>
        <v>113238.48</v>
      </c>
      <c r="L42" s="223"/>
      <c r="M42" s="228">
        <v>118556</v>
      </c>
      <c r="N42" s="228">
        <f t="shared" si="9"/>
        <v>119603.23927197511</v>
      </c>
      <c r="O42" s="222">
        <v>294.5</v>
      </c>
      <c r="P42" s="229">
        <f t="shared" si="5"/>
        <v>0.71</v>
      </c>
      <c r="Q42" s="228">
        <f t="shared" si="6"/>
        <v>119184.15000000001</v>
      </c>
    </row>
    <row r="43" spans="1:17" x14ac:dyDescent="0.5">
      <c r="A43" s="102" t="s">
        <v>77</v>
      </c>
      <c r="B43" s="101">
        <v>212</v>
      </c>
      <c r="C43" s="102" t="s">
        <v>89</v>
      </c>
      <c r="D43" s="105">
        <v>368294</v>
      </c>
      <c r="E43" s="105">
        <f t="shared" si="1"/>
        <v>371547.24690806703</v>
      </c>
      <c r="F43" s="222">
        <v>4668.3500000000004</v>
      </c>
      <c r="G43" s="222">
        <v>1045.8599999999999</v>
      </c>
      <c r="H43" s="137">
        <f t="shared" ref="H43:H74" si="10">F43+G43</f>
        <v>5714.21</v>
      </c>
      <c r="I43" s="104">
        <f t="shared" si="2"/>
        <v>0.11</v>
      </c>
      <c r="J43" s="105">
        <f t="shared" si="3"/>
        <v>292705.54499999998</v>
      </c>
      <c r="K43" s="105">
        <f t="shared" si="4"/>
        <v>65575.421999999991</v>
      </c>
      <c r="L43" s="223"/>
      <c r="M43" s="228">
        <v>64200</v>
      </c>
      <c r="N43" s="228">
        <f t="shared" si="9"/>
        <v>64767.097078686886</v>
      </c>
      <c r="O43" s="222">
        <v>130</v>
      </c>
      <c r="P43" s="229">
        <f t="shared" si="5"/>
        <v>0.87</v>
      </c>
      <c r="Q43" s="228">
        <f t="shared" si="6"/>
        <v>64467</v>
      </c>
    </row>
    <row r="44" spans="1:17" x14ac:dyDescent="0.5">
      <c r="A44" s="102" t="s">
        <v>77</v>
      </c>
      <c r="B44" s="101">
        <v>213</v>
      </c>
      <c r="C44" s="102" t="s">
        <v>90</v>
      </c>
      <c r="D44" s="105">
        <v>183826</v>
      </c>
      <c r="E44" s="105">
        <f t="shared" si="1"/>
        <v>185449.7879686401</v>
      </c>
      <c r="F44" s="222">
        <v>1880.28</v>
      </c>
      <c r="G44" s="222">
        <v>281.14</v>
      </c>
      <c r="H44" s="137">
        <f t="shared" si="10"/>
        <v>2161.42</v>
      </c>
      <c r="I44" s="104">
        <f t="shared" si="2"/>
        <v>0.15</v>
      </c>
      <c r="J44" s="105">
        <f t="shared" si="3"/>
        <v>160763.93999999997</v>
      </c>
      <c r="K44" s="105">
        <f t="shared" si="4"/>
        <v>24037.469999999998</v>
      </c>
      <c r="L44" s="223"/>
      <c r="M44" s="228">
        <v>85600</v>
      </c>
      <c r="N44" s="228">
        <f t="shared" si="9"/>
        <v>86356.129438249176</v>
      </c>
      <c r="O44" s="222">
        <v>187</v>
      </c>
      <c r="P44" s="229">
        <f t="shared" si="5"/>
        <v>0.81</v>
      </c>
      <c r="Q44" s="228">
        <f t="shared" si="6"/>
        <v>86337.900000000009</v>
      </c>
    </row>
    <row r="45" spans="1:17" x14ac:dyDescent="0.5">
      <c r="A45" s="102" t="s">
        <v>91</v>
      </c>
      <c r="B45" s="101">
        <v>841</v>
      </c>
      <c r="C45" s="102" t="s">
        <v>92</v>
      </c>
      <c r="D45" s="105">
        <v>107928</v>
      </c>
      <c r="E45" s="105">
        <f t="shared" si="1"/>
        <v>108881.35908891773</v>
      </c>
      <c r="F45" s="222">
        <v>1347.18</v>
      </c>
      <c r="G45" s="222">
        <v>698.47</v>
      </c>
      <c r="H45" s="137">
        <f t="shared" si="10"/>
        <v>2045.65</v>
      </c>
      <c r="I45" s="104">
        <f t="shared" si="2"/>
        <v>0.09</v>
      </c>
      <c r="J45" s="105">
        <f t="shared" si="3"/>
        <v>69110.334000000003</v>
      </c>
      <c r="K45" s="105">
        <f t="shared" si="4"/>
        <v>35831.510999999999</v>
      </c>
      <c r="L45" s="223"/>
      <c r="M45" s="228">
        <v>36875</v>
      </c>
      <c r="N45" s="228">
        <f t="shared" si="9"/>
        <v>37200.727488731762</v>
      </c>
      <c r="O45" s="222">
        <v>131.6</v>
      </c>
      <c r="P45" s="229">
        <f t="shared" si="5"/>
        <v>0.5</v>
      </c>
      <c r="Q45" s="228">
        <f t="shared" si="6"/>
        <v>37506</v>
      </c>
    </row>
    <row r="46" spans="1:17" x14ac:dyDescent="0.5">
      <c r="A46" s="102" t="s">
        <v>91</v>
      </c>
      <c r="B46" s="101">
        <v>840</v>
      </c>
      <c r="C46" s="102" t="s">
        <v>93</v>
      </c>
      <c r="D46" s="105">
        <v>525789</v>
      </c>
      <c r="E46" s="105">
        <f t="shared" si="1"/>
        <v>530433.44557485508</v>
      </c>
      <c r="F46" s="222">
        <v>6457.78</v>
      </c>
      <c r="G46" s="222">
        <v>3341.4</v>
      </c>
      <c r="H46" s="137">
        <f t="shared" si="10"/>
        <v>9799.18</v>
      </c>
      <c r="I46" s="104">
        <f t="shared" si="2"/>
        <v>0.09</v>
      </c>
      <c r="J46" s="105">
        <f t="shared" si="3"/>
        <v>331284.114</v>
      </c>
      <c r="K46" s="105">
        <f t="shared" si="4"/>
        <v>171413.82</v>
      </c>
      <c r="L46" s="223"/>
      <c r="M46" s="228">
        <v>201466</v>
      </c>
      <c r="N46" s="228">
        <f t="shared" si="9"/>
        <v>203245.60716596153</v>
      </c>
      <c r="O46" s="222">
        <v>646.20000000000005</v>
      </c>
      <c r="P46" s="229">
        <f t="shared" si="5"/>
        <v>0.55000000000000004</v>
      </c>
      <c r="Q46" s="228">
        <f t="shared" si="6"/>
        <v>202583.70000000007</v>
      </c>
    </row>
    <row r="47" spans="1:17" x14ac:dyDescent="0.5">
      <c r="A47" s="102" t="s">
        <v>91</v>
      </c>
      <c r="B47" s="101">
        <v>390</v>
      </c>
      <c r="C47" s="102" t="s">
        <v>94</v>
      </c>
      <c r="D47" s="105">
        <v>246975</v>
      </c>
      <c r="E47" s="105">
        <f t="shared" si="1"/>
        <v>249156.60126181765</v>
      </c>
      <c r="F47" s="222">
        <v>2693.45</v>
      </c>
      <c r="G47" s="222">
        <v>1327.73</v>
      </c>
      <c r="H47" s="137">
        <f t="shared" si="10"/>
        <v>4021.18</v>
      </c>
      <c r="I47" s="104">
        <f t="shared" si="2"/>
        <v>0.11</v>
      </c>
      <c r="J47" s="105">
        <f t="shared" si="3"/>
        <v>168879.315</v>
      </c>
      <c r="K47" s="105">
        <f t="shared" si="4"/>
        <v>83248.671000000002</v>
      </c>
      <c r="L47" s="223"/>
      <c r="M47" s="228">
        <v>17988</v>
      </c>
      <c r="N47" s="228">
        <f t="shared" si="9"/>
        <v>18146.893181486288</v>
      </c>
      <c r="O47" s="222">
        <v>59</v>
      </c>
      <c r="P47" s="229">
        <f t="shared" si="5"/>
        <v>0.54</v>
      </c>
      <c r="Q47" s="228">
        <f t="shared" si="6"/>
        <v>18160.2</v>
      </c>
    </row>
    <row r="48" spans="1:17" x14ac:dyDescent="0.5">
      <c r="A48" s="102" t="s">
        <v>91</v>
      </c>
      <c r="B48" s="101">
        <v>805</v>
      </c>
      <c r="C48" s="102" t="s">
        <v>95</v>
      </c>
      <c r="D48" s="105">
        <v>246795</v>
      </c>
      <c r="E48" s="105">
        <f t="shared" si="1"/>
        <v>248975.01127000822</v>
      </c>
      <c r="F48" s="222">
        <v>1310.2</v>
      </c>
      <c r="G48" s="222">
        <v>412.09</v>
      </c>
      <c r="H48" s="137">
        <f t="shared" si="10"/>
        <v>1722.29</v>
      </c>
      <c r="I48" s="104">
        <f t="shared" si="2"/>
        <v>0.25</v>
      </c>
      <c r="J48" s="105">
        <f t="shared" si="3"/>
        <v>186703.5</v>
      </c>
      <c r="K48" s="105">
        <f t="shared" si="4"/>
        <v>58722.824999999997</v>
      </c>
      <c r="L48" s="223"/>
      <c r="M48" s="230" t="s">
        <v>309</v>
      </c>
      <c r="N48" s="230"/>
      <c r="O48" s="231" t="s">
        <v>498</v>
      </c>
      <c r="P48" s="232" t="str">
        <f t="shared" si="5"/>
        <v/>
      </c>
      <c r="Q48" s="230" t="str">
        <f t="shared" si="6"/>
        <v/>
      </c>
    </row>
    <row r="49" spans="1:17" x14ac:dyDescent="0.5">
      <c r="A49" s="102" t="s">
        <v>91</v>
      </c>
      <c r="B49" s="101">
        <v>806</v>
      </c>
      <c r="C49" s="102" t="s">
        <v>96</v>
      </c>
      <c r="D49" s="105">
        <v>392858</v>
      </c>
      <c r="E49" s="105">
        <f t="shared" si="1"/>
        <v>396328.22779032349</v>
      </c>
      <c r="F49" s="222">
        <v>2368</v>
      </c>
      <c r="G49" s="222">
        <v>769.93</v>
      </c>
      <c r="H49" s="137">
        <f t="shared" si="10"/>
        <v>3137.93</v>
      </c>
      <c r="I49" s="104">
        <f t="shared" si="2"/>
        <v>0.22</v>
      </c>
      <c r="J49" s="105">
        <f t="shared" si="3"/>
        <v>296947.20000000001</v>
      </c>
      <c r="K49" s="105">
        <f t="shared" si="4"/>
        <v>96549.221999999994</v>
      </c>
      <c r="L49" s="223"/>
      <c r="M49" s="230" t="s">
        <v>309</v>
      </c>
      <c r="N49" s="230"/>
      <c r="O49" s="231" t="s">
        <v>498</v>
      </c>
      <c r="P49" s="232" t="str">
        <f t="shared" si="5"/>
        <v/>
      </c>
      <c r="Q49" s="230" t="str">
        <f t="shared" si="6"/>
        <v/>
      </c>
    </row>
    <row r="50" spans="1:17" x14ac:dyDescent="0.5">
      <c r="A50" s="102" t="s">
        <v>91</v>
      </c>
      <c r="B50" s="101">
        <v>391</v>
      </c>
      <c r="C50" s="102" t="s">
        <v>97</v>
      </c>
      <c r="D50" s="105">
        <v>355983</v>
      </c>
      <c r="E50" s="105">
        <f t="shared" si="1"/>
        <v>359127.50030159176</v>
      </c>
      <c r="F50" s="222">
        <v>4010.23</v>
      </c>
      <c r="G50" s="222">
        <v>1488.65</v>
      </c>
      <c r="H50" s="137">
        <f t="shared" si="10"/>
        <v>5498.88</v>
      </c>
      <c r="I50" s="104">
        <f t="shared" si="2"/>
        <v>0.11</v>
      </c>
      <c r="J50" s="105">
        <f t="shared" si="3"/>
        <v>251441.421</v>
      </c>
      <c r="K50" s="105">
        <f t="shared" si="4"/>
        <v>93338.355000000025</v>
      </c>
      <c r="L50" s="223"/>
      <c r="M50" s="228">
        <v>78068</v>
      </c>
      <c r="N50" s="228">
        <f t="shared" ref="N50:N51" si="11">(M50/$M$10)*$N$10</f>
        <v>78757.59711431351</v>
      </c>
      <c r="O50" s="222">
        <v>197</v>
      </c>
      <c r="P50" s="229">
        <f t="shared" si="5"/>
        <v>0.7</v>
      </c>
      <c r="Q50" s="228">
        <f t="shared" si="6"/>
        <v>78602.999999999985</v>
      </c>
    </row>
    <row r="51" spans="1:17" x14ac:dyDescent="0.5">
      <c r="A51" s="102" t="s">
        <v>91</v>
      </c>
      <c r="B51" s="101">
        <v>392</v>
      </c>
      <c r="C51" s="102" t="s">
        <v>98</v>
      </c>
      <c r="D51" s="105">
        <v>313801</v>
      </c>
      <c r="E51" s="105">
        <f t="shared" si="1"/>
        <v>316572.89455434616</v>
      </c>
      <c r="F51" s="222">
        <v>3032.7</v>
      </c>
      <c r="G51" s="222">
        <v>1727.09</v>
      </c>
      <c r="H51" s="137">
        <f t="shared" si="10"/>
        <v>4759.79</v>
      </c>
      <c r="I51" s="104">
        <f t="shared" si="2"/>
        <v>0.12</v>
      </c>
      <c r="J51" s="105">
        <f t="shared" si="3"/>
        <v>207436.68</v>
      </c>
      <c r="K51" s="105">
        <f t="shared" si="4"/>
        <v>118132.95599999999</v>
      </c>
      <c r="L51" s="223"/>
      <c r="M51" s="228">
        <v>17988</v>
      </c>
      <c r="N51" s="228">
        <f t="shared" si="11"/>
        <v>18146.893181486288</v>
      </c>
      <c r="O51" s="222">
        <v>60</v>
      </c>
      <c r="P51" s="229">
        <f t="shared" si="5"/>
        <v>0.53</v>
      </c>
      <c r="Q51" s="228">
        <f t="shared" si="6"/>
        <v>18126</v>
      </c>
    </row>
    <row r="52" spans="1:17" x14ac:dyDescent="0.5">
      <c r="A52" s="102" t="s">
        <v>91</v>
      </c>
      <c r="B52" s="101">
        <v>929</v>
      </c>
      <c r="C52" s="102" t="s">
        <v>99</v>
      </c>
      <c r="D52" s="105">
        <v>422538</v>
      </c>
      <c r="E52" s="105">
        <f t="shared" si="1"/>
        <v>426270.39977311832</v>
      </c>
      <c r="F52" s="222">
        <v>3931.76</v>
      </c>
      <c r="G52" s="222">
        <v>1928.36</v>
      </c>
      <c r="H52" s="137">
        <f t="shared" si="10"/>
        <v>5860.12</v>
      </c>
      <c r="I52" s="104">
        <f t="shared" si="2"/>
        <v>0.13</v>
      </c>
      <c r="J52" s="105">
        <f t="shared" si="3"/>
        <v>291343.41600000003</v>
      </c>
      <c r="K52" s="105">
        <f t="shared" si="4"/>
        <v>142891.476</v>
      </c>
      <c r="L52" s="223"/>
      <c r="M52" s="230" t="s">
        <v>309</v>
      </c>
      <c r="N52" s="230"/>
      <c r="O52" s="231" t="s">
        <v>498</v>
      </c>
      <c r="P52" s="232" t="str">
        <f t="shared" si="5"/>
        <v/>
      </c>
      <c r="Q52" s="230" t="str">
        <f t="shared" si="6"/>
        <v/>
      </c>
    </row>
    <row r="53" spans="1:17" x14ac:dyDescent="0.5">
      <c r="A53" s="102" t="s">
        <v>91</v>
      </c>
      <c r="B53" s="101">
        <v>807</v>
      </c>
      <c r="C53" s="102" t="s">
        <v>100</v>
      </c>
      <c r="D53" s="105">
        <v>306156</v>
      </c>
      <c r="E53" s="105">
        <f t="shared" si="1"/>
        <v>308860.36406888568</v>
      </c>
      <c r="F53" s="222">
        <v>1743.87</v>
      </c>
      <c r="G53" s="222">
        <v>664.4</v>
      </c>
      <c r="H53" s="137">
        <f t="shared" si="10"/>
        <v>2408.27</v>
      </c>
      <c r="I53" s="104">
        <f t="shared" si="2"/>
        <v>0.22</v>
      </c>
      <c r="J53" s="105">
        <f t="shared" si="3"/>
        <v>218681.29799999998</v>
      </c>
      <c r="K53" s="105">
        <f t="shared" si="4"/>
        <v>83315.759999999995</v>
      </c>
      <c r="L53" s="223"/>
      <c r="M53" s="230" t="s">
        <v>309</v>
      </c>
      <c r="N53" s="230"/>
      <c r="O53" s="231" t="s">
        <v>498</v>
      </c>
      <c r="P53" s="232" t="str">
        <f t="shared" si="5"/>
        <v/>
      </c>
      <c r="Q53" s="230" t="str">
        <f t="shared" si="6"/>
        <v/>
      </c>
    </row>
    <row r="54" spans="1:17" x14ac:dyDescent="0.5">
      <c r="A54" s="102" t="s">
        <v>91</v>
      </c>
      <c r="B54" s="101">
        <v>393</v>
      </c>
      <c r="C54" s="102" t="s">
        <v>101</v>
      </c>
      <c r="D54" s="105">
        <v>198228</v>
      </c>
      <c r="E54" s="105">
        <f t="shared" si="1"/>
        <v>199979.00497996793</v>
      </c>
      <c r="F54" s="222">
        <v>1965.1</v>
      </c>
      <c r="G54" s="222">
        <v>852.43</v>
      </c>
      <c r="H54" s="137">
        <f t="shared" si="10"/>
        <v>2817.5299999999997</v>
      </c>
      <c r="I54" s="104">
        <f t="shared" si="2"/>
        <v>0.12</v>
      </c>
      <c r="J54" s="105">
        <f t="shared" si="3"/>
        <v>134412.84</v>
      </c>
      <c r="K54" s="105">
        <f t="shared" si="4"/>
        <v>58306.211999999992</v>
      </c>
      <c r="L54" s="223"/>
      <c r="M54" s="228">
        <v>71952</v>
      </c>
      <c r="N54" s="228">
        <f t="shared" ref="N54:N61" si="12">(M54/$M$10)*$N$10</f>
        <v>72587.572725945152</v>
      </c>
      <c r="O54" s="222">
        <v>203</v>
      </c>
      <c r="P54" s="229">
        <f t="shared" si="5"/>
        <v>0.63</v>
      </c>
      <c r="Q54" s="228">
        <f t="shared" si="6"/>
        <v>72897.3</v>
      </c>
    </row>
    <row r="55" spans="1:17" x14ac:dyDescent="0.5">
      <c r="A55" s="102" t="s">
        <v>91</v>
      </c>
      <c r="B55" s="101">
        <v>808</v>
      </c>
      <c r="C55" s="102" t="s">
        <v>102</v>
      </c>
      <c r="D55" s="105">
        <v>417861</v>
      </c>
      <c r="E55" s="105">
        <f t="shared" si="1"/>
        <v>421552.08648593735</v>
      </c>
      <c r="F55" s="222">
        <v>2925.98</v>
      </c>
      <c r="G55" s="222">
        <v>1374.6</v>
      </c>
      <c r="H55" s="137">
        <f t="shared" si="10"/>
        <v>4300.58</v>
      </c>
      <c r="I55" s="104">
        <f t="shared" si="2"/>
        <v>0.17</v>
      </c>
      <c r="J55" s="105">
        <f t="shared" si="3"/>
        <v>283527.462</v>
      </c>
      <c r="K55" s="105">
        <f t="shared" si="4"/>
        <v>133198.74</v>
      </c>
      <c r="L55" s="223"/>
      <c r="M55" s="230" t="s">
        <v>309</v>
      </c>
      <c r="N55" s="230"/>
      <c r="O55" s="231" t="s">
        <v>498</v>
      </c>
      <c r="P55" s="232" t="str">
        <f t="shared" si="5"/>
        <v/>
      </c>
      <c r="Q55" s="230" t="str">
        <f t="shared" si="6"/>
        <v/>
      </c>
    </row>
    <row r="56" spans="1:17" x14ac:dyDescent="0.5">
      <c r="A56" s="102" t="s">
        <v>91</v>
      </c>
      <c r="B56" s="101">
        <v>394</v>
      </c>
      <c r="C56" s="102" t="s">
        <v>103</v>
      </c>
      <c r="D56" s="105">
        <v>454017</v>
      </c>
      <c r="E56" s="105">
        <f t="shared" si="1"/>
        <v>458027.46284071932</v>
      </c>
      <c r="F56" s="222">
        <v>3594.87</v>
      </c>
      <c r="G56" s="222">
        <v>1633.13</v>
      </c>
      <c r="H56" s="137">
        <f t="shared" si="10"/>
        <v>5228</v>
      </c>
      <c r="I56" s="104">
        <f t="shared" si="2"/>
        <v>0.15</v>
      </c>
      <c r="J56" s="105">
        <f t="shared" si="3"/>
        <v>307361.38500000001</v>
      </c>
      <c r="K56" s="105">
        <f t="shared" si="4"/>
        <v>139632.61499999999</v>
      </c>
      <c r="L56" s="223"/>
      <c r="M56" s="228">
        <v>134550</v>
      </c>
      <c r="N56" s="228">
        <f t="shared" si="12"/>
        <v>135738.51887752835</v>
      </c>
      <c r="O56" s="222">
        <v>485</v>
      </c>
      <c r="P56" s="229">
        <f t="shared" si="5"/>
        <v>0.49</v>
      </c>
      <c r="Q56" s="228">
        <f t="shared" si="6"/>
        <v>135460.5</v>
      </c>
    </row>
    <row r="57" spans="1:17" x14ac:dyDescent="0.5">
      <c r="A57" s="102" t="s">
        <v>104</v>
      </c>
      <c r="B57" s="101">
        <v>889</v>
      </c>
      <c r="C57" s="102" t="s">
        <v>105</v>
      </c>
      <c r="D57" s="105">
        <v>99114</v>
      </c>
      <c r="E57" s="105">
        <f t="shared" si="1"/>
        <v>99989.502489983963</v>
      </c>
      <c r="F57" s="222">
        <v>2440.41</v>
      </c>
      <c r="G57" s="222">
        <v>887.07</v>
      </c>
      <c r="H57" s="137">
        <f t="shared" si="10"/>
        <v>3327.48</v>
      </c>
      <c r="I57" s="104">
        <f t="shared" si="2"/>
        <v>0.05</v>
      </c>
      <c r="J57" s="105">
        <f t="shared" si="3"/>
        <v>69551.684999999998</v>
      </c>
      <c r="K57" s="105">
        <f t="shared" si="4"/>
        <v>25281.494999999999</v>
      </c>
      <c r="L57" s="223"/>
      <c r="M57" s="228">
        <v>71952</v>
      </c>
      <c r="N57" s="228">
        <f t="shared" si="12"/>
        <v>72587.572725945152</v>
      </c>
      <c r="O57" s="222">
        <v>253.4</v>
      </c>
      <c r="P57" s="229">
        <f t="shared" si="5"/>
        <v>0.5</v>
      </c>
      <c r="Q57" s="228">
        <f t="shared" si="6"/>
        <v>72219</v>
      </c>
    </row>
    <row r="58" spans="1:17" x14ac:dyDescent="0.5">
      <c r="A58" s="102" t="s">
        <v>104</v>
      </c>
      <c r="B58" s="101">
        <v>890</v>
      </c>
      <c r="C58" s="102" t="s">
        <v>106</v>
      </c>
      <c r="D58" s="105">
        <v>118001</v>
      </c>
      <c r="E58" s="105">
        <f t="shared" si="1"/>
        <v>119043.33679722944</v>
      </c>
      <c r="F58" s="222">
        <v>1763.23</v>
      </c>
      <c r="G58" s="222">
        <v>852.43</v>
      </c>
      <c r="H58" s="137">
        <f t="shared" si="10"/>
        <v>2615.66</v>
      </c>
      <c r="I58" s="104">
        <f t="shared" si="2"/>
        <v>0.08</v>
      </c>
      <c r="J58" s="105">
        <f t="shared" si="3"/>
        <v>80403.288</v>
      </c>
      <c r="K58" s="105">
        <f t="shared" si="4"/>
        <v>38870.808000000005</v>
      </c>
      <c r="L58" s="223"/>
      <c r="M58" s="230" t="s">
        <v>309</v>
      </c>
      <c r="N58" s="230"/>
      <c r="O58" s="231" t="s">
        <v>498</v>
      </c>
      <c r="P58" s="232" t="str">
        <f t="shared" si="5"/>
        <v/>
      </c>
      <c r="Q58" s="230" t="str">
        <f t="shared" si="6"/>
        <v/>
      </c>
    </row>
    <row r="59" spans="1:17" x14ac:dyDescent="0.5">
      <c r="A59" s="102" t="s">
        <v>104</v>
      </c>
      <c r="B59" s="101">
        <v>350</v>
      </c>
      <c r="C59" s="102" t="s">
        <v>107</v>
      </c>
      <c r="D59" s="105">
        <v>428474</v>
      </c>
      <c r="E59" s="105">
        <f t="shared" si="1"/>
        <v>432258.83416967728</v>
      </c>
      <c r="F59" s="222">
        <v>4813.82</v>
      </c>
      <c r="G59" s="222">
        <v>1998.48</v>
      </c>
      <c r="H59" s="137">
        <f t="shared" si="10"/>
        <v>6812.2999999999993</v>
      </c>
      <c r="I59" s="104">
        <f t="shared" si="2"/>
        <v>0.11</v>
      </c>
      <c r="J59" s="105">
        <f t="shared" si="3"/>
        <v>301826.51399999997</v>
      </c>
      <c r="K59" s="105">
        <f t="shared" si="4"/>
        <v>125304.696</v>
      </c>
      <c r="L59" s="223"/>
      <c r="M59" s="228">
        <v>55763</v>
      </c>
      <c r="N59" s="228">
        <f t="shared" si="12"/>
        <v>56255.570629265058</v>
      </c>
      <c r="O59" s="222">
        <v>213</v>
      </c>
      <c r="P59" s="229">
        <f t="shared" si="5"/>
        <v>0.46</v>
      </c>
      <c r="Q59" s="228">
        <f t="shared" si="6"/>
        <v>55848.6</v>
      </c>
    </row>
    <row r="60" spans="1:17" x14ac:dyDescent="0.5">
      <c r="A60" s="102" t="s">
        <v>104</v>
      </c>
      <c r="B60" s="101">
        <v>351</v>
      </c>
      <c r="C60" s="102" t="s">
        <v>108</v>
      </c>
      <c r="D60" s="105">
        <v>214957</v>
      </c>
      <c r="E60" s="105">
        <f t="shared" si="1"/>
        <v>216855.77705207627</v>
      </c>
      <c r="F60" s="222">
        <v>2780.71</v>
      </c>
      <c r="G60" s="222">
        <v>1471.88</v>
      </c>
      <c r="H60" s="137">
        <f t="shared" si="10"/>
        <v>4252.59</v>
      </c>
      <c r="I60" s="104">
        <f t="shared" si="2"/>
        <v>0.09</v>
      </c>
      <c r="J60" s="105">
        <f t="shared" si="3"/>
        <v>142650.42300000001</v>
      </c>
      <c r="K60" s="105">
        <f t="shared" si="4"/>
        <v>75507.444000000003</v>
      </c>
      <c r="L60" s="223"/>
      <c r="M60" s="228">
        <v>17988</v>
      </c>
      <c r="N60" s="228">
        <f t="shared" si="12"/>
        <v>18146.893181486288</v>
      </c>
      <c r="O60" s="222">
        <v>61</v>
      </c>
      <c r="P60" s="229">
        <f t="shared" si="5"/>
        <v>0.52</v>
      </c>
      <c r="Q60" s="228">
        <f t="shared" si="6"/>
        <v>18080.400000000001</v>
      </c>
    </row>
    <row r="61" spans="1:17" x14ac:dyDescent="0.5">
      <c r="A61" s="102" t="s">
        <v>104</v>
      </c>
      <c r="B61" s="101">
        <v>895</v>
      </c>
      <c r="C61" s="102" t="s">
        <v>109</v>
      </c>
      <c r="D61" s="105">
        <v>252012</v>
      </c>
      <c r="E61" s="105">
        <f t="shared" si="1"/>
        <v>254238.0945326174</v>
      </c>
      <c r="F61" s="222">
        <v>5305.92</v>
      </c>
      <c r="G61" s="222">
        <v>2905.95</v>
      </c>
      <c r="H61" s="137">
        <f t="shared" si="10"/>
        <v>8211.869999999999</v>
      </c>
      <c r="I61" s="104">
        <f t="shared" si="2"/>
        <v>0.05</v>
      </c>
      <c r="J61" s="105">
        <f t="shared" si="3"/>
        <v>151218.72</v>
      </c>
      <c r="K61" s="105">
        <f t="shared" si="4"/>
        <v>82819.574999999983</v>
      </c>
      <c r="L61" s="223"/>
      <c r="M61" s="228">
        <v>17988</v>
      </c>
      <c r="N61" s="228">
        <f t="shared" si="12"/>
        <v>18146.893181486288</v>
      </c>
      <c r="O61" s="222">
        <v>50</v>
      </c>
      <c r="P61" s="229">
        <f t="shared" si="5"/>
        <v>0.64</v>
      </c>
      <c r="Q61" s="228">
        <f t="shared" si="6"/>
        <v>18240</v>
      </c>
    </row>
    <row r="62" spans="1:17" x14ac:dyDescent="0.5">
      <c r="A62" s="102" t="s">
        <v>104</v>
      </c>
      <c r="B62" s="101">
        <v>896</v>
      </c>
      <c r="C62" s="102" t="s">
        <v>110</v>
      </c>
      <c r="D62" s="105">
        <v>266402</v>
      </c>
      <c r="E62" s="105">
        <f t="shared" si="1"/>
        <v>268755.2055444913</v>
      </c>
      <c r="F62" s="222">
        <v>4735.6099999999997</v>
      </c>
      <c r="G62" s="222">
        <v>2552.52</v>
      </c>
      <c r="H62" s="137">
        <f t="shared" si="10"/>
        <v>7288.1299999999992</v>
      </c>
      <c r="I62" s="104">
        <f t="shared" si="2"/>
        <v>0.06</v>
      </c>
      <c r="J62" s="105">
        <f t="shared" si="3"/>
        <v>161957.86199999999</v>
      </c>
      <c r="K62" s="105">
        <f t="shared" si="4"/>
        <v>87296.184000000008</v>
      </c>
      <c r="L62" s="223"/>
      <c r="M62" s="230"/>
      <c r="N62" s="230"/>
      <c r="O62" s="231" t="s">
        <v>498</v>
      </c>
      <c r="P62" s="232" t="str">
        <f t="shared" si="5"/>
        <v/>
      </c>
      <c r="Q62" s="230" t="str">
        <f t="shared" si="6"/>
        <v/>
      </c>
    </row>
    <row r="63" spans="1:17" x14ac:dyDescent="0.5">
      <c r="A63" s="102" t="s">
        <v>104</v>
      </c>
      <c r="B63" s="101">
        <v>942</v>
      </c>
      <c r="C63" s="102" t="s">
        <v>111</v>
      </c>
      <c r="D63" s="105">
        <v>271439</v>
      </c>
      <c r="E63" s="105">
        <f t="shared" si="1"/>
        <v>273836.69881529111</v>
      </c>
      <c r="F63" s="222">
        <v>3338.22</v>
      </c>
      <c r="G63" s="222">
        <v>1834.37</v>
      </c>
      <c r="H63" s="137">
        <f t="shared" si="10"/>
        <v>5172.59</v>
      </c>
      <c r="I63" s="104">
        <f t="shared" si="2"/>
        <v>0.09</v>
      </c>
      <c r="J63" s="105">
        <f t="shared" si="3"/>
        <v>171250.68599999999</v>
      </c>
      <c r="K63" s="105">
        <f t="shared" si="4"/>
        <v>94103.180999999982</v>
      </c>
      <c r="L63" s="223"/>
      <c r="M63" s="228">
        <v>53964</v>
      </c>
      <c r="N63" s="228">
        <f t="shared" ref="N63:N64" si="13">(M63/$M$10)*$N$10</f>
        <v>54440.679544458864</v>
      </c>
      <c r="O63" s="222">
        <v>114.2</v>
      </c>
      <c r="P63" s="229">
        <f t="shared" si="5"/>
        <v>0.84</v>
      </c>
      <c r="Q63" s="228">
        <f t="shared" si="6"/>
        <v>54678.960000000006</v>
      </c>
    </row>
    <row r="64" spans="1:17" x14ac:dyDescent="0.5">
      <c r="A64" s="102" t="s">
        <v>104</v>
      </c>
      <c r="B64" s="101">
        <v>876</v>
      </c>
      <c r="C64" s="102" t="s">
        <v>112</v>
      </c>
      <c r="D64" s="105">
        <v>41013</v>
      </c>
      <c r="E64" s="105">
        <f t="shared" si="1"/>
        <v>41375.279633772348</v>
      </c>
      <c r="F64" s="222">
        <v>1700.73</v>
      </c>
      <c r="G64" s="222">
        <v>883.51</v>
      </c>
      <c r="H64" s="137">
        <f t="shared" si="10"/>
        <v>2584.2399999999998</v>
      </c>
      <c r="I64" s="104">
        <f t="shared" si="2"/>
        <v>0.03</v>
      </c>
      <c r="J64" s="105">
        <f t="shared" si="3"/>
        <v>29082.483</v>
      </c>
      <c r="K64" s="105">
        <f t="shared" si="4"/>
        <v>15108.021000000001</v>
      </c>
      <c r="L64" s="223"/>
      <c r="M64" s="228">
        <v>53964</v>
      </c>
      <c r="N64" s="228">
        <f t="shared" si="13"/>
        <v>54440.679544458864</v>
      </c>
      <c r="O64" s="222">
        <v>179</v>
      </c>
      <c r="P64" s="229">
        <f t="shared" si="5"/>
        <v>0.53</v>
      </c>
      <c r="Q64" s="228">
        <f t="shared" si="6"/>
        <v>54075.900000000009</v>
      </c>
    </row>
    <row r="65" spans="1:17" x14ac:dyDescent="0.5">
      <c r="A65" s="102" t="s">
        <v>104</v>
      </c>
      <c r="B65" s="101">
        <v>340</v>
      </c>
      <c r="C65" s="102" t="s">
        <v>113</v>
      </c>
      <c r="D65" s="105">
        <v>283491</v>
      </c>
      <c r="E65" s="105">
        <f t="shared" si="1"/>
        <v>285995.15760021843</v>
      </c>
      <c r="F65" s="222">
        <v>2503.9699999999998</v>
      </c>
      <c r="G65" s="222">
        <v>1294.3800000000001</v>
      </c>
      <c r="H65" s="137">
        <f t="shared" si="10"/>
        <v>3798.35</v>
      </c>
      <c r="I65" s="104">
        <f t="shared" si="2"/>
        <v>0.13</v>
      </c>
      <c r="J65" s="105">
        <f t="shared" si="3"/>
        <v>185544.177</v>
      </c>
      <c r="K65" s="105">
        <f t="shared" si="4"/>
        <v>95913.558000000005</v>
      </c>
      <c r="L65" s="223"/>
      <c r="M65" s="230" t="s">
        <v>309</v>
      </c>
      <c r="N65" s="230"/>
      <c r="O65" s="231" t="s">
        <v>498</v>
      </c>
      <c r="P65" s="232" t="str">
        <f t="shared" si="5"/>
        <v/>
      </c>
      <c r="Q65" s="230" t="str">
        <f t="shared" si="6"/>
        <v/>
      </c>
    </row>
    <row r="66" spans="1:17" x14ac:dyDescent="0.5">
      <c r="A66" s="102" t="s">
        <v>104</v>
      </c>
      <c r="B66" s="101">
        <v>888</v>
      </c>
      <c r="C66" s="102" t="s">
        <v>114</v>
      </c>
      <c r="D66" s="105">
        <v>502585</v>
      </c>
      <c r="E66" s="105">
        <f t="shared" si="1"/>
        <v>507024.4779640474</v>
      </c>
      <c r="F66" s="222">
        <v>17036.02</v>
      </c>
      <c r="G66" s="222">
        <v>9296.43</v>
      </c>
      <c r="H66" s="137">
        <f t="shared" si="10"/>
        <v>26332.45</v>
      </c>
      <c r="I66" s="104">
        <f t="shared" si="2"/>
        <v>0.03</v>
      </c>
      <c r="J66" s="105">
        <f t="shared" si="3"/>
        <v>291315.94199999998</v>
      </c>
      <c r="K66" s="105">
        <f t="shared" si="4"/>
        <v>158968.95300000001</v>
      </c>
      <c r="L66" s="223"/>
      <c r="M66" s="228">
        <v>461212</v>
      </c>
      <c r="N66" s="228">
        <f t="shared" ref="N66:N68" si="14">(M66/$M$10)*$N$10</f>
        <v>465286.01834665629</v>
      </c>
      <c r="O66" s="222">
        <v>1711.63</v>
      </c>
      <c r="P66" s="229">
        <f t="shared" si="5"/>
        <v>0.48</v>
      </c>
      <c r="Q66" s="228">
        <f t="shared" si="6"/>
        <v>468301.96800000005</v>
      </c>
    </row>
    <row r="67" spans="1:17" x14ac:dyDescent="0.5">
      <c r="A67" s="102" t="s">
        <v>104</v>
      </c>
      <c r="B67" s="101">
        <v>341</v>
      </c>
      <c r="C67" s="102" t="s">
        <v>115</v>
      </c>
      <c r="D67" s="105">
        <v>634797</v>
      </c>
      <c r="E67" s="105">
        <f t="shared" si="1"/>
        <v>640404.34461462917</v>
      </c>
      <c r="F67" s="222">
        <v>7213.35</v>
      </c>
      <c r="G67" s="222">
        <v>3132.4</v>
      </c>
      <c r="H67" s="137">
        <f t="shared" si="10"/>
        <v>10345.75</v>
      </c>
      <c r="I67" s="104">
        <f t="shared" si="2"/>
        <v>0.11</v>
      </c>
      <c r="J67" s="105">
        <f t="shared" si="3"/>
        <v>452277.04499999998</v>
      </c>
      <c r="K67" s="105">
        <f t="shared" si="4"/>
        <v>196401.48</v>
      </c>
      <c r="L67" s="223"/>
      <c r="M67" s="228">
        <v>104690</v>
      </c>
      <c r="N67" s="228">
        <f t="shared" si="14"/>
        <v>105614.75690292413</v>
      </c>
      <c r="O67" s="222">
        <v>425</v>
      </c>
      <c r="P67" s="229">
        <f t="shared" si="5"/>
        <v>0.44</v>
      </c>
      <c r="Q67" s="228">
        <f t="shared" si="6"/>
        <v>106590</v>
      </c>
    </row>
    <row r="68" spans="1:17" x14ac:dyDescent="0.5">
      <c r="A68" s="102" t="s">
        <v>104</v>
      </c>
      <c r="B68" s="101">
        <v>352</v>
      </c>
      <c r="C68" s="102" t="s">
        <v>116</v>
      </c>
      <c r="D68" s="105">
        <v>1012005</v>
      </c>
      <c r="E68" s="105">
        <f t="shared" si="1"/>
        <v>1020944.331450413</v>
      </c>
      <c r="F68" s="222">
        <v>8630.2999999999993</v>
      </c>
      <c r="G68" s="222">
        <v>2229.65</v>
      </c>
      <c r="H68" s="137">
        <f t="shared" si="10"/>
        <v>10859.949999999999</v>
      </c>
      <c r="I68" s="104">
        <f t="shared" si="2"/>
        <v>0.16</v>
      </c>
      <c r="J68" s="105">
        <f t="shared" si="3"/>
        <v>787083.3600000001</v>
      </c>
      <c r="K68" s="105">
        <f t="shared" si="4"/>
        <v>203344.08000000002</v>
      </c>
      <c r="L68" s="223"/>
      <c r="M68" s="228">
        <v>35976</v>
      </c>
      <c r="N68" s="228">
        <f t="shared" si="14"/>
        <v>36293.786362972576</v>
      </c>
      <c r="O68" s="222">
        <v>114</v>
      </c>
      <c r="P68" s="229">
        <f t="shared" si="5"/>
        <v>0.56000000000000005</v>
      </c>
      <c r="Q68" s="228">
        <f t="shared" si="6"/>
        <v>36388.800000000003</v>
      </c>
    </row>
    <row r="69" spans="1:17" x14ac:dyDescent="0.5">
      <c r="A69" s="102" t="s">
        <v>104</v>
      </c>
      <c r="B69" s="101">
        <v>353</v>
      </c>
      <c r="C69" s="102" t="s">
        <v>117</v>
      </c>
      <c r="D69" s="105">
        <v>401852</v>
      </c>
      <c r="E69" s="105">
        <f t="shared" si="1"/>
        <v>405401.67438106664</v>
      </c>
      <c r="F69" s="222">
        <v>4038.95</v>
      </c>
      <c r="G69" s="222">
        <v>1479.28</v>
      </c>
      <c r="H69" s="137">
        <f t="shared" si="10"/>
        <v>5518.23</v>
      </c>
      <c r="I69" s="104">
        <f t="shared" si="2"/>
        <v>0.13</v>
      </c>
      <c r="J69" s="105">
        <f t="shared" si="3"/>
        <v>299286.19499999995</v>
      </c>
      <c r="K69" s="105">
        <f t="shared" si="4"/>
        <v>109614.648</v>
      </c>
      <c r="L69" s="223"/>
      <c r="M69" s="230" t="s">
        <v>309</v>
      </c>
      <c r="N69" s="230"/>
      <c r="O69" s="231" t="s">
        <v>498</v>
      </c>
      <c r="P69" s="232" t="str">
        <f t="shared" si="5"/>
        <v/>
      </c>
      <c r="Q69" s="230" t="str">
        <f t="shared" si="6"/>
        <v/>
      </c>
    </row>
    <row r="70" spans="1:17" x14ac:dyDescent="0.5">
      <c r="A70" s="102" t="s">
        <v>104</v>
      </c>
      <c r="B70" s="101">
        <v>354</v>
      </c>
      <c r="C70" s="102" t="s">
        <v>118</v>
      </c>
      <c r="D70" s="105">
        <v>247155</v>
      </c>
      <c r="E70" s="105">
        <f t="shared" si="1"/>
        <v>249338.19125362701</v>
      </c>
      <c r="F70" s="222">
        <v>3687.13</v>
      </c>
      <c r="G70" s="222">
        <v>1548.58</v>
      </c>
      <c r="H70" s="137">
        <f t="shared" si="10"/>
        <v>5235.71</v>
      </c>
      <c r="I70" s="104">
        <f t="shared" si="2"/>
        <v>0.08</v>
      </c>
      <c r="J70" s="105">
        <f t="shared" si="3"/>
        <v>168133.12800000003</v>
      </c>
      <c r="K70" s="105">
        <f t="shared" si="4"/>
        <v>70615.247999999992</v>
      </c>
      <c r="L70" s="223"/>
      <c r="M70" s="228">
        <v>35976</v>
      </c>
      <c r="N70" s="228">
        <f t="shared" ref="N70" si="15">(M70/$M$10)*$N$10</f>
        <v>36293.786362972576</v>
      </c>
      <c r="O70" s="222">
        <v>114.4</v>
      </c>
      <c r="P70" s="229">
        <f t="shared" si="5"/>
        <v>0.56000000000000005</v>
      </c>
      <c r="Q70" s="228">
        <f t="shared" si="6"/>
        <v>36516.480000000003</v>
      </c>
    </row>
    <row r="71" spans="1:17" x14ac:dyDescent="0.5">
      <c r="A71" s="102" t="s">
        <v>104</v>
      </c>
      <c r="B71" s="101">
        <v>355</v>
      </c>
      <c r="C71" s="102" t="s">
        <v>119</v>
      </c>
      <c r="D71" s="105">
        <v>411745</v>
      </c>
      <c r="E71" s="105">
        <f t="shared" si="1"/>
        <v>415382.062097569</v>
      </c>
      <c r="F71" s="222">
        <v>4835.1099999999997</v>
      </c>
      <c r="G71" s="222">
        <v>1835.78</v>
      </c>
      <c r="H71" s="137">
        <f t="shared" si="10"/>
        <v>6670.8899999999994</v>
      </c>
      <c r="I71" s="104">
        <f t="shared" si="2"/>
        <v>0.11</v>
      </c>
      <c r="J71" s="105">
        <f t="shared" si="3"/>
        <v>303161.39699999994</v>
      </c>
      <c r="K71" s="105">
        <f t="shared" si="4"/>
        <v>115103.40599999999</v>
      </c>
      <c r="L71" s="223"/>
      <c r="M71" s="230" t="s">
        <v>309</v>
      </c>
      <c r="N71" s="230"/>
      <c r="O71" s="231" t="s">
        <v>498</v>
      </c>
      <c r="P71" s="232" t="str">
        <f t="shared" si="5"/>
        <v/>
      </c>
      <c r="Q71" s="230" t="str">
        <f t="shared" si="6"/>
        <v/>
      </c>
    </row>
    <row r="72" spans="1:17" x14ac:dyDescent="0.5">
      <c r="A72" s="102" t="s">
        <v>104</v>
      </c>
      <c r="B72" s="101">
        <v>343</v>
      </c>
      <c r="C72" s="102" t="s">
        <v>120</v>
      </c>
      <c r="D72" s="105">
        <v>305076</v>
      </c>
      <c r="E72" s="105">
        <f t="shared" si="1"/>
        <v>307770.82411802927</v>
      </c>
      <c r="F72" s="222">
        <v>3622.67</v>
      </c>
      <c r="G72" s="222">
        <v>1932.57</v>
      </c>
      <c r="H72" s="137">
        <f t="shared" si="10"/>
        <v>5555.24</v>
      </c>
      <c r="I72" s="104">
        <f t="shared" si="2"/>
        <v>0.1</v>
      </c>
      <c r="J72" s="105">
        <f t="shared" si="3"/>
        <v>206492.19000000003</v>
      </c>
      <c r="K72" s="105">
        <f t="shared" si="4"/>
        <v>110156.49</v>
      </c>
      <c r="L72" s="223"/>
      <c r="M72" s="228">
        <v>53964</v>
      </c>
      <c r="N72" s="228">
        <f t="shared" ref="N72:N74" si="16">(M72/$M$10)*$N$10</f>
        <v>54440.679544458864</v>
      </c>
      <c r="O72" s="222">
        <v>151.80000000000001</v>
      </c>
      <c r="P72" s="229">
        <f t="shared" si="5"/>
        <v>0.63</v>
      </c>
      <c r="Q72" s="228">
        <f t="shared" si="6"/>
        <v>54511.380000000005</v>
      </c>
    </row>
    <row r="73" spans="1:17" x14ac:dyDescent="0.5">
      <c r="A73" s="102" t="s">
        <v>104</v>
      </c>
      <c r="B73" s="101">
        <v>342</v>
      </c>
      <c r="C73" s="102" t="s">
        <v>310</v>
      </c>
      <c r="D73" s="105">
        <v>178981</v>
      </c>
      <c r="E73" s="105">
        <f t="shared" si="1"/>
        <v>180561.99068910367</v>
      </c>
      <c r="F73" s="222">
        <v>2441.9899999999998</v>
      </c>
      <c r="G73" s="222">
        <v>1265.21</v>
      </c>
      <c r="H73" s="137">
        <f t="shared" si="10"/>
        <v>3707.2</v>
      </c>
      <c r="I73" s="104">
        <f t="shared" si="2"/>
        <v>0.09</v>
      </c>
      <c r="J73" s="105">
        <f t="shared" si="3"/>
        <v>125274.087</v>
      </c>
      <c r="K73" s="105">
        <f t="shared" si="4"/>
        <v>64905.273000000001</v>
      </c>
      <c r="L73" s="223"/>
      <c r="M73" s="228">
        <v>17988</v>
      </c>
      <c r="N73" s="228">
        <f t="shared" si="16"/>
        <v>18146.893181486288</v>
      </c>
      <c r="O73" s="222">
        <v>61</v>
      </c>
      <c r="P73" s="229">
        <f t="shared" si="5"/>
        <v>0.52</v>
      </c>
      <c r="Q73" s="228">
        <f t="shared" si="6"/>
        <v>18080.400000000001</v>
      </c>
    </row>
    <row r="74" spans="1:17" x14ac:dyDescent="0.5">
      <c r="A74" s="102" t="s">
        <v>104</v>
      </c>
      <c r="B74" s="101">
        <v>356</v>
      </c>
      <c r="C74" s="102" t="s">
        <v>122</v>
      </c>
      <c r="D74" s="105">
        <v>310653</v>
      </c>
      <c r="E74" s="105">
        <f t="shared" si="1"/>
        <v>313397.08736425726</v>
      </c>
      <c r="F74" s="222">
        <v>4344.16</v>
      </c>
      <c r="G74" s="222">
        <v>2505.6999999999998</v>
      </c>
      <c r="H74" s="137">
        <f t="shared" si="10"/>
        <v>6849.86</v>
      </c>
      <c r="I74" s="104">
        <f t="shared" si="2"/>
        <v>0.08</v>
      </c>
      <c r="J74" s="105">
        <f t="shared" si="3"/>
        <v>198093.696</v>
      </c>
      <c r="K74" s="105">
        <f t="shared" si="4"/>
        <v>114259.91999999998</v>
      </c>
      <c r="L74" s="223"/>
      <c r="M74" s="228">
        <v>77528</v>
      </c>
      <c r="N74" s="228">
        <f t="shared" si="16"/>
        <v>78212.827138885303</v>
      </c>
      <c r="O74" s="222">
        <v>287</v>
      </c>
      <c r="P74" s="229">
        <f t="shared" si="5"/>
        <v>0.48</v>
      </c>
      <c r="Q74" s="228">
        <f t="shared" si="6"/>
        <v>78523.199999999983</v>
      </c>
    </row>
    <row r="75" spans="1:17" x14ac:dyDescent="0.5">
      <c r="A75" s="102" t="s">
        <v>104</v>
      </c>
      <c r="B75" s="101">
        <v>357</v>
      </c>
      <c r="C75" s="102" t="s">
        <v>123</v>
      </c>
      <c r="D75" s="105">
        <v>296082</v>
      </c>
      <c r="E75" s="105">
        <f t="shared" si="1"/>
        <v>298697.37752728612</v>
      </c>
      <c r="F75" s="222">
        <v>3528.12</v>
      </c>
      <c r="G75" s="222">
        <v>1742.3</v>
      </c>
      <c r="H75" s="137">
        <f t="shared" ref="H75:H106" si="17">F75+G75</f>
        <v>5270.42</v>
      </c>
      <c r="I75" s="104">
        <f t="shared" si="2"/>
        <v>0.1</v>
      </c>
      <c r="J75" s="105">
        <f t="shared" si="3"/>
        <v>201102.84000000003</v>
      </c>
      <c r="K75" s="105">
        <f t="shared" si="4"/>
        <v>99311.1</v>
      </c>
      <c r="L75" s="223"/>
      <c r="M75" s="230" t="s">
        <v>309</v>
      </c>
      <c r="N75" s="230"/>
      <c r="O75" s="231" t="s">
        <v>498</v>
      </c>
      <c r="P75" s="232" t="str">
        <f t="shared" si="5"/>
        <v/>
      </c>
      <c r="Q75" s="230" t="str">
        <f t="shared" si="6"/>
        <v/>
      </c>
    </row>
    <row r="76" spans="1:17" x14ac:dyDescent="0.5">
      <c r="A76" s="102" t="s">
        <v>104</v>
      </c>
      <c r="B76" s="101">
        <v>358</v>
      </c>
      <c r="C76" s="102" t="s">
        <v>124</v>
      </c>
      <c r="D76" s="105">
        <v>303098</v>
      </c>
      <c r="E76" s="105">
        <f t="shared" ref="E76:E139" si="18">(D76/$D$10)*$E$10</f>
        <v>305775.35187470145</v>
      </c>
      <c r="F76" s="222">
        <v>3659.2</v>
      </c>
      <c r="G76" s="222">
        <v>2202.79</v>
      </c>
      <c r="H76" s="137">
        <f t="shared" si="17"/>
        <v>5861.99</v>
      </c>
      <c r="I76" s="104">
        <f t="shared" ref="I76:I139" si="19">ROUND(E76/H76/15/38,2)</f>
        <v>0.09</v>
      </c>
      <c r="J76" s="105">
        <f t="shared" ref="J76:J139" si="20">F76*I76*15*38</f>
        <v>187716.96</v>
      </c>
      <c r="K76" s="105">
        <f t="shared" ref="K76:K139" si="21">G76*I76*15*38</f>
        <v>113003.12699999999</v>
      </c>
      <c r="L76" s="223"/>
      <c r="M76" s="230" t="s">
        <v>309</v>
      </c>
      <c r="N76" s="230"/>
      <c r="O76" s="231" t="s">
        <v>498</v>
      </c>
      <c r="P76" s="232" t="str">
        <f t="shared" ref="P76:P139" si="22">IFERROR(ROUND(N76/O76/15/38,2),"")</f>
        <v/>
      </c>
      <c r="Q76" s="230" t="str">
        <f t="shared" ref="Q76:Q139" si="23">IFERROR(P76*O76*15*38,"")</f>
        <v/>
      </c>
    </row>
    <row r="77" spans="1:17" x14ac:dyDescent="0.5">
      <c r="A77" s="102" t="s">
        <v>104</v>
      </c>
      <c r="B77" s="101">
        <v>877</v>
      </c>
      <c r="C77" s="102" t="s">
        <v>125</v>
      </c>
      <c r="D77" s="105">
        <v>157755</v>
      </c>
      <c r="E77" s="105">
        <f t="shared" si="18"/>
        <v>159148.49532162381</v>
      </c>
      <c r="F77" s="222">
        <v>2966.49</v>
      </c>
      <c r="G77" s="222">
        <v>1679.98</v>
      </c>
      <c r="H77" s="137">
        <f t="shared" si="17"/>
        <v>4646.4699999999993</v>
      </c>
      <c r="I77" s="104">
        <f t="shared" si="19"/>
        <v>0.06</v>
      </c>
      <c r="J77" s="105">
        <f t="shared" si="20"/>
        <v>101453.958</v>
      </c>
      <c r="K77" s="105">
        <f t="shared" si="21"/>
        <v>57455.315999999999</v>
      </c>
      <c r="L77" s="223"/>
      <c r="M77" s="228">
        <v>18168</v>
      </c>
      <c r="N77" s="228">
        <f t="shared" ref="N77:N80" si="24">(M77/$M$10)*$N$10</f>
        <v>18328.483173295688</v>
      </c>
      <c r="O77" s="222">
        <v>80</v>
      </c>
      <c r="P77" s="229">
        <f t="shared" si="22"/>
        <v>0.4</v>
      </c>
      <c r="Q77" s="228">
        <f t="shared" si="23"/>
        <v>18240</v>
      </c>
    </row>
    <row r="78" spans="1:17" x14ac:dyDescent="0.5">
      <c r="A78" s="102" t="s">
        <v>104</v>
      </c>
      <c r="B78" s="101">
        <v>943</v>
      </c>
      <c r="C78" s="102" t="s">
        <v>126</v>
      </c>
      <c r="D78" s="105">
        <v>205243</v>
      </c>
      <c r="E78" s="105">
        <f t="shared" si="18"/>
        <v>207055.9704940955</v>
      </c>
      <c r="F78" s="222">
        <v>2612.54</v>
      </c>
      <c r="G78" s="222">
        <v>1546.17</v>
      </c>
      <c r="H78" s="137">
        <f t="shared" si="17"/>
        <v>4158.71</v>
      </c>
      <c r="I78" s="104">
        <f t="shared" si="19"/>
        <v>0.09</v>
      </c>
      <c r="J78" s="105">
        <f t="shared" si="20"/>
        <v>134023.302</v>
      </c>
      <c r="K78" s="105">
        <f t="shared" si="21"/>
        <v>79318.521000000008</v>
      </c>
      <c r="L78" s="223"/>
      <c r="M78" s="228">
        <v>35976</v>
      </c>
      <c r="N78" s="228">
        <f t="shared" si="24"/>
        <v>36293.786362972576</v>
      </c>
      <c r="O78" s="222">
        <v>120.5</v>
      </c>
      <c r="P78" s="229">
        <f t="shared" si="22"/>
        <v>0.53</v>
      </c>
      <c r="Q78" s="228">
        <f t="shared" si="23"/>
        <v>36403.050000000003</v>
      </c>
    </row>
    <row r="79" spans="1:17" x14ac:dyDescent="0.5">
      <c r="A79" s="102" t="s">
        <v>104</v>
      </c>
      <c r="B79" s="101">
        <v>359</v>
      </c>
      <c r="C79" s="102" t="s">
        <v>127</v>
      </c>
      <c r="D79" s="105">
        <v>237981</v>
      </c>
      <c r="E79" s="105">
        <f t="shared" si="18"/>
        <v>240083.1546710745</v>
      </c>
      <c r="F79" s="222">
        <v>4393.08</v>
      </c>
      <c r="G79" s="222">
        <v>2504.85</v>
      </c>
      <c r="H79" s="137">
        <f t="shared" si="17"/>
        <v>6897.93</v>
      </c>
      <c r="I79" s="104">
        <f t="shared" si="19"/>
        <v>0.06</v>
      </c>
      <c r="J79" s="105">
        <f t="shared" si="20"/>
        <v>150243.33599999998</v>
      </c>
      <c r="K79" s="105">
        <f t="shared" si="21"/>
        <v>85665.87</v>
      </c>
      <c r="L79" s="223"/>
      <c r="M79" s="228">
        <v>36336</v>
      </c>
      <c r="N79" s="228">
        <f t="shared" si="24"/>
        <v>36656.966346591376</v>
      </c>
      <c r="O79" s="222">
        <v>129.4</v>
      </c>
      <c r="P79" s="229">
        <f t="shared" si="22"/>
        <v>0.5</v>
      </c>
      <c r="Q79" s="228">
        <f t="shared" si="23"/>
        <v>36879</v>
      </c>
    </row>
    <row r="80" spans="1:17" x14ac:dyDescent="0.5">
      <c r="A80" s="102" t="s">
        <v>104</v>
      </c>
      <c r="B80" s="101">
        <v>344</v>
      </c>
      <c r="C80" s="102" t="s">
        <v>128</v>
      </c>
      <c r="D80" s="105">
        <v>341052</v>
      </c>
      <c r="E80" s="105">
        <f t="shared" si="18"/>
        <v>344064.61048100179</v>
      </c>
      <c r="F80" s="222">
        <v>4339.2700000000004</v>
      </c>
      <c r="G80" s="222">
        <v>2271.48</v>
      </c>
      <c r="H80" s="137">
        <f t="shared" si="17"/>
        <v>6610.75</v>
      </c>
      <c r="I80" s="104">
        <f t="shared" si="19"/>
        <v>0.09</v>
      </c>
      <c r="J80" s="105">
        <f t="shared" si="20"/>
        <v>222604.55100000001</v>
      </c>
      <c r="K80" s="105">
        <f t="shared" si="21"/>
        <v>116526.924</v>
      </c>
      <c r="L80" s="223"/>
      <c r="M80" s="228">
        <v>57382</v>
      </c>
      <c r="N80" s="228">
        <f t="shared" si="24"/>
        <v>57888.871722261843</v>
      </c>
      <c r="O80" s="222">
        <v>181</v>
      </c>
      <c r="P80" s="229">
        <f t="shared" si="22"/>
        <v>0.56000000000000005</v>
      </c>
      <c r="Q80" s="228">
        <f t="shared" si="23"/>
        <v>57775.200000000004</v>
      </c>
    </row>
    <row r="81" spans="1:17" x14ac:dyDescent="0.5">
      <c r="A81" s="102" t="s">
        <v>129</v>
      </c>
      <c r="B81" s="101">
        <v>301</v>
      </c>
      <c r="C81" s="102" t="s">
        <v>130</v>
      </c>
      <c r="D81" s="105">
        <v>421580</v>
      </c>
      <c r="E81" s="105">
        <f t="shared" si="18"/>
        <v>425303.93748337723</v>
      </c>
      <c r="F81" s="222">
        <v>4278.84</v>
      </c>
      <c r="G81" s="222">
        <v>1209.93</v>
      </c>
      <c r="H81" s="137">
        <f t="shared" si="17"/>
        <v>5488.77</v>
      </c>
      <c r="I81" s="104">
        <f t="shared" si="19"/>
        <v>0.14000000000000001</v>
      </c>
      <c r="J81" s="105">
        <f t="shared" si="20"/>
        <v>341451.43200000009</v>
      </c>
      <c r="K81" s="105">
        <f t="shared" si="21"/>
        <v>96552.414000000019</v>
      </c>
      <c r="L81" s="223"/>
      <c r="M81" s="230" t="s">
        <v>309</v>
      </c>
      <c r="N81" s="230"/>
      <c r="O81" s="231" t="s">
        <v>498</v>
      </c>
      <c r="P81" s="232" t="str">
        <f t="shared" si="22"/>
        <v/>
      </c>
      <c r="Q81" s="230" t="str">
        <f t="shared" si="23"/>
        <v/>
      </c>
    </row>
    <row r="82" spans="1:17" x14ac:dyDescent="0.5">
      <c r="A82" s="102" t="s">
        <v>129</v>
      </c>
      <c r="B82" s="101">
        <v>302</v>
      </c>
      <c r="C82" s="102" t="s">
        <v>131</v>
      </c>
      <c r="D82" s="105">
        <v>470593</v>
      </c>
      <c r="E82" s="105">
        <f t="shared" si="18"/>
        <v>474749.88341978966</v>
      </c>
      <c r="F82" s="222">
        <v>5588.1</v>
      </c>
      <c r="G82" s="222">
        <v>1963.91</v>
      </c>
      <c r="H82" s="137">
        <f t="shared" si="17"/>
        <v>7552.01</v>
      </c>
      <c r="I82" s="104">
        <f t="shared" si="19"/>
        <v>0.11</v>
      </c>
      <c r="J82" s="105">
        <f t="shared" si="20"/>
        <v>350373.87</v>
      </c>
      <c r="K82" s="105">
        <f t="shared" si="21"/>
        <v>123137.15700000001</v>
      </c>
      <c r="L82" s="223"/>
      <c r="M82" s="228">
        <v>81955</v>
      </c>
      <c r="N82" s="228">
        <f t="shared" ref="N82" si="25">(M82/$M$10)*$N$10</f>
        <v>82678.932104108782</v>
      </c>
      <c r="O82" s="222">
        <v>304.5</v>
      </c>
      <c r="P82" s="229">
        <f t="shared" si="22"/>
        <v>0.48</v>
      </c>
      <c r="Q82" s="228">
        <f t="shared" si="23"/>
        <v>83311.199999999997</v>
      </c>
    </row>
    <row r="83" spans="1:17" x14ac:dyDescent="0.5">
      <c r="A83" s="102" t="s">
        <v>129</v>
      </c>
      <c r="B83" s="101">
        <v>303</v>
      </c>
      <c r="C83" s="102" t="s">
        <v>132</v>
      </c>
      <c r="D83" s="105">
        <v>244283</v>
      </c>
      <c r="E83" s="105">
        <f t="shared" si="18"/>
        <v>246440.82205097924</v>
      </c>
      <c r="F83" s="222">
        <v>3700.8</v>
      </c>
      <c r="G83" s="222">
        <v>1545.67</v>
      </c>
      <c r="H83" s="137">
        <f t="shared" si="17"/>
        <v>5246.47</v>
      </c>
      <c r="I83" s="104">
        <f t="shared" si="19"/>
        <v>0.08</v>
      </c>
      <c r="J83" s="105">
        <f t="shared" si="20"/>
        <v>168756.48000000001</v>
      </c>
      <c r="K83" s="105">
        <f t="shared" si="21"/>
        <v>70482.551999999996</v>
      </c>
      <c r="L83" s="223"/>
      <c r="M83" s="230" t="s">
        <v>309</v>
      </c>
      <c r="N83" s="230"/>
      <c r="O83" s="231" t="s">
        <v>498</v>
      </c>
      <c r="P83" s="232" t="str">
        <f t="shared" si="22"/>
        <v/>
      </c>
      <c r="Q83" s="230" t="str">
        <f t="shared" si="23"/>
        <v/>
      </c>
    </row>
    <row r="84" spans="1:17" x14ac:dyDescent="0.5">
      <c r="A84" s="102" t="s">
        <v>129</v>
      </c>
      <c r="B84" s="101">
        <v>304</v>
      </c>
      <c r="C84" s="102" t="s">
        <v>133</v>
      </c>
      <c r="D84" s="105">
        <v>403176</v>
      </c>
      <c r="E84" s="105">
        <f t="shared" si="18"/>
        <v>406737.36965415359</v>
      </c>
      <c r="F84" s="222">
        <v>4692.4799999999996</v>
      </c>
      <c r="G84" s="222">
        <v>1215.46</v>
      </c>
      <c r="H84" s="137">
        <f t="shared" si="17"/>
        <v>5907.94</v>
      </c>
      <c r="I84" s="104">
        <f t="shared" si="19"/>
        <v>0.12</v>
      </c>
      <c r="J84" s="105">
        <f t="shared" si="20"/>
        <v>320965.63199999998</v>
      </c>
      <c r="K84" s="105">
        <f t="shared" si="21"/>
        <v>83137.463999999993</v>
      </c>
      <c r="L84" s="223"/>
      <c r="M84" s="228">
        <v>90094</v>
      </c>
      <c r="N84" s="228">
        <f t="shared" ref="N84" si="26">(M84/$M$10)*$N$10</f>
        <v>90889.826233757252</v>
      </c>
      <c r="O84" s="222">
        <v>256</v>
      </c>
      <c r="P84" s="229">
        <f t="shared" si="22"/>
        <v>0.62</v>
      </c>
      <c r="Q84" s="228">
        <f t="shared" si="23"/>
        <v>90470.400000000009</v>
      </c>
    </row>
    <row r="85" spans="1:17" x14ac:dyDescent="0.5">
      <c r="A85" s="102" t="s">
        <v>129</v>
      </c>
      <c r="B85" s="101">
        <v>305</v>
      </c>
      <c r="C85" s="102" t="s">
        <v>134</v>
      </c>
      <c r="D85" s="105">
        <v>117588</v>
      </c>
      <c r="E85" s="105">
        <f t="shared" si="18"/>
        <v>118626.68864935565</v>
      </c>
      <c r="F85" s="222">
        <v>4970.82</v>
      </c>
      <c r="G85" s="222">
        <v>1866.82</v>
      </c>
      <c r="H85" s="137">
        <f t="shared" si="17"/>
        <v>6837.6399999999994</v>
      </c>
      <c r="I85" s="104">
        <f t="shared" si="19"/>
        <v>0.03</v>
      </c>
      <c r="J85" s="105">
        <f t="shared" si="20"/>
        <v>85001.021999999983</v>
      </c>
      <c r="K85" s="105">
        <f t="shared" si="21"/>
        <v>31922.621999999999</v>
      </c>
      <c r="L85" s="223"/>
      <c r="M85" s="230" t="s">
        <v>309</v>
      </c>
      <c r="N85" s="230"/>
      <c r="O85" s="231" t="s">
        <v>498</v>
      </c>
      <c r="P85" s="232" t="str">
        <f t="shared" si="22"/>
        <v/>
      </c>
      <c r="Q85" s="230" t="str">
        <f t="shared" si="23"/>
        <v/>
      </c>
    </row>
    <row r="86" spans="1:17" x14ac:dyDescent="0.5">
      <c r="A86" s="102" t="s">
        <v>129</v>
      </c>
      <c r="B86" s="101">
        <v>306</v>
      </c>
      <c r="C86" s="102" t="s">
        <v>135</v>
      </c>
      <c r="D86" s="105">
        <v>312579</v>
      </c>
      <c r="E86" s="105">
        <f t="shared" si="18"/>
        <v>315340.10027661786</v>
      </c>
      <c r="F86" s="222">
        <v>5938.99</v>
      </c>
      <c r="G86" s="222">
        <v>2181.8200000000002</v>
      </c>
      <c r="H86" s="137">
        <f t="shared" si="17"/>
        <v>8120.8099999999995</v>
      </c>
      <c r="I86" s="104">
        <f t="shared" si="19"/>
        <v>7.0000000000000007E-2</v>
      </c>
      <c r="J86" s="105">
        <f t="shared" si="20"/>
        <v>236965.701</v>
      </c>
      <c r="K86" s="105">
        <f t="shared" si="21"/>
        <v>87054.618000000002</v>
      </c>
      <c r="L86" s="223"/>
      <c r="M86" s="228">
        <v>100366</v>
      </c>
      <c r="N86" s="228">
        <f t="shared" ref="N86:N87" si="27">(M86/$M$10)*$N$10</f>
        <v>101252.56176634716</v>
      </c>
      <c r="O86" s="222">
        <v>322</v>
      </c>
      <c r="P86" s="229">
        <f t="shared" si="22"/>
        <v>0.55000000000000004</v>
      </c>
      <c r="Q86" s="228">
        <f t="shared" si="23"/>
        <v>100947.00000000001</v>
      </c>
    </row>
    <row r="87" spans="1:17" x14ac:dyDescent="0.5">
      <c r="A87" s="102" t="s">
        <v>129</v>
      </c>
      <c r="B87" s="101">
        <v>307</v>
      </c>
      <c r="C87" s="102" t="s">
        <v>136</v>
      </c>
      <c r="D87" s="105">
        <v>572450</v>
      </c>
      <c r="E87" s="105">
        <f t="shared" si="18"/>
        <v>577506.61561829131</v>
      </c>
      <c r="F87" s="222">
        <v>5587.6</v>
      </c>
      <c r="G87" s="222">
        <v>1442.68</v>
      </c>
      <c r="H87" s="137">
        <f t="shared" si="17"/>
        <v>7030.2800000000007</v>
      </c>
      <c r="I87" s="104">
        <f t="shared" si="19"/>
        <v>0.14000000000000001</v>
      </c>
      <c r="J87" s="105">
        <f t="shared" si="20"/>
        <v>445890.4800000001</v>
      </c>
      <c r="K87" s="105">
        <f t="shared" si="21"/>
        <v>115125.86400000003</v>
      </c>
      <c r="L87" s="223"/>
      <c r="M87" s="228">
        <v>94588</v>
      </c>
      <c r="N87" s="228">
        <f t="shared" si="27"/>
        <v>95423.523029265343</v>
      </c>
      <c r="O87" s="222">
        <v>352.6</v>
      </c>
      <c r="P87" s="229">
        <f t="shared" si="22"/>
        <v>0.47</v>
      </c>
      <c r="Q87" s="228">
        <f t="shared" si="23"/>
        <v>94461.54</v>
      </c>
    </row>
    <row r="88" spans="1:17" x14ac:dyDescent="0.5">
      <c r="A88" s="102" t="s">
        <v>129</v>
      </c>
      <c r="B88" s="101">
        <v>308</v>
      </c>
      <c r="C88" s="102" t="s">
        <v>137</v>
      </c>
      <c r="D88" s="105">
        <v>480053</v>
      </c>
      <c r="E88" s="105">
        <f t="shared" si="18"/>
        <v>484293.44632266153</v>
      </c>
      <c r="F88" s="222">
        <v>4781.97</v>
      </c>
      <c r="G88" s="222">
        <v>1533.77</v>
      </c>
      <c r="H88" s="137">
        <f t="shared" si="17"/>
        <v>6315.74</v>
      </c>
      <c r="I88" s="104">
        <f t="shared" si="19"/>
        <v>0.13</v>
      </c>
      <c r="J88" s="105">
        <f t="shared" si="20"/>
        <v>354343.97700000001</v>
      </c>
      <c r="K88" s="105">
        <f t="shared" si="21"/>
        <v>113652.357</v>
      </c>
      <c r="L88" s="223"/>
      <c r="M88" s="230" t="s">
        <v>309</v>
      </c>
      <c r="N88" s="230"/>
      <c r="O88" s="231" t="s">
        <v>498</v>
      </c>
      <c r="P88" s="232" t="str">
        <f t="shared" si="22"/>
        <v/>
      </c>
      <c r="Q88" s="230" t="str">
        <f t="shared" si="23"/>
        <v/>
      </c>
    </row>
    <row r="89" spans="1:17" x14ac:dyDescent="0.5">
      <c r="A89" s="102" t="s">
        <v>129</v>
      </c>
      <c r="B89" s="101">
        <v>203</v>
      </c>
      <c r="C89" s="102" t="s">
        <v>138</v>
      </c>
      <c r="D89" s="105">
        <v>450256</v>
      </c>
      <c r="E89" s="105">
        <f t="shared" si="18"/>
        <v>454233.24084519065</v>
      </c>
      <c r="F89" s="222">
        <v>4619.04</v>
      </c>
      <c r="G89" s="222">
        <v>1661.22</v>
      </c>
      <c r="H89" s="137">
        <f t="shared" si="17"/>
        <v>6280.26</v>
      </c>
      <c r="I89" s="104">
        <f t="shared" si="19"/>
        <v>0.13</v>
      </c>
      <c r="J89" s="105">
        <f t="shared" si="20"/>
        <v>342270.86399999994</v>
      </c>
      <c r="K89" s="105">
        <f t="shared" si="21"/>
        <v>123096.40200000002</v>
      </c>
      <c r="L89" s="224"/>
      <c r="M89" s="228">
        <v>132894</v>
      </c>
      <c r="N89" s="228">
        <f t="shared" ref="N89:N90" si="28">(M89/$M$10)*$N$10</f>
        <v>134067.89095288183</v>
      </c>
      <c r="O89" s="222">
        <v>417.8</v>
      </c>
      <c r="P89" s="229">
        <f t="shared" si="22"/>
        <v>0.56000000000000005</v>
      </c>
      <c r="Q89" s="228">
        <f t="shared" si="23"/>
        <v>133361.76</v>
      </c>
    </row>
    <row r="90" spans="1:17" x14ac:dyDescent="0.5">
      <c r="A90" s="102" t="s">
        <v>129</v>
      </c>
      <c r="B90" s="101">
        <v>310</v>
      </c>
      <c r="C90" s="102" t="s">
        <v>139</v>
      </c>
      <c r="D90" s="105">
        <v>225278</v>
      </c>
      <c r="E90" s="105">
        <f t="shared" si="18"/>
        <v>227267.94541576982</v>
      </c>
      <c r="F90" s="222">
        <v>3872.86</v>
      </c>
      <c r="G90" s="222">
        <v>1184.95</v>
      </c>
      <c r="H90" s="137">
        <f t="shared" si="17"/>
        <v>5057.8100000000004</v>
      </c>
      <c r="I90" s="104">
        <f t="shared" si="19"/>
        <v>0.08</v>
      </c>
      <c r="J90" s="105">
        <f t="shared" si="20"/>
        <v>176602.416</v>
      </c>
      <c r="K90" s="105">
        <f t="shared" si="21"/>
        <v>54033.72</v>
      </c>
      <c r="L90" s="223"/>
      <c r="M90" s="228">
        <v>19796</v>
      </c>
      <c r="N90" s="228">
        <f t="shared" si="28"/>
        <v>19970.86376588295</v>
      </c>
      <c r="O90" s="222">
        <v>70</v>
      </c>
      <c r="P90" s="229">
        <f t="shared" si="22"/>
        <v>0.5</v>
      </c>
      <c r="Q90" s="228">
        <f t="shared" si="23"/>
        <v>19950</v>
      </c>
    </row>
    <row r="91" spans="1:17" x14ac:dyDescent="0.5">
      <c r="A91" s="102" t="s">
        <v>129</v>
      </c>
      <c r="B91" s="101">
        <v>311</v>
      </c>
      <c r="C91" s="102" t="s">
        <v>140</v>
      </c>
      <c r="D91" s="105">
        <v>231415</v>
      </c>
      <c r="E91" s="105">
        <f t="shared" si="18"/>
        <v>233459.1553031826</v>
      </c>
      <c r="F91" s="222">
        <v>4096.42</v>
      </c>
      <c r="G91" s="222">
        <v>1832.76</v>
      </c>
      <c r="H91" s="137">
        <f t="shared" si="17"/>
        <v>5929.18</v>
      </c>
      <c r="I91" s="104">
        <f t="shared" si="19"/>
        <v>7.0000000000000007E-2</v>
      </c>
      <c r="J91" s="105">
        <f t="shared" si="20"/>
        <v>163447.15800000002</v>
      </c>
      <c r="K91" s="105">
        <f t="shared" si="21"/>
        <v>73127.124000000011</v>
      </c>
      <c r="L91" s="223"/>
      <c r="M91" s="230" t="s">
        <v>309</v>
      </c>
      <c r="N91" s="230"/>
      <c r="O91" s="231" t="s">
        <v>498</v>
      </c>
      <c r="P91" s="232" t="str">
        <f t="shared" si="22"/>
        <v/>
      </c>
      <c r="Q91" s="230" t="str">
        <f t="shared" si="23"/>
        <v/>
      </c>
    </row>
    <row r="92" spans="1:17" x14ac:dyDescent="0.5">
      <c r="A92" s="102" t="s">
        <v>129</v>
      </c>
      <c r="B92" s="101">
        <v>312</v>
      </c>
      <c r="C92" s="102" t="s">
        <v>141</v>
      </c>
      <c r="D92" s="105">
        <v>543400</v>
      </c>
      <c r="E92" s="105">
        <f t="shared" si="18"/>
        <v>548200.00860682945</v>
      </c>
      <c r="F92" s="222">
        <v>4894.95</v>
      </c>
      <c r="G92" s="222">
        <v>1563.7</v>
      </c>
      <c r="H92" s="137">
        <f t="shared" si="17"/>
        <v>6458.65</v>
      </c>
      <c r="I92" s="104">
        <f t="shared" si="19"/>
        <v>0.15</v>
      </c>
      <c r="J92" s="105">
        <f t="shared" si="20"/>
        <v>418518.22499999998</v>
      </c>
      <c r="K92" s="105">
        <f t="shared" si="21"/>
        <v>133696.35</v>
      </c>
      <c r="L92" s="223"/>
      <c r="M92" s="228">
        <v>32861</v>
      </c>
      <c r="N92" s="228">
        <f t="shared" ref="N92" si="29">(M92/$M$10)*$N$10</f>
        <v>33151.270671382088</v>
      </c>
      <c r="O92" s="222">
        <v>117</v>
      </c>
      <c r="P92" s="229">
        <f t="shared" si="22"/>
        <v>0.5</v>
      </c>
      <c r="Q92" s="228">
        <f t="shared" si="23"/>
        <v>33345</v>
      </c>
    </row>
    <row r="93" spans="1:17" x14ac:dyDescent="0.5">
      <c r="A93" s="102" t="s">
        <v>129</v>
      </c>
      <c r="B93" s="101">
        <v>313</v>
      </c>
      <c r="C93" s="102" t="s">
        <v>142</v>
      </c>
      <c r="D93" s="105">
        <v>410173</v>
      </c>
      <c r="E93" s="105">
        <f t="shared" si="18"/>
        <v>413796.17616910022</v>
      </c>
      <c r="F93" s="222">
        <v>4231.2</v>
      </c>
      <c r="G93" s="222">
        <v>1140.77</v>
      </c>
      <c r="H93" s="137">
        <f t="shared" si="17"/>
        <v>5371.9699999999993</v>
      </c>
      <c r="I93" s="104">
        <f t="shared" si="19"/>
        <v>0.14000000000000001</v>
      </c>
      <c r="J93" s="105">
        <f t="shared" si="20"/>
        <v>337649.76</v>
      </c>
      <c r="K93" s="105">
        <f t="shared" si="21"/>
        <v>91033.446000000011</v>
      </c>
      <c r="L93" s="223"/>
      <c r="M93" s="230" t="s">
        <v>309</v>
      </c>
      <c r="N93" s="230"/>
      <c r="O93" s="231" t="s">
        <v>498</v>
      </c>
      <c r="P93" s="232" t="str">
        <f t="shared" si="22"/>
        <v/>
      </c>
      <c r="Q93" s="230" t="str">
        <f t="shared" si="23"/>
        <v/>
      </c>
    </row>
    <row r="94" spans="1:17" x14ac:dyDescent="0.5">
      <c r="A94" s="102" t="s">
        <v>129</v>
      </c>
      <c r="B94" s="101">
        <v>314</v>
      </c>
      <c r="C94" s="102" t="s">
        <v>143</v>
      </c>
      <c r="D94" s="105">
        <v>201721</v>
      </c>
      <c r="E94" s="105">
        <f t="shared" si="18"/>
        <v>203502.85965435818</v>
      </c>
      <c r="F94" s="222">
        <v>2323.3000000000002</v>
      </c>
      <c r="G94" s="222">
        <v>921.18</v>
      </c>
      <c r="H94" s="137">
        <f t="shared" si="17"/>
        <v>3244.48</v>
      </c>
      <c r="I94" s="104">
        <f t="shared" si="19"/>
        <v>0.11</v>
      </c>
      <c r="J94" s="105">
        <f t="shared" si="20"/>
        <v>145670.91</v>
      </c>
      <c r="K94" s="105">
        <f t="shared" si="21"/>
        <v>57757.985999999997</v>
      </c>
      <c r="L94" s="223"/>
      <c r="M94" s="228">
        <v>23953</v>
      </c>
      <c r="N94" s="228">
        <f t="shared" ref="N94" si="30">(M94/$M$10)*$N$10</f>
        <v>24164.583743392319</v>
      </c>
      <c r="O94" s="222">
        <v>106</v>
      </c>
      <c r="P94" s="229">
        <f t="shared" si="22"/>
        <v>0.4</v>
      </c>
      <c r="Q94" s="228">
        <f t="shared" si="23"/>
        <v>24168.000000000004</v>
      </c>
    </row>
    <row r="95" spans="1:17" x14ac:dyDescent="0.5">
      <c r="A95" s="102" t="s">
        <v>129</v>
      </c>
      <c r="B95" s="101">
        <v>315</v>
      </c>
      <c r="C95" s="102" t="s">
        <v>144</v>
      </c>
      <c r="D95" s="105">
        <v>405744</v>
      </c>
      <c r="E95" s="105">
        <f t="shared" si="18"/>
        <v>409328.05353730102</v>
      </c>
      <c r="F95" s="222">
        <v>3071.33</v>
      </c>
      <c r="G95" s="222">
        <v>1056.3900000000001</v>
      </c>
      <c r="H95" s="137">
        <f t="shared" si="17"/>
        <v>4127.72</v>
      </c>
      <c r="I95" s="104">
        <f t="shared" si="19"/>
        <v>0.17</v>
      </c>
      <c r="J95" s="105">
        <f t="shared" si="20"/>
        <v>297611.87700000004</v>
      </c>
      <c r="K95" s="105">
        <f t="shared" si="21"/>
        <v>102364.19100000002</v>
      </c>
      <c r="L95" s="223"/>
      <c r="M95" s="230" t="s">
        <v>309</v>
      </c>
      <c r="N95" s="230"/>
      <c r="O95" s="231" t="s">
        <v>498</v>
      </c>
      <c r="P95" s="232" t="str">
        <f t="shared" si="22"/>
        <v/>
      </c>
      <c r="Q95" s="230" t="str">
        <f t="shared" si="23"/>
        <v/>
      </c>
    </row>
    <row r="96" spans="1:17" x14ac:dyDescent="0.5">
      <c r="A96" s="102" t="s">
        <v>129</v>
      </c>
      <c r="B96" s="101">
        <v>317</v>
      </c>
      <c r="C96" s="102" t="s">
        <v>145</v>
      </c>
      <c r="D96" s="105">
        <v>458673</v>
      </c>
      <c r="E96" s="105">
        <f t="shared" si="18"/>
        <v>462724.59062885586</v>
      </c>
      <c r="F96" s="222">
        <v>5353.29</v>
      </c>
      <c r="G96" s="222">
        <v>1613.74</v>
      </c>
      <c r="H96" s="137">
        <f t="shared" si="17"/>
        <v>6967.03</v>
      </c>
      <c r="I96" s="104">
        <f t="shared" si="19"/>
        <v>0.12</v>
      </c>
      <c r="J96" s="105">
        <f t="shared" si="20"/>
        <v>366165.03599999996</v>
      </c>
      <c r="K96" s="105">
        <f t="shared" si="21"/>
        <v>110379.81599999999</v>
      </c>
      <c r="L96" s="223"/>
      <c r="M96" s="230" t="s">
        <v>309</v>
      </c>
      <c r="N96" s="230"/>
      <c r="O96" s="231" t="s">
        <v>498</v>
      </c>
      <c r="P96" s="232" t="str">
        <f t="shared" si="22"/>
        <v/>
      </c>
      <c r="Q96" s="230" t="str">
        <f t="shared" si="23"/>
        <v/>
      </c>
    </row>
    <row r="97" spans="1:17" x14ac:dyDescent="0.5">
      <c r="A97" s="102" t="s">
        <v>129</v>
      </c>
      <c r="B97" s="101">
        <v>318</v>
      </c>
      <c r="C97" s="102" t="s">
        <v>146</v>
      </c>
      <c r="D97" s="105">
        <v>149262</v>
      </c>
      <c r="E97" s="105">
        <f t="shared" si="18"/>
        <v>150580.4742080835</v>
      </c>
      <c r="F97" s="222">
        <v>3151.43</v>
      </c>
      <c r="G97" s="222">
        <v>858.75</v>
      </c>
      <c r="H97" s="137">
        <f t="shared" si="17"/>
        <v>4010.18</v>
      </c>
      <c r="I97" s="104">
        <f t="shared" si="19"/>
        <v>7.0000000000000007E-2</v>
      </c>
      <c r="J97" s="105">
        <f t="shared" si="20"/>
        <v>125742.057</v>
      </c>
      <c r="K97" s="105">
        <f t="shared" si="21"/>
        <v>34264.125000000007</v>
      </c>
      <c r="L97" s="223"/>
      <c r="M97" s="228">
        <v>19796</v>
      </c>
      <c r="N97" s="228">
        <f t="shared" ref="N97:N99" si="31">(M97/$M$10)*$N$10</f>
        <v>19970.86376588295</v>
      </c>
      <c r="O97" s="222">
        <v>50</v>
      </c>
      <c r="P97" s="229">
        <f t="shared" si="22"/>
        <v>0.7</v>
      </c>
      <c r="Q97" s="228">
        <f t="shared" si="23"/>
        <v>19950</v>
      </c>
    </row>
    <row r="98" spans="1:17" x14ac:dyDescent="0.5">
      <c r="A98" s="102" t="s">
        <v>129</v>
      </c>
      <c r="B98" s="101">
        <v>319</v>
      </c>
      <c r="C98" s="102" t="s">
        <v>147</v>
      </c>
      <c r="D98" s="105">
        <v>235417</v>
      </c>
      <c r="E98" s="105">
        <f t="shared" si="18"/>
        <v>237496.50612107833</v>
      </c>
      <c r="F98" s="222">
        <v>2975.89</v>
      </c>
      <c r="G98" s="222">
        <v>1251.6199999999999</v>
      </c>
      <c r="H98" s="137">
        <f t="shared" si="17"/>
        <v>4227.51</v>
      </c>
      <c r="I98" s="104">
        <f t="shared" si="19"/>
        <v>0.1</v>
      </c>
      <c r="J98" s="105">
        <f t="shared" si="20"/>
        <v>169625.73</v>
      </c>
      <c r="K98" s="105">
        <f t="shared" si="21"/>
        <v>71342.34</v>
      </c>
      <c r="L98" s="223"/>
      <c r="M98" s="228">
        <v>42957</v>
      </c>
      <c r="N98" s="228">
        <f t="shared" si="31"/>
        <v>43336.451545313903</v>
      </c>
      <c r="O98" s="222">
        <v>148</v>
      </c>
      <c r="P98" s="229">
        <f t="shared" si="22"/>
        <v>0.51</v>
      </c>
      <c r="Q98" s="228">
        <f t="shared" si="23"/>
        <v>43023.6</v>
      </c>
    </row>
    <row r="99" spans="1:17" x14ac:dyDescent="0.5">
      <c r="A99" s="102" t="s">
        <v>129</v>
      </c>
      <c r="B99" s="101">
        <v>320</v>
      </c>
      <c r="C99" s="102" t="s">
        <v>148</v>
      </c>
      <c r="D99" s="105">
        <v>460851</v>
      </c>
      <c r="E99" s="105">
        <f t="shared" si="18"/>
        <v>464921.82952974964</v>
      </c>
      <c r="F99" s="222">
        <v>4393.51</v>
      </c>
      <c r="G99" s="222">
        <v>1805.25</v>
      </c>
      <c r="H99" s="137">
        <f t="shared" si="17"/>
        <v>6198.76</v>
      </c>
      <c r="I99" s="104">
        <f t="shared" si="19"/>
        <v>0.13</v>
      </c>
      <c r="J99" s="105">
        <f t="shared" si="20"/>
        <v>325559.09100000001</v>
      </c>
      <c r="K99" s="105">
        <f t="shared" si="21"/>
        <v>133769.02499999999</v>
      </c>
      <c r="L99" s="223"/>
      <c r="M99" s="228">
        <v>59784</v>
      </c>
      <c r="N99" s="228">
        <f t="shared" si="31"/>
        <v>60312.089279629537</v>
      </c>
      <c r="O99" s="222">
        <v>213.4</v>
      </c>
      <c r="P99" s="229">
        <f t="shared" si="22"/>
        <v>0.5</v>
      </c>
      <c r="Q99" s="228">
        <f t="shared" si="23"/>
        <v>60819</v>
      </c>
    </row>
    <row r="100" spans="1:17" x14ac:dyDescent="0.5">
      <c r="A100" s="102" t="s">
        <v>149</v>
      </c>
      <c r="B100" s="101">
        <v>867</v>
      </c>
      <c r="C100" s="102" t="s">
        <v>150</v>
      </c>
      <c r="D100" s="105">
        <v>120286</v>
      </c>
      <c r="E100" s="105">
        <f t="shared" si="18"/>
        <v>121348.52085992103</v>
      </c>
      <c r="F100" s="222">
        <v>1726.72</v>
      </c>
      <c r="G100" s="222">
        <v>811</v>
      </c>
      <c r="H100" s="137">
        <f t="shared" si="17"/>
        <v>2537.7200000000003</v>
      </c>
      <c r="I100" s="104">
        <f t="shared" si="19"/>
        <v>0.08</v>
      </c>
      <c r="J100" s="105">
        <f t="shared" si="20"/>
        <v>78738.432000000001</v>
      </c>
      <c r="K100" s="105">
        <f t="shared" si="21"/>
        <v>36981.599999999999</v>
      </c>
      <c r="L100" s="223"/>
      <c r="M100" s="230" t="s">
        <v>309</v>
      </c>
      <c r="N100" s="230"/>
      <c r="O100" s="231" t="s">
        <v>498</v>
      </c>
      <c r="P100" s="232" t="str">
        <f t="shared" si="22"/>
        <v/>
      </c>
      <c r="Q100" s="230" t="str">
        <f t="shared" si="23"/>
        <v/>
      </c>
    </row>
    <row r="101" spans="1:17" x14ac:dyDescent="0.5">
      <c r="A101" s="102" t="s">
        <v>149</v>
      </c>
      <c r="B101" s="101">
        <v>846</v>
      </c>
      <c r="C101" s="102" t="s">
        <v>151</v>
      </c>
      <c r="D101" s="105">
        <v>69614</v>
      </c>
      <c r="E101" s="105">
        <f t="shared" si="18"/>
        <v>70228.920498998574</v>
      </c>
      <c r="F101" s="222">
        <v>3182.9</v>
      </c>
      <c r="G101" s="222">
        <v>1432.74</v>
      </c>
      <c r="H101" s="137">
        <f t="shared" si="17"/>
        <v>4615.6400000000003</v>
      </c>
      <c r="I101" s="104">
        <f t="shared" si="19"/>
        <v>0.03</v>
      </c>
      <c r="J101" s="105">
        <f t="shared" si="20"/>
        <v>54427.59</v>
      </c>
      <c r="K101" s="105">
        <f t="shared" si="21"/>
        <v>24499.853999999999</v>
      </c>
      <c r="L101" s="223"/>
      <c r="M101" s="228">
        <v>35976</v>
      </c>
      <c r="N101" s="228">
        <f t="shared" ref="N101:N102" si="32">(M101/$M$10)*$N$10</f>
        <v>36293.786362972576</v>
      </c>
      <c r="O101" s="222">
        <v>155.80000000000001</v>
      </c>
      <c r="P101" s="229">
        <f t="shared" si="22"/>
        <v>0.41</v>
      </c>
      <c r="Q101" s="228">
        <f t="shared" si="23"/>
        <v>36410.46</v>
      </c>
    </row>
    <row r="102" spans="1:17" x14ac:dyDescent="0.5">
      <c r="A102" s="102" t="s">
        <v>149</v>
      </c>
      <c r="B102" s="101">
        <v>825</v>
      </c>
      <c r="C102" s="102" t="s">
        <v>152</v>
      </c>
      <c r="D102" s="105">
        <v>360120</v>
      </c>
      <c r="E102" s="105">
        <f t="shared" si="18"/>
        <v>363301.04361334455</v>
      </c>
      <c r="F102" s="222">
        <v>7907.4</v>
      </c>
      <c r="G102" s="222">
        <v>3188.34</v>
      </c>
      <c r="H102" s="137">
        <f t="shared" si="17"/>
        <v>11095.74</v>
      </c>
      <c r="I102" s="104">
        <f t="shared" si="19"/>
        <v>0.06</v>
      </c>
      <c r="J102" s="105">
        <f t="shared" si="20"/>
        <v>270433.08</v>
      </c>
      <c r="K102" s="105">
        <f t="shared" si="21"/>
        <v>109041.22799999999</v>
      </c>
      <c r="L102" s="223"/>
      <c r="M102" s="228">
        <v>46769</v>
      </c>
      <c r="N102" s="228">
        <f t="shared" si="32"/>
        <v>47182.124038521913</v>
      </c>
      <c r="O102" s="222">
        <v>200.4</v>
      </c>
      <c r="P102" s="229">
        <f t="shared" si="22"/>
        <v>0.41</v>
      </c>
      <c r="Q102" s="228">
        <f t="shared" si="23"/>
        <v>46833.48</v>
      </c>
    </row>
    <row r="103" spans="1:17" x14ac:dyDescent="0.5">
      <c r="A103" s="102" t="s">
        <v>149</v>
      </c>
      <c r="B103" s="101">
        <v>845</v>
      </c>
      <c r="C103" s="102" t="s">
        <v>153</v>
      </c>
      <c r="D103" s="105">
        <v>249853</v>
      </c>
      <c r="E103" s="105">
        <f t="shared" si="18"/>
        <v>252060.0234641924</v>
      </c>
      <c r="F103" s="222">
        <v>6335.6</v>
      </c>
      <c r="G103" s="222">
        <v>2371.59</v>
      </c>
      <c r="H103" s="137">
        <f t="shared" si="17"/>
        <v>8707.19</v>
      </c>
      <c r="I103" s="104">
        <f t="shared" si="19"/>
        <v>0.05</v>
      </c>
      <c r="J103" s="105">
        <f t="shared" si="20"/>
        <v>180564.60000000003</v>
      </c>
      <c r="K103" s="105">
        <f t="shared" si="21"/>
        <v>67590.315000000002</v>
      </c>
      <c r="L103" s="223"/>
      <c r="M103" s="230" t="s">
        <v>309</v>
      </c>
      <c r="N103" s="230"/>
      <c r="O103" s="231" t="s">
        <v>498</v>
      </c>
      <c r="P103" s="232" t="str">
        <f t="shared" si="22"/>
        <v/>
      </c>
      <c r="Q103" s="230" t="str">
        <f t="shared" si="23"/>
        <v/>
      </c>
    </row>
    <row r="104" spans="1:17" x14ac:dyDescent="0.5">
      <c r="A104" s="102" t="s">
        <v>149</v>
      </c>
      <c r="B104" s="101">
        <v>850</v>
      </c>
      <c r="C104" s="102" t="s">
        <v>154</v>
      </c>
      <c r="D104" s="105">
        <v>153977</v>
      </c>
      <c r="E104" s="105">
        <f t="shared" si="18"/>
        <v>155337.12316020203</v>
      </c>
      <c r="F104" s="222">
        <v>17978.71</v>
      </c>
      <c r="G104" s="222">
        <v>8951.15</v>
      </c>
      <c r="H104" s="137">
        <f t="shared" si="17"/>
        <v>26929.86</v>
      </c>
      <c r="I104" s="104">
        <f t="shared" si="19"/>
        <v>0.01</v>
      </c>
      <c r="J104" s="105">
        <f t="shared" si="20"/>
        <v>102478.64699999998</v>
      </c>
      <c r="K104" s="105">
        <f t="shared" si="21"/>
        <v>51021.554999999993</v>
      </c>
      <c r="L104" s="223"/>
      <c r="M104" s="228">
        <v>62958</v>
      </c>
      <c r="N104" s="228">
        <f t="shared" ref="N104" si="33">(M104/$M$10)*$N$10</f>
        <v>63514.126135202001</v>
      </c>
      <c r="O104" s="222">
        <v>243.3</v>
      </c>
      <c r="P104" s="229">
        <f t="shared" si="22"/>
        <v>0.46</v>
      </c>
      <c r="Q104" s="228">
        <f t="shared" si="23"/>
        <v>63793.26</v>
      </c>
    </row>
    <row r="105" spans="1:17" x14ac:dyDescent="0.5">
      <c r="A105" s="102" t="s">
        <v>149</v>
      </c>
      <c r="B105" s="101">
        <v>921</v>
      </c>
      <c r="C105" s="102" t="s">
        <v>155</v>
      </c>
      <c r="D105" s="105">
        <v>15829</v>
      </c>
      <c r="E105" s="105">
        <f t="shared" si="18"/>
        <v>15968.822113061287</v>
      </c>
      <c r="F105" s="222">
        <v>1372.05</v>
      </c>
      <c r="G105" s="222">
        <v>633.21</v>
      </c>
      <c r="H105" s="137">
        <f t="shared" si="17"/>
        <v>2005.26</v>
      </c>
      <c r="I105" s="104">
        <f t="shared" si="19"/>
        <v>0.01</v>
      </c>
      <c r="J105" s="105">
        <f t="shared" si="20"/>
        <v>7820.6850000000004</v>
      </c>
      <c r="K105" s="105">
        <f t="shared" si="21"/>
        <v>3609.2970000000005</v>
      </c>
      <c r="L105" s="223"/>
      <c r="M105" s="230" t="s">
        <v>309</v>
      </c>
      <c r="N105" s="230"/>
      <c r="O105" s="231" t="s">
        <v>498</v>
      </c>
      <c r="P105" s="232" t="str">
        <f t="shared" si="22"/>
        <v/>
      </c>
      <c r="Q105" s="230" t="str">
        <f t="shared" si="23"/>
        <v/>
      </c>
    </row>
    <row r="106" spans="1:17" x14ac:dyDescent="0.5">
      <c r="A106" s="102" t="s">
        <v>149</v>
      </c>
      <c r="B106" s="101">
        <v>886</v>
      </c>
      <c r="C106" s="102" t="s">
        <v>156</v>
      </c>
      <c r="D106" s="105">
        <v>560609</v>
      </c>
      <c r="E106" s="105">
        <f t="shared" si="18"/>
        <v>565561.02065709617</v>
      </c>
      <c r="F106" s="222">
        <v>22218.45</v>
      </c>
      <c r="G106" s="222">
        <v>8174.71</v>
      </c>
      <c r="H106" s="137">
        <f t="shared" si="17"/>
        <v>30393.16</v>
      </c>
      <c r="I106" s="104">
        <f t="shared" si="19"/>
        <v>0.03</v>
      </c>
      <c r="J106" s="105">
        <f t="shared" si="20"/>
        <v>379935.495</v>
      </c>
      <c r="K106" s="105">
        <f t="shared" si="21"/>
        <v>139787.541</v>
      </c>
      <c r="L106" s="223"/>
      <c r="M106" s="228">
        <v>17988</v>
      </c>
      <c r="N106" s="228">
        <f t="shared" ref="N106" si="34">(M106/$M$10)*$N$10</f>
        <v>18146.893181486288</v>
      </c>
      <c r="O106" s="222">
        <v>88</v>
      </c>
      <c r="P106" s="229">
        <f t="shared" si="22"/>
        <v>0.36</v>
      </c>
      <c r="Q106" s="228">
        <f t="shared" si="23"/>
        <v>18057.599999999999</v>
      </c>
    </row>
    <row r="107" spans="1:17" x14ac:dyDescent="0.5">
      <c r="A107" s="102" t="s">
        <v>149</v>
      </c>
      <c r="B107" s="101">
        <v>887</v>
      </c>
      <c r="C107" s="102" t="s">
        <v>157</v>
      </c>
      <c r="D107" s="105">
        <v>281332</v>
      </c>
      <c r="E107" s="105">
        <f t="shared" si="18"/>
        <v>283817.08653179341</v>
      </c>
      <c r="F107" s="222">
        <v>4269.4399999999996</v>
      </c>
      <c r="G107" s="222">
        <v>1707.16</v>
      </c>
      <c r="H107" s="137">
        <f t="shared" ref="H107:H138" si="35">F107+G107</f>
        <v>5976.5999999999995</v>
      </c>
      <c r="I107" s="104">
        <f t="shared" si="19"/>
        <v>0.08</v>
      </c>
      <c r="J107" s="105">
        <f t="shared" si="20"/>
        <v>194686.46399999998</v>
      </c>
      <c r="K107" s="105">
        <f t="shared" si="21"/>
        <v>77846.495999999999</v>
      </c>
      <c r="L107" s="223"/>
      <c r="M107" s="230" t="s">
        <v>309</v>
      </c>
      <c r="N107" s="230"/>
      <c r="O107" s="231" t="s">
        <v>498</v>
      </c>
      <c r="P107" s="232" t="str">
        <f t="shared" si="22"/>
        <v/>
      </c>
      <c r="Q107" s="230" t="str">
        <f t="shared" si="23"/>
        <v/>
      </c>
    </row>
    <row r="108" spans="1:17" x14ac:dyDescent="0.5">
      <c r="A108" s="102" t="s">
        <v>149</v>
      </c>
      <c r="B108" s="101">
        <v>826</v>
      </c>
      <c r="C108" s="102" t="s">
        <v>158</v>
      </c>
      <c r="D108" s="105">
        <v>199667</v>
      </c>
      <c r="E108" s="105">
        <f t="shared" si="18"/>
        <v>201430.71608115535</v>
      </c>
      <c r="F108" s="222">
        <v>4455.8100000000004</v>
      </c>
      <c r="G108" s="222">
        <v>1904.68</v>
      </c>
      <c r="H108" s="137">
        <f t="shared" si="35"/>
        <v>6360.4900000000007</v>
      </c>
      <c r="I108" s="104">
        <f t="shared" si="19"/>
        <v>0.06</v>
      </c>
      <c r="J108" s="105">
        <f t="shared" si="20"/>
        <v>152388.70200000002</v>
      </c>
      <c r="K108" s="105">
        <f t="shared" si="21"/>
        <v>65140.055999999997</v>
      </c>
      <c r="L108" s="223"/>
      <c r="M108" s="228">
        <v>35976</v>
      </c>
      <c r="N108" s="228">
        <f t="shared" ref="N108:N109" si="36">(M108/$M$10)*$N$10</f>
        <v>36293.786362972576</v>
      </c>
      <c r="O108" s="222">
        <v>80.83</v>
      </c>
      <c r="P108" s="229">
        <f t="shared" si="22"/>
        <v>0.79</v>
      </c>
      <c r="Q108" s="228">
        <f t="shared" si="23"/>
        <v>36397.749000000003</v>
      </c>
    </row>
    <row r="109" spans="1:17" x14ac:dyDescent="0.5">
      <c r="A109" s="102" t="s">
        <v>149</v>
      </c>
      <c r="B109" s="101">
        <v>931</v>
      </c>
      <c r="C109" s="102" t="s">
        <v>159</v>
      </c>
      <c r="D109" s="105">
        <v>544497</v>
      </c>
      <c r="E109" s="105">
        <f t="shared" si="18"/>
        <v>549306.69872357894</v>
      </c>
      <c r="F109" s="222">
        <v>9723.49</v>
      </c>
      <c r="G109" s="222">
        <v>4352.0200000000004</v>
      </c>
      <c r="H109" s="137">
        <f t="shared" si="35"/>
        <v>14075.51</v>
      </c>
      <c r="I109" s="104">
        <f t="shared" si="19"/>
        <v>7.0000000000000007E-2</v>
      </c>
      <c r="J109" s="105">
        <f t="shared" si="20"/>
        <v>387967.25100000005</v>
      </c>
      <c r="K109" s="105">
        <f t="shared" si="21"/>
        <v>173645.598</v>
      </c>
      <c r="L109" s="223"/>
      <c r="M109" s="228">
        <v>126456</v>
      </c>
      <c r="N109" s="228">
        <f t="shared" si="36"/>
        <v>127573.02224583221</v>
      </c>
      <c r="O109" s="222">
        <v>427.47</v>
      </c>
      <c r="P109" s="229">
        <f t="shared" si="22"/>
        <v>0.52</v>
      </c>
      <c r="Q109" s="228">
        <f t="shared" si="23"/>
        <v>126702.10800000002</v>
      </c>
    </row>
    <row r="110" spans="1:17" x14ac:dyDescent="0.5">
      <c r="A110" s="102" t="s">
        <v>149</v>
      </c>
      <c r="B110" s="101">
        <v>851</v>
      </c>
      <c r="C110" s="102" t="s">
        <v>160</v>
      </c>
      <c r="D110" s="105">
        <v>80586</v>
      </c>
      <c r="E110" s="105">
        <f t="shared" si="18"/>
        <v>81297.839333069482</v>
      </c>
      <c r="F110" s="222">
        <v>2892.82</v>
      </c>
      <c r="G110" s="222">
        <v>1289.1099999999999</v>
      </c>
      <c r="H110" s="137">
        <f t="shared" si="35"/>
        <v>4181.93</v>
      </c>
      <c r="I110" s="104">
        <f t="shared" si="19"/>
        <v>0.03</v>
      </c>
      <c r="J110" s="105">
        <f t="shared" si="20"/>
        <v>49467.222000000002</v>
      </c>
      <c r="K110" s="105">
        <f t="shared" si="21"/>
        <v>22043.780999999995</v>
      </c>
      <c r="L110" s="223"/>
      <c r="M110" s="230" t="s">
        <v>309</v>
      </c>
      <c r="N110" s="230"/>
      <c r="O110" s="231" t="s">
        <v>498</v>
      </c>
      <c r="P110" s="232" t="str">
        <f t="shared" si="22"/>
        <v/>
      </c>
      <c r="Q110" s="230" t="str">
        <f t="shared" si="23"/>
        <v/>
      </c>
    </row>
    <row r="111" spans="1:17" x14ac:dyDescent="0.5">
      <c r="A111" s="102" t="s">
        <v>149</v>
      </c>
      <c r="B111" s="101">
        <v>870</v>
      </c>
      <c r="C111" s="102" t="s">
        <v>161</v>
      </c>
      <c r="D111" s="105">
        <v>148581</v>
      </c>
      <c r="E111" s="105">
        <f t="shared" si="18"/>
        <v>149893.45873907127</v>
      </c>
      <c r="F111" s="222">
        <v>2490.94</v>
      </c>
      <c r="G111" s="222">
        <v>891.04</v>
      </c>
      <c r="H111" s="137">
        <f t="shared" si="35"/>
        <v>3381.98</v>
      </c>
      <c r="I111" s="104">
        <f t="shared" si="19"/>
        <v>0.08</v>
      </c>
      <c r="J111" s="105">
        <f t="shared" si="20"/>
        <v>113586.864</v>
      </c>
      <c r="K111" s="105">
        <f t="shared" si="21"/>
        <v>40631.423999999992</v>
      </c>
      <c r="L111" s="223"/>
      <c r="M111" s="228">
        <v>99114</v>
      </c>
      <c r="N111" s="228">
        <f t="shared" ref="N111:N118" si="37">(M111/$M$10)*$N$10</f>
        <v>99989.502489983992</v>
      </c>
      <c r="O111" s="222">
        <v>334.4</v>
      </c>
      <c r="P111" s="229">
        <f t="shared" si="22"/>
        <v>0.52</v>
      </c>
      <c r="Q111" s="228">
        <f t="shared" si="23"/>
        <v>99116.160000000003</v>
      </c>
    </row>
    <row r="112" spans="1:17" x14ac:dyDescent="0.5">
      <c r="A112" s="102" t="s">
        <v>149</v>
      </c>
      <c r="B112" s="101">
        <v>871</v>
      </c>
      <c r="C112" s="102" t="s">
        <v>162</v>
      </c>
      <c r="D112" s="105">
        <v>221111</v>
      </c>
      <c r="E112" s="105">
        <f t="shared" si="18"/>
        <v>223064.13710538216</v>
      </c>
      <c r="F112" s="222">
        <v>2783.8</v>
      </c>
      <c r="G112" s="222">
        <v>724.95</v>
      </c>
      <c r="H112" s="137">
        <f t="shared" si="35"/>
        <v>3508.75</v>
      </c>
      <c r="I112" s="104">
        <f t="shared" si="19"/>
        <v>0.11</v>
      </c>
      <c r="J112" s="105">
        <f t="shared" si="20"/>
        <v>174544.26</v>
      </c>
      <c r="K112" s="105">
        <f t="shared" si="21"/>
        <v>45454.364999999998</v>
      </c>
      <c r="L112" s="223"/>
      <c r="M112" s="228">
        <v>98045</v>
      </c>
      <c r="N112" s="228">
        <f t="shared" si="37"/>
        <v>98911.059705293694</v>
      </c>
      <c r="O112" s="222">
        <v>461</v>
      </c>
      <c r="P112" s="229">
        <f t="shared" si="22"/>
        <v>0.38</v>
      </c>
      <c r="Q112" s="228">
        <f t="shared" si="23"/>
        <v>99852.6</v>
      </c>
    </row>
    <row r="113" spans="1:17" x14ac:dyDescent="0.5">
      <c r="A113" s="102" t="s">
        <v>149</v>
      </c>
      <c r="B113" s="101">
        <v>852</v>
      </c>
      <c r="C113" s="102" t="s">
        <v>163</v>
      </c>
      <c r="D113" s="105">
        <v>74290</v>
      </c>
      <c r="E113" s="105">
        <f t="shared" si="18"/>
        <v>74946.224952891716</v>
      </c>
      <c r="F113" s="222">
        <v>3165.09</v>
      </c>
      <c r="G113" s="222">
        <v>1311.13</v>
      </c>
      <c r="H113" s="137">
        <f t="shared" si="35"/>
        <v>4476.22</v>
      </c>
      <c r="I113" s="104">
        <f t="shared" si="19"/>
        <v>0.03</v>
      </c>
      <c r="J113" s="105">
        <f t="shared" si="20"/>
        <v>54123.039000000004</v>
      </c>
      <c r="K113" s="105">
        <f t="shared" si="21"/>
        <v>22420.323</v>
      </c>
      <c r="L113" s="223"/>
      <c r="M113" s="228">
        <v>17988</v>
      </c>
      <c r="N113" s="228">
        <f t="shared" si="37"/>
        <v>18146.893181486288</v>
      </c>
      <c r="O113" s="222">
        <v>65</v>
      </c>
      <c r="P113" s="229">
        <f t="shared" si="22"/>
        <v>0.49</v>
      </c>
      <c r="Q113" s="228">
        <f t="shared" si="23"/>
        <v>18154.499999999996</v>
      </c>
    </row>
    <row r="114" spans="1:17" x14ac:dyDescent="0.5">
      <c r="A114" s="102" t="s">
        <v>149</v>
      </c>
      <c r="B114" s="101">
        <v>936</v>
      </c>
      <c r="C114" s="102" t="s">
        <v>164</v>
      </c>
      <c r="D114" s="105">
        <v>662080</v>
      </c>
      <c r="E114" s="105">
        <f t="shared" si="18"/>
        <v>667928.34320649551</v>
      </c>
      <c r="F114" s="222">
        <v>17377.939999999999</v>
      </c>
      <c r="G114" s="222">
        <v>6159.61</v>
      </c>
      <c r="H114" s="137">
        <f t="shared" si="35"/>
        <v>23537.55</v>
      </c>
      <c r="I114" s="104">
        <f t="shared" si="19"/>
        <v>0.05</v>
      </c>
      <c r="J114" s="105">
        <f t="shared" si="20"/>
        <v>495271.28999999992</v>
      </c>
      <c r="K114" s="105">
        <f t="shared" si="21"/>
        <v>175548.88500000001</v>
      </c>
      <c r="L114" s="223"/>
      <c r="M114" s="228">
        <v>85627</v>
      </c>
      <c r="N114" s="228">
        <f t="shared" si="37"/>
        <v>86383.367937020594</v>
      </c>
      <c r="O114" s="222">
        <v>379.4</v>
      </c>
      <c r="P114" s="229">
        <f t="shared" si="22"/>
        <v>0.4</v>
      </c>
      <c r="Q114" s="228">
        <f t="shared" si="23"/>
        <v>86503.199999999983</v>
      </c>
    </row>
    <row r="115" spans="1:17" x14ac:dyDescent="0.5">
      <c r="A115" s="102" t="s">
        <v>149</v>
      </c>
      <c r="B115" s="101">
        <v>869</v>
      </c>
      <c r="C115" s="102" t="s">
        <v>165</v>
      </c>
      <c r="D115" s="105">
        <v>101632</v>
      </c>
      <c r="E115" s="105">
        <f t="shared" si="18"/>
        <v>102529.74470873995</v>
      </c>
      <c r="F115" s="222">
        <v>2130</v>
      </c>
      <c r="G115" s="222">
        <v>958.63</v>
      </c>
      <c r="H115" s="137">
        <f t="shared" si="35"/>
        <v>3088.63</v>
      </c>
      <c r="I115" s="104">
        <f t="shared" si="19"/>
        <v>0.06</v>
      </c>
      <c r="J115" s="105">
        <f t="shared" si="20"/>
        <v>72846</v>
      </c>
      <c r="K115" s="105">
        <f t="shared" si="21"/>
        <v>32785.146000000001</v>
      </c>
      <c r="L115" s="223"/>
      <c r="M115" s="228">
        <v>36516</v>
      </c>
      <c r="N115" s="228">
        <f t="shared" si="37"/>
        <v>36838.556338400784</v>
      </c>
      <c r="O115" s="222">
        <v>148.63</v>
      </c>
      <c r="P115" s="229">
        <f t="shared" si="22"/>
        <v>0.43</v>
      </c>
      <c r="Q115" s="228">
        <f t="shared" si="23"/>
        <v>36429.213000000003</v>
      </c>
    </row>
    <row r="116" spans="1:17" x14ac:dyDescent="0.5">
      <c r="A116" s="102" t="s">
        <v>149</v>
      </c>
      <c r="B116" s="101">
        <v>938</v>
      </c>
      <c r="C116" s="102" t="s">
        <v>166</v>
      </c>
      <c r="D116" s="105">
        <v>118255</v>
      </c>
      <c r="E116" s="105">
        <f t="shared" si="18"/>
        <v>119299.58045233827</v>
      </c>
      <c r="F116" s="222">
        <v>11447.52</v>
      </c>
      <c r="G116" s="222">
        <v>5150.4399999999996</v>
      </c>
      <c r="H116" s="137">
        <f t="shared" si="35"/>
        <v>16597.96</v>
      </c>
      <c r="I116" s="104">
        <f t="shared" si="19"/>
        <v>0.01</v>
      </c>
      <c r="J116" s="105">
        <f t="shared" si="20"/>
        <v>65250.863999999994</v>
      </c>
      <c r="K116" s="105">
        <f t="shared" si="21"/>
        <v>29357.507999999998</v>
      </c>
      <c r="L116" s="223"/>
      <c r="M116" s="228">
        <v>85803</v>
      </c>
      <c r="N116" s="228">
        <f t="shared" si="37"/>
        <v>86560.922595678669</v>
      </c>
      <c r="O116" s="222">
        <v>429.6</v>
      </c>
      <c r="P116" s="229">
        <f t="shared" si="22"/>
        <v>0.35</v>
      </c>
      <c r="Q116" s="228">
        <f t="shared" si="23"/>
        <v>85705.199999999983</v>
      </c>
    </row>
    <row r="117" spans="1:17" x14ac:dyDescent="0.5">
      <c r="A117" s="102" t="s">
        <v>149</v>
      </c>
      <c r="B117" s="101">
        <v>868</v>
      </c>
      <c r="C117" s="102" t="s">
        <v>167</v>
      </c>
      <c r="D117" s="105">
        <v>63942</v>
      </c>
      <c r="E117" s="105">
        <f t="shared" si="18"/>
        <v>64506.818090426736</v>
      </c>
      <c r="F117" s="222">
        <v>2298.1</v>
      </c>
      <c r="G117" s="222">
        <v>861.99</v>
      </c>
      <c r="H117" s="137">
        <f t="shared" si="35"/>
        <v>3160.09</v>
      </c>
      <c r="I117" s="104">
        <f t="shared" si="19"/>
        <v>0.04</v>
      </c>
      <c r="J117" s="105">
        <f t="shared" si="20"/>
        <v>52396.679999999993</v>
      </c>
      <c r="K117" s="105">
        <f t="shared" si="21"/>
        <v>19653.371999999999</v>
      </c>
      <c r="L117" s="223"/>
      <c r="M117" s="228">
        <v>60792</v>
      </c>
      <c r="N117" s="228">
        <f t="shared" si="37"/>
        <v>61328.993233762194</v>
      </c>
      <c r="O117" s="222">
        <v>221</v>
      </c>
      <c r="P117" s="229">
        <f t="shared" si="22"/>
        <v>0.49</v>
      </c>
      <c r="Q117" s="228">
        <f t="shared" si="23"/>
        <v>61725.299999999996</v>
      </c>
    </row>
    <row r="118" spans="1:17" x14ac:dyDescent="0.5">
      <c r="A118" s="102" t="s">
        <v>149</v>
      </c>
      <c r="B118" s="101">
        <v>872</v>
      </c>
      <c r="C118" s="102" t="s">
        <v>168</v>
      </c>
      <c r="D118" s="105">
        <v>105590</v>
      </c>
      <c r="E118" s="105">
        <f t="shared" si="18"/>
        <v>106522.70686197115</v>
      </c>
      <c r="F118" s="222">
        <v>2658.8</v>
      </c>
      <c r="G118" s="222">
        <v>1044.68</v>
      </c>
      <c r="H118" s="137">
        <f t="shared" si="35"/>
        <v>3703.4800000000005</v>
      </c>
      <c r="I118" s="104">
        <f t="shared" si="19"/>
        <v>0.05</v>
      </c>
      <c r="J118" s="105">
        <f t="shared" si="20"/>
        <v>75775.800000000017</v>
      </c>
      <c r="K118" s="105">
        <f t="shared" si="21"/>
        <v>29773.380000000005</v>
      </c>
      <c r="L118" s="223"/>
      <c r="M118" s="228">
        <v>21406</v>
      </c>
      <c r="N118" s="228">
        <f t="shared" si="37"/>
        <v>21595.085359289274</v>
      </c>
      <c r="O118" s="222">
        <v>120.4</v>
      </c>
      <c r="P118" s="229">
        <f t="shared" si="22"/>
        <v>0.31</v>
      </c>
      <c r="Q118" s="228">
        <f t="shared" si="23"/>
        <v>21274.68</v>
      </c>
    </row>
    <row r="119" spans="1:17" x14ac:dyDescent="0.5">
      <c r="A119" s="102" t="s">
        <v>169</v>
      </c>
      <c r="B119" s="101">
        <v>800</v>
      </c>
      <c r="C119" s="102" t="s">
        <v>170</v>
      </c>
      <c r="D119" s="105">
        <v>86342</v>
      </c>
      <c r="E119" s="105">
        <f t="shared" si="18"/>
        <v>87104.683737819039</v>
      </c>
      <c r="F119" s="222">
        <v>2391.15</v>
      </c>
      <c r="G119" s="222">
        <v>1084.68</v>
      </c>
      <c r="H119" s="137">
        <f t="shared" si="35"/>
        <v>3475.83</v>
      </c>
      <c r="I119" s="104">
        <f t="shared" si="19"/>
        <v>0.04</v>
      </c>
      <c r="J119" s="105">
        <f t="shared" si="20"/>
        <v>54518.22</v>
      </c>
      <c r="K119" s="105">
        <f t="shared" si="21"/>
        <v>24730.703999999998</v>
      </c>
      <c r="L119" s="223"/>
      <c r="M119" s="230" t="s">
        <v>309</v>
      </c>
      <c r="N119" s="230"/>
      <c r="O119" s="231" t="s">
        <v>498</v>
      </c>
      <c r="P119" s="232" t="str">
        <f t="shared" si="22"/>
        <v/>
      </c>
      <c r="Q119" s="230" t="str">
        <f t="shared" si="23"/>
        <v/>
      </c>
    </row>
    <row r="120" spans="1:17" x14ac:dyDescent="0.5">
      <c r="A120" s="102" t="s">
        <v>169</v>
      </c>
      <c r="B120" s="101">
        <v>839</v>
      </c>
      <c r="C120" s="102" t="s">
        <v>171</v>
      </c>
      <c r="D120" s="105">
        <v>87602</v>
      </c>
      <c r="E120" s="105">
        <f t="shared" si="18"/>
        <v>88375.813680484862</v>
      </c>
      <c r="F120" s="222">
        <v>4470.5200000000004</v>
      </c>
      <c r="G120" s="222">
        <v>2180.1</v>
      </c>
      <c r="H120" s="137">
        <f t="shared" si="35"/>
        <v>6650.6200000000008</v>
      </c>
      <c r="I120" s="104">
        <f t="shared" si="19"/>
        <v>0.02</v>
      </c>
      <c r="J120" s="105">
        <f t="shared" si="20"/>
        <v>50963.928000000007</v>
      </c>
      <c r="K120" s="105">
        <f t="shared" si="21"/>
        <v>24853.14</v>
      </c>
      <c r="L120" s="223"/>
      <c r="M120" s="230" t="s">
        <v>309</v>
      </c>
      <c r="N120" s="230"/>
      <c r="O120" s="231" t="s">
        <v>498</v>
      </c>
      <c r="P120" s="232" t="str">
        <f t="shared" si="22"/>
        <v/>
      </c>
      <c r="Q120" s="230" t="str">
        <f t="shared" si="23"/>
        <v/>
      </c>
    </row>
    <row r="121" spans="1:17" x14ac:dyDescent="0.5">
      <c r="A121" s="102" t="s">
        <v>169</v>
      </c>
      <c r="B121" s="101">
        <v>801</v>
      </c>
      <c r="C121" s="102" t="s">
        <v>172</v>
      </c>
      <c r="D121" s="105">
        <v>278274</v>
      </c>
      <c r="E121" s="105">
        <f t="shared" si="18"/>
        <v>280732.07433760923</v>
      </c>
      <c r="F121" s="222">
        <v>6490.42</v>
      </c>
      <c r="G121" s="222">
        <v>3016.9</v>
      </c>
      <c r="H121" s="137">
        <f t="shared" si="35"/>
        <v>9507.32</v>
      </c>
      <c r="I121" s="104">
        <f t="shared" si="19"/>
        <v>0.05</v>
      </c>
      <c r="J121" s="105">
        <f t="shared" si="20"/>
        <v>184976.97000000003</v>
      </c>
      <c r="K121" s="105">
        <f t="shared" si="21"/>
        <v>85981.650000000009</v>
      </c>
      <c r="L121" s="223"/>
      <c r="M121" s="228">
        <v>292125</v>
      </c>
      <c r="N121" s="228">
        <f t="shared" ref="N121:N123" si="38">(M121/$M$10)*$N$10</f>
        <v>294705.42420734273</v>
      </c>
      <c r="O121" s="222">
        <v>1177</v>
      </c>
      <c r="P121" s="229">
        <f t="shared" si="22"/>
        <v>0.44</v>
      </c>
      <c r="Q121" s="228">
        <f t="shared" si="23"/>
        <v>295191.59999999998</v>
      </c>
    </row>
    <row r="122" spans="1:17" x14ac:dyDescent="0.5">
      <c r="A122" s="102" t="s">
        <v>169</v>
      </c>
      <c r="B122" s="101">
        <v>908</v>
      </c>
      <c r="C122" s="102" t="s">
        <v>173</v>
      </c>
      <c r="D122" s="105">
        <v>291046</v>
      </c>
      <c r="E122" s="105">
        <f t="shared" si="18"/>
        <v>293616.89308977412</v>
      </c>
      <c r="F122" s="222">
        <v>6454.82</v>
      </c>
      <c r="G122" s="222">
        <v>3150.55</v>
      </c>
      <c r="H122" s="137">
        <f t="shared" si="35"/>
        <v>9605.369999999999</v>
      </c>
      <c r="I122" s="104">
        <f t="shared" si="19"/>
        <v>0.05</v>
      </c>
      <c r="J122" s="105">
        <f t="shared" si="20"/>
        <v>183962.37</v>
      </c>
      <c r="K122" s="105">
        <f t="shared" si="21"/>
        <v>89790.675000000017</v>
      </c>
      <c r="L122" s="223"/>
      <c r="M122" s="228">
        <v>35976</v>
      </c>
      <c r="N122" s="228">
        <f t="shared" si="38"/>
        <v>36293.786362972576</v>
      </c>
      <c r="O122" s="222">
        <v>101.17</v>
      </c>
      <c r="P122" s="229">
        <f t="shared" si="22"/>
        <v>0.63</v>
      </c>
      <c r="Q122" s="228">
        <f t="shared" si="23"/>
        <v>36330.146999999997</v>
      </c>
    </row>
    <row r="123" spans="1:17" x14ac:dyDescent="0.5">
      <c r="A123" s="102" t="s">
        <v>169</v>
      </c>
      <c r="B123" s="101">
        <v>878</v>
      </c>
      <c r="C123" s="102" t="s">
        <v>174</v>
      </c>
      <c r="D123" s="105">
        <v>549354</v>
      </c>
      <c r="E123" s="105">
        <f t="shared" si="18"/>
        <v>554206.60200256936</v>
      </c>
      <c r="F123" s="222">
        <v>9371.4</v>
      </c>
      <c r="G123" s="222">
        <v>4345.58</v>
      </c>
      <c r="H123" s="137">
        <f t="shared" si="35"/>
        <v>13716.98</v>
      </c>
      <c r="I123" s="104">
        <f t="shared" si="19"/>
        <v>7.0000000000000007E-2</v>
      </c>
      <c r="J123" s="105">
        <f t="shared" si="20"/>
        <v>373918.86000000004</v>
      </c>
      <c r="K123" s="105">
        <f t="shared" si="21"/>
        <v>173388.64200000002</v>
      </c>
      <c r="L123" s="223"/>
      <c r="M123" s="228">
        <v>35976</v>
      </c>
      <c r="N123" s="228">
        <f t="shared" si="38"/>
        <v>36293.786362972576</v>
      </c>
      <c r="O123" s="222">
        <v>135</v>
      </c>
      <c r="P123" s="229">
        <f t="shared" si="22"/>
        <v>0.47</v>
      </c>
      <c r="Q123" s="228">
        <f t="shared" si="23"/>
        <v>36166.499999999993</v>
      </c>
    </row>
    <row r="124" spans="1:17" x14ac:dyDescent="0.5">
      <c r="A124" s="102" t="s">
        <v>169</v>
      </c>
      <c r="B124" s="101">
        <v>838</v>
      </c>
      <c r="C124" s="102" t="s">
        <v>175</v>
      </c>
      <c r="D124" s="105">
        <v>96236</v>
      </c>
      <c r="E124" s="105">
        <f t="shared" si="18"/>
        <v>97086.080287609206</v>
      </c>
      <c r="F124" s="222">
        <v>3845.8</v>
      </c>
      <c r="G124" s="222">
        <v>1529.13</v>
      </c>
      <c r="H124" s="137">
        <f t="shared" si="35"/>
        <v>5374.93</v>
      </c>
      <c r="I124" s="104">
        <f t="shared" si="19"/>
        <v>0.03</v>
      </c>
      <c r="J124" s="105">
        <f t="shared" si="20"/>
        <v>65763.179999999993</v>
      </c>
      <c r="K124" s="105">
        <f t="shared" si="21"/>
        <v>26148.122999999996</v>
      </c>
      <c r="L124" s="223"/>
      <c r="M124" s="230" t="s">
        <v>309</v>
      </c>
      <c r="N124" s="230"/>
      <c r="O124" s="231" t="s">
        <v>498</v>
      </c>
      <c r="P124" s="232" t="str">
        <f t="shared" si="22"/>
        <v/>
      </c>
      <c r="Q124" s="230" t="str">
        <f t="shared" si="23"/>
        <v/>
      </c>
    </row>
    <row r="125" spans="1:17" x14ac:dyDescent="0.5">
      <c r="A125" s="102" t="s">
        <v>169</v>
      </c>
      <c r="B125" s="101">
        <v>916</v>
      </c>
      <c r="C125" s="102" t="s">
        <v>176</v>
      </c>
      <c r="D125" s="105">
        <v>83824</v>
      </c>
      <c r="E125" s="105">
        <f t="shared" si="18"/>
        <v>84564.441519063068</v>
      </c>
      <c r="F125" s="222">
        <v>8462.36</v>
      </c>
      <c r="G125" s="222">
        <v>3967.23</v>
      </c>
      <c r="H125" s="137">
        <f t="shared" si="35"/>
        <v>12429.59</v>
      </c>
      <c r="I125" s="104">
        <f t="shared" si="19"/>
        <v>0.01</v>
      </c>
      <c r="J125" s="105">
        <f t="shared" si="20"/>
        <v>48235.452000000012</v>
      </c>
      <c r="K125" s="105">
        <f t="shared" si="21"/>
        <v>22613.211000000003</v>
      </c>
      <c r="L125" s="223"/>
      <c r="M125" s="230" t="s">
        <v>309</v>
      </c>
      <c r="N125" s="230"/>
      <c r="O125" s="231" t="s">
        <v>498</v>
      </c>
      <c r="P125" s="232" t="str">
        <f t="shared" si="22"/>
        <v/>
      </c>
      <c r="Q125" s="230" t="str">
        <f t="shared" si="23"/>
        <v/>
      </c>
    </row>
    <row r="126" spans="1:17" x14ac:dyDescent="0.5">
      <c r="A126" s="102" t="s">
        <v>169</v>
      </c>
      <c r="B126" s="101">
        <v>802</v>
      </c>
      <c r="C126" s="102" t="s">
        <v>177</v>
      </c>
      <c r="D126" s="105">
        <v>89940</v>
      </c>
      <c r="E126" s="105">
        <f t="shared" si="18"/>
        <v>90734.46590743144</v>
      </c>
      <c r="F126" s="222">
        <v>2671.35</v>
      </c>
      <c r="G126" s="222">
        <v>1298.02</v>
      </c>
      <c r="H126" s="137">
        <f t="shared" si="35"/>
        <v>3969.37</v>
      </c>
      <c r="I126" s="104">
        <f t="shared" si="19"/>
        <v>0.04</v>
      </c>
      <c r="J126" s="105">
        <f t="shared" si="20"/>
        <v>60906.78</v>
      </c>
      <c r="K126" s="105">
        <f t="shared" si="21"/>
        <v>29594.856</v>
      </c>
      <c r="L126" s="223"/>
      <c r="M126" s="230" t="s">
        <v>309</v>
      </c>
      <c r="N126" s="230"/>
      <c r="O126" s="231" t="s">
        <v>498</v>
      </c>
      <c r="P126" s="232" t="str">
        <f t="shared" si="22"/>
        <v/>
      </c>
      <c r="Q126" s="230" t="str">
        <f t="shared" si="23"/>
        <v/>
      </c>
    </row>
    <row r="127" spans="1:17" x14ac:dyDescent="0.5">
      <c r="A127" s="102" t="s">
        <v>169</v>
      </c>
      <c r="B127" s="101">
        <v>879</v>
      </c>
      <c r="C127" s="102" t="s">
        <v>178</v>
      </c>
      <c r="D127" s="105">
        <v>179880</v>
      </c>
      <c r="E127" s="105">
        <f t="shared" si="18"/>
        <v>181468.93181486288</v>
      </c>
      <c r="F127" s="222">
        <v>3375.96</v>
      </c>
      <c r="G127" s="222">
        <v>1579.06</v>
      </c>
      <c r="H127" s="137">
        <f t="shared" si="35"/>
        <v>4955.0200000000004</v>
      </c>
      <c r="I127" s="104">
        <f t="shared" si="19"/>
        <v>0.06</v>
      </c>
      <c r="J127" s="105">
        <f t="shared" si="20"/>
        <v>115457.83199999999</v>
      </c>
      <c r="K127" s="105">
        <f t="shared" si="21"/>
        <v>54003.851999999992</v>
      </c>
      <c r="L127" s="223"/>
      <c r="M127" s="228">
        <v>35976</v>
      </c>
      <c r="N127" s="228">
        <f t="shared" ref="N127" si="39">(M127/$M$10)*$N$10</f>
        <v>36293.786362972576</v>
      </c>
      <c r="O127" s="222">
        <v>109.47</v>
      </c>
      <c r="P127" s="229">
        <f t="shared" si="22"/>
        <v>0.57999999999999996</v>
      </c>
      <c r="Q127" s="228">
        <f t="shared" si="23"/>
        <v>36190.781999999999</v>
      </c>
    </row>
    <row r="128" spans="1:17" x14ac:dyDescent="0.5">
      <c r="A128" s="102" t="s">
        <v>169</v>
      </c>
      <c r="B128" s="101">
        <v>933</v>
      </c>
      <c r="C128" s="102" t="s">
        <v>179</v>
      </c>
      <c r="D128" s="105">
        <v>244997</v>
      </c>
      <c r="E128" s="105">
        <f t="shared" si="18"/>
        <v>247161.12901848985</v>
      </c>
      <c r="F128" s="222">
        <v>6789.22</v>
      </c>
      <c r="G128" s="222">
        <v>3288.21</v>
      </c>
      <c r="H128" s="137">
        <f t="shared" si="35"/>
        <v>10077.43</v>
      </c>
      <c r="I128" s="104">
        <f t="shared" si="19"/>
        <v>0.04</v>
      </c>
      <c r="J128" s="105">
        <f t="shared" si="20"/>
        <v>154794.21600000001</v>
      </c>
      <c r="K128" s="105">
        <f t="shared" si="21"/>
        <v>74971.188000000009</v>
      </c>
      <c r="L128" s="223"/>
      <c r="M128" s="230" t="s">
        <v>309</v>
      </c>
      <c r="N128" s="230"/>
      <c r="O128" s="231" t="s">
        <v>498</v>
      </c>
      <c r="P128" s="232" t="str">
        <f t="shared" si="22"/>
        <v/>
      </c>
      <c r="Q128" s="230" t="str">
        <f t="shared" si="23"/>
        <v/>
      </c>
    </row>
    <row r="129" spans="1:17" x14ac:dyDescent="0.5">
      <c r="A129" s="102" t="s">
        <v>169</v>
      </c>
      <c r="B129" s="101">
        <v>803</v>
      </c>
      <c r="C129" s="102" t="s">
        <v>180</v>
      </c>
      <c r="D129" s="105">
        <v>25003</v>
      </c>
      <c r="E129" s="105">
        <f t="shared" si="18"/>
        <v>25223.858695613832</v>
      </c>
      <c r="F129" s="222">
        <v>4115.1899999999996</v>
      </c>
      <c r="G129" s="222">
        <v>2134.98</v>
      </c>
      <c r="H129" s="137">
        <f t="shared" si="35"/>
        <v>6250.17</v>
      </c>
      <c r="I129" s="104">
        <f t="shared" si="19"/>
        <v>0.01</v>
      </c>
      <c r="J129" s="105">
        <f t="shared" si="20"/>
        <v>23456.582999999999</v>
      </c>
      <c r="K129" s="105">
        <f t="shared" si="21"/>
        <v>12169.386</v>
      </c>
      <c r="L129" s="223"/>
      <c r="M129" s="230" t="s">
        <v>309</v>
      </c>
      <c r="N129" s="230"/>
      <c r="O129" s="231" t="s">
        <v>498</v>
      </c>
      <c r="P129" s="232" t="str">
        <f t="shared" si="22"/>
        <v/>
      </c>
      <c r="Q129" s="230" t="str">
        <f t="shared" si="23"/>
        <v/>
      </c>
    </row>
    <row r="130" spans="1:17" x14ac:dyDescent="0.5">
      <c r="A130" s="102" t="s">
        <v>169</v>
      </c>
      <c r="B130" s="101">
        <v>866</v>
      </c>
      <c r="C130" s="102" t="s">
        <v>181</v>
      </c>
      <c r="D130" s="105">
        <v>288168</v>
      </c>
      <c r="E130" s="105">
        <f t="shared" si="18"/>
        <v>290713.47088739939</v>
      </c>
      <c r="F130" s="222">
        <v>3436.56</v>
      </c>
      <c r="G130" s="222">
        <v>1499.81</v>
      </c>
      <c r="H130" s="137">
        <f t="shared" si="35"/>
        <v>4936.37</v>
      </c>
      <c r="I130" s="104">
        <f t="shared" si="19"/>
        <v>0.1</v>
      </c>
      <c r="J130" s="105">
        <f t="shared" si="20"/>
        <v>195883.92</v>
      </c>
      <c r="K130" s="105">
        <f t="shared" si="21"/>
        <v>85489.170000000013</v>
      </c>
      <c r="L130" s="223"/>
      <c r="M130" s="230" t="s">
        <v>309</v>
      </c>
      <c r="N130" s="230"/>
      <c r="O130" s="231" t="s">
        <v>498</v>
      </c>
      <c r="P130" s="232" t="str">
        <f t="shared" si="22"/>
        <v/>
      </c>
      <c r="Q130" s="230" t="str">
        <f t="shared" si="23"/>
        <v/>
      </c>
    </row>
    <row r="131" spans="1:17" x14ac:dyDescent="0.5">
      <c r="A131" s="102" t="s">
        <v>169</v>
      </c>
      <c r="B131" s="101">
        <v>880</v>
      </c>
      <c r="C131" s="102" t="s">
        <v>182</v>
      </c>
      <c r="D131" s="105">
        <v>150739</v>
      </c>
      <c r="E131" s="105">
        <f t="shared" si="18"/>
        <v>152070.52097420843</v>
      </c>
      <c r="F131" s="222">
        <v>1546.66</v>
      </c>
      <c r="G131" s="222">
        <v>711.83</v>
      </c>
      <c r="H131" s="137">
        <f t="shared" si="35"/>
        <v>2258.4900000000002</v>
      </c>
      <c r="I131" s="104">
        <f t="shared" si="19"/>
        <v>0.12</v>
      </c>
      <c r="J131" s="105">
        <f t="shared" si="20"/>
        <v>105791.54399999999</v>
      </c>
      <c r="K131" s="105">
        <f t="shared" si="21"/>
        <v>48689.172000000006</v>
      </c>
      <c r="L131" s="223"/>
      <c r="M131" s="230" t="s">
        <v>309</v>
      </c>
      <c r="N131" s="230"/>
      <c r="O131" s="231" t="s">
        <v>498</v>
      </c>
      <c r="P131" s="232" t="str">
        <f t="shared" si="22"/>
        <v/>
      </c>
      <c r="Q131" s="230" t="str">
        <f t="shared" si="23"/>
        <v/>
      </c>
    </row>
    <row r="132" spans="1:17" x14ac:dyDescent="0.5">
      <c r="A132" s="102" t="s">
        <v>169</v>
      </c>
      <c r="B132" s="101">
        <v>865</v>
      </c>
      <c r="C132" s="102" t="s">
        <v>183</v>
      </c>
      <c r="D132" s="105">
        <v>112785</v>
      </c>
      <c r="E132" s="105">
        <f t="shared" si="18"/>
        <v>113781.2623679081</v>
      </c>
      <c r="F132" s="222">
        <v>7167.34</v>
      </c>
      <c r="G132" s="222">
        <v>3554.79</v>
      </c>
      <c r="H132" s="137">
        <f t="shared" si="35"/>
        <v>10722.130000000001</v>
      </c>
      <c r="I132" s="104">
        <f t="shared" si="19"/>
        <v>0.02</v>
      </c>
      <c r="J132" s="105">
        <f t="shared" si="20"/>
        <v>81707.676000000007</v>
      </c>
      <c r="K132" s="105">
        <f t="shared" si="21"/>
        <v>40524.606</v>
      </c>
      <c r="L132" s="223"/>
      <c r="M132" s="230" t="s">
        <v>309</v>
      </c>
      <c r="N132" s="230"/>
      <c r="O132" s="231" t="s">
        <v>498</v>
      </c>
      <c r="P132" s="232" t="str">
        <f t="shared" si="22"/>
        <v/>
      </c>
      <c r="Q132" s="230" t="str">
        <f t="shared" si="23"/>
        <v/>
      </c>
    </row>
    <row r="133" spans="1:17" x14ac:dyDescent="0.5">
      <c r="A133" s="102" t="s">
        <v>184</v>
      </c>
      <c r="B133" s="101">
        <v>330</v>
      </c>
      <c r="C133" s="102" t="s">
        <v>185</v>
      </c>
      <c r="D133" s="105">
        <v>1089353</v>
      </c>
      <c r="E133" s="105">
        <f t="shared" si="18"/>
        <v>1098975.568597489</v>
      </c>
      <c r="F133" s="222">
        <v>17999.97</v>
      </c>
      <c r="G133" s="222">
        <v>5350.74</v>
      </c>
      <c r="H133" s="137">
        <f t="shared" si="35"/>
        <v>23350.71</v>
      </c>
      <c r="I133" s="104">
        <f t="shared" si="19"/>
        <v>0.08</v>
      </c>
      <c r="J133" s="105">
        <f t="shared" si="20"/>
        <v>820798.6320000001</v>
      </c>
      <c r="K133" s="105">
        <f t="shared" si="21"/>
        <v>243993.74400000001</v>
      </c>
      <c r="L133" s="223"/>
      <c r="M133" s="228">
        <v>574177</v>
      </c>
      <c r="N133" s="228">
        <f t="shared" ref="N133:N135" si="40">(M133/$M$10)*$N$10</f>
        <v>579248.87070637383</v>
      </c>
      <c r="O133" s="222">
        <v>2245.8000000000002</v>
      </c>
      <c r="P133" s="229">
        <f t="shared" si="22"/>
        <v>0.45</v>
      </c>
      <c r="Q133" s="228">
        <f t="shared" si="23"/>
        <v>576047.70000000007</v>
      </c>
    </row>
    <row r="134" spans="1:17" x14ac:dyDescent="0.5">
      <c r="A134" s="102" t="s">
        <v>184</v>
      </c>
      <c r="B134" s="101">
        <v>331</v>
      </c>
      <c r="C134" s="102" t="s">
        <v>186</v>
      </c>
      <c r="D134" s="105">
        <v>450779</v>
      </c>
      <c r="E134" s="105">
        <f t="shared" si="18"/>
        <v>454760.86065472569</v>
      </c>
      <c r="F134" s="222">
        <v>5244.04</v>
      </c>
      <c r="G134" s="222">
        <v>1969.09</v>
      </c>
      <c r="H134" s="137">
        <f t="shared" si="35"/>
        <v>7213.13</v>
      </c>
      <c r="I134" s="104">
        <f t="shared" si="19"/>
        <v>0.11</v>
      </c>
      <c r="J134" s="105">
        <f t="shared" si="20"/>
        <v>328801.30799999996</v>
      </c>
      <c r="K134" s="105">
        <f t="shared" si="21"/>
        <v>123461.94299999998</v>
      </c>
      <c r="L134" s="223"/>
      <c r="M134" s="228">
        <v>26802</v>
      </c>
      <c r="N134" s="228">
        <f t="shared" si="40"/>
        <v>27038.749780420028</v>
      </c>
      <c r="O134" s="222">
        <v>105</v>
      </c>
      <c r="P134" s="229">
        <f t="shared" si="22"/>
        <v>0.45</v>
      </c>
      <c r="Q134" s="228">
        <f t="shared" si="23"/>
        <v>26932.5</v>
      </c>
    </row>
    <row r="135" spans="1:17" x14ac:dyDescent="0.5">
      <c r="A135" s="102" t="s">
        <v>184</v>
      </c>
      <c r="B135" s="101">
        <v>332</v>
      </c>
      <c r="C135" s="102" t="s">
        <v>187</v>
      </c>
      <c r="D135" s="105">
        <v>336915</v>
      </c>
      <c r="E135" s="105">
        <f t="shared" si="18"/>
        <v>339891.06716924906</v>
      </c>
      <c r="F135" s="222">
        <v>4327.47</v>
      </c>
      <c r="G135" s="222">
        <v>1654.01</v>
      </c>
      <c r="H135" s="137">
        <f t="shared" si="35"/>
        <v>5981.4800000000005</v>
      </c>
      <c r="I135" s="104">
        <f t="shared" si="19"/>
        <v>0.1</v>
      </c>
      <c r="J135" s="105">
        <f t="shared" si="20"/>
        <v>246665.79000000004</v>
      </c>
      <c r="K135" s="105">
        <f t="shared" si="21"/>
        <v>94278.57</v>
      </c>
      <c r="L135" s="223"/>
      <c r="M135" s="228">
        <v>21945</v>
      </c>
      <c r="N135" s="228">
        <f t="shared" si="40"/>
        <v>22138.846501429653</v>
      </c>
      <c r="O135" s="222">
        <v>103.78</v>
      </c>
      <c r="P135" s="229">
        <f t="shared" si="22"/>
        <v>0.37</v>
      </c>
      <c r="Q135" s="228">
        <f t="shared" si="23"/>
        <v>21887.202000000001</v>
      </c>
    </row>
    <row r="136" spans="1:17" x14ac:dyDescent="0.5">
      <c r="A136" s="102" t="s">
        <v>184</v>
      </c>
      <c r="B136" s="101">
        <v>884</v>
      </c>
      <c r="C136" s="102" t="s">
        <v>188</v>
      </c>
      <c r="D136" s="105">
        <v>84544</v>
      </c>
      <c r="E136" s="105">
        <f t="shared" si="18"/>
        <v>85290.801486300683</v>
      </c>
      <c r="F136" s="222">
        <v>2204.86</v>
      </c>
      <c r="G136" s="222">
        <v>1052.8699999999999</v>
      </c>
      <c r="H136" s="137">
        <f t="shared" si="35"/>
        <v>3257.73</v>
      </c>
      <c r="I136" s="104">
        <f t="shared" si="19"/>
        <v>0.05</v>
      </c>
      <c r="J136" s="105">
        <f t="shared" si="20"/>
        <v>62838.510000000009</v>
      </c>
      <c r="K136" s="105">
        <f t="shared" si="21"/>
        <v>30006.794999999998</v>
      </c>
      <c r="L136" s="223"/>
      <c r="M136" s="230" t="s">
        <v>309</v>
      </c>
      <c r="N136" s="230"/>
      <c r="O136" s="231" t="s">
        <v>498</v>
      </c>
      <c r="P136" s="232" t="str">
        <f t="shared" si="22"/>
        <v/>
      </c>
      <c r="Q136" s="230" t="str">
        <f t="shared" si="23"/>
        <v/>
      </c>
    </row>
    <row r="137" spans="1:17" x14ac:dyDescent="0.5">
      <c r="A137" s="102" t="s">
        <v>184</v>
      </c>
      <c r="B137" s="101">
        <v>333</v>
      </c>
      <c r="C137" s="102" t="s">
        <v>189</v>
      </c>
      <c r="D137" s="105">
        <v>546296</v>
      </c>
      <c r="E137" s="105">
        <f t="shared" si="18"/>
        <v>551121.58980838512</v>
      </c>
      <c r="F137" s="222">
        <v>5510.6</v>
      </c>
      <c r="G137" s="222">
        <v>1643.92</v>
      </c>
      <c r="H137" s="137">
        <f t="shared" si="35"/>
        <v>7154.52</v>
      </c>
      <c r="I137" s="104">
        <f t="shared" si="19"/>
        <v>0.14000000000000001</v>
      </c>
      <c r="J137" s="105">
        <f t="shared" si="20"/>
        <v>439745.88000000006</v>
      </c>
      <c r="K137" s="105">
        <f t="shared" si="21"/>
        <v>131184.81600000002</v>
      </c>
      <c r="L137" s="223"/>
      <c r="M137" s="230" t="s">
        <v>309</v>
      </c>
      <c r="N137" s="230"/>
      <c r="O137" s="231" t="s">
        <v>498</v>
      </c>
      <c r="P137" s="232" t="str">
        <f t="shared" si="22"/>
        <v/>
      </c>
      <c r="Q137" s="230" t="str">
        <f t="shared" si="23"/>
        <v/>
      </c>
    </row>
    <row r="138" spans="1:17" x14ac:dyDescent="0.5">
      <c r="A138" s="102" t="s">
        <v>184</v>
      </c>
      <c r="B138" s="101">
        <v>893</v>
      </c>
      <c r="C138" s="102" t="s">
        <v>190</v>
      </c>
      <c r="D138" s="105">
        <v>258667</v>
      </c>
      <c r="E138" s="105">
        <f t="shared" si="18"/>
        <v>260951.88006312615</v>
      </c>
      <c r="F138" s="222">
        <v>3760.54</v>
      </c>
      <c r="G138" s="222">
        <v>1989.67</v>
      </c>
      <c r="H138" s="137">
        <f t="shared" si="35"/>
        <v>5750.21</v>
      </c>
      <c r="I138" s="104">
        <f t="shared" si="19"/>
        <v>0.08</v>
      </c>
      <c r="J138" s="105">
        <f t="shared" si="20"/>
        <v>171480.62400000001</v>
      </c>
      <c r="K138" s="105">
        <f t="shared" si="21"/>
        <v>90728.952000000005</v>
      </c>
      <c r="L138" s="223"/>
      <c r="M138" s="230" t="s">
        <v>309</v>
      </c>
      <c r="N138" s="230"/>
      <c r="O138" s="231" t="s">
        <v>498</v>
      </c>
      <c r="P138" s="232" t="str">
        <f t="shared" si="22"/>
        <v/>
      </c>
      <c r="Q138" s="230" t="str">
        <f t="shared" si="23"/>
        <v/>
      </c>
    </row>
    <row r="139" spans="1:17" x14ac:dyDescent="0.5">
      <c r="A139" s="102" t="s">
        <v>184</v>
      </c>
      <c r="B139" s="101">
        <v>334</v>
      </c>
      <c r="C139" s="102" t="s">
        <v>191</v>
      </c>
      <c r="D139" s="105">
        <v>363897</v>
      </c>
      <c r="E139" s="105">
        <f t="shared" si="18"/>
        <v>367111.40694147849</v>
      </c>
      <c r="F139" s="222">
        <v>3429.59</v>
      </c>
      <c r="G139" s="222">
        <v>1779.04</v>
      </c>
      <c r="H139" s="137">
        <f t="shared" ref="H139:H161" si="41">F139+G139</f>
        <v>5208.63</v>
      </c>
      <c r="I139" s="104">
        <f t="shared" si="19"/>
        <v>0.12</v>
      </c>
      <c r="J139" s="105">
        <f t="shared" si="20"/>
        <v>234583.95599999998</v>
      </c>
      <c r="K139" s="105">
        <f t="shared" si="21"/>
        <v>121686.33599999998</v>
      </c>
      <c r="L139" s="223"/>
      <c r="M139" s="230" t="s">
        <v>309</v>
      </c>
      <c r="N139" s="230"/>
      <c r="O139" s="231" t="s">
        <v>498</v>
      </c>
      <c r="P139" s="232" t="str">
        <f t="shared" si="22"/>
        <v/>
      </c>
      <c r="Q139" s="230" t="str">
        <f t="shared" si="23"/>
        <v/>
      </c>
    </row>
    <row r="140" spans="1:17" x14ac:dyDescent="0.5">
      <c r="A140" s="102" t="s">
        <v>184</v>
      </c>
      <c r="B140" s="101">
        <v>860</v>
      </c>
      <c r="C140" s="102" t="s">
        <v>192</v>
      </c>
      <c r="D140" s="105">
        <v>139047</v>
      </c>
      <c r="E140" s="105">
        <f t="shared" ref="E140:E161" si="42">(D140/$D$10)*$E$10</f>
        <v>140275.24217289992</v>
      </c>
      <c r="F140" s="222">
        <v>11527.76</v>
      </c>
      <c r="G140" s="222">
        <v>6341.74</v>
      </c>
      <c r="H140" s="137">
        <f t="shared" si="41"/>
        <v>17869.5</v>
      </c>
      <c r="I140" s="104">
        <f t="shared" ref="I140:I161" si="43">ROUND(E140/H140/15/38,2)</f>
        <v>0.01</v>
      </c>
      <c r="J140" s="105">
        <f t="shared" ref="J140:J161" si="44">F140*I140*15*38</f>
        <v>65708.232000000004</v>
      </c>
      <c r="K140" s="105">
        <f t="shared" ref="K140:K161" si="45">G140*I140*15*38</f>
        <v>36147.917999999998</v>
      </c>
      <c r="L140" s="223"/>
      <c r="M140" s="228">
        <v>35976</v>
      </c>
      <c r="N140" s="228">
        <f t="shared" ref="N140:N146" si="46">(M140/$M$10)*$N$10</f>
        <v>36293.786362972576</v>
      </c>
      <c r="O140" s="222">
        <v>50.4</v>
      </c>
      <c r="P140" s="229">
        <f t="shared" ref="P140:P161" si="47">IFERROR(ROUND(N140/O140/15/38,2),"")</f>
        <v>1.26</v>
      </c>
      <c r="Q140" s="228">
        <f t="shared" ref="Q140:Q160" si="48">IFERROR(P140*O140*15*38,"")</f>
        <v>36197.279999999999</v>
      </c>
    </row>
    <row r="141" spans="1:17" x14ac:dyDescent="0.5">
      <c r="A141" s="102" t="s">
        <v>184</v>
      </c>
      <c r="B141" s="101">
        <v>861</v>
      </c>
      <c r="C141" s="102" t="s">
        <v>193</v>
      </c>
      <c r="D141" s="105">
        <v>440886</v>
      </c>
      <c r="E141" s="105">
        <f t="shared" si="42"/>
        <v>444780.47293822339</v>
      </c>
      <c r="F141" s="222">
        <v>3871.15</v>
      </c>
      <c r="G141" s="222">
        <v>1528.91</v>
      </c>
      <c r="H141" s="137">
        <f t="shared" si="41"/>
        <v>5400.06</v>
      </c>
      <c r="I141" s="104">
        <f t="shared" si="43"/>
        <v>0.14000000000000001</v>
      </c>
      <c r="J141" s="105">
        <f t="shared" si="44"/>
        <v>308917.77</v>
      </c>
      <c r="K141" s="105">
        <f t="shared" si="45"/>
        <v>122007.01800000003</v>
      </c>
      <c r="L141" s="223"/>
      <c r="M141" s="228">
        <v>17988</v>
      </c>
      <c r="N141" s="228">
        <f t="shared" si="46"/>
        <v>18146.893181486288</v>
      </c>
      <c r="O141" s="222">
        <v>35</v>
      </c>
      <c r="P141" s="229">
        <f t="shared" si="47"/>
        <v>0.91</v>
      </c>
      <c r="Q141" s="228">
        <f t="shared" si="48"/>
        <v>18154.5</v>
      </c>
    </row>
    <row r="142" spans="1:17" x14ac:dyDescent="0.5">
      <c r="A142" s="102" t="s">
        <v>184</v>
      </c>
      <c r="B142" s="101">
        <v>894</v>
      </c>
      <c r="C142" s="102" t="s">
        <v>194</v>
      </c>
      <c r="D142" s="105">
        <v>211539</v>
      </c>
      <c r="E142" s="105">
        <f t="shared" si="42"/>
        <v>213407.58487427328</v>
      </c>
      <c r="F142" s="222">
        <v>2812.62</v>
      </c>
      <c r="G142" s="222">
        <v>1329.23</v>
      </c>
      <c r="H142" s="137">
        <f t="shared" si="41"/>
        <v>4141.8500000000004</v>
      </c>
      <c r="I142" s="104">
        <f t="shared" si="43"/>
        <v>0.09</v>
      </c>
      <c r="J142" s="105">
        <f t="shared" si="44"/>
        <v>144287.40599999999</v>
      </c>
      <c r="K142" s="105">
        <f t="shared" si="45"/>
        <v>68189.498999999996</v>
      </c>
      <c r="L142" s="223"/>
      <c r="M142" s="228">
        <v>35976</v>
      </c>
      <c r="N142" s="228">
        <f t="shared" si="46"/>
        <v>36293.786362972576</v>
      </c>
      <c r="O142" s="222">
        <v>114.67</v>
      </c>
      <c r="P142" s="229">
        <f t="shared" si="47"/>
        <v>0.56000000000000005</v>
      </c>
      <c r="Q142" s="228">
        <f t="shared" si="48"/>
        <v>36602.664000000004</v>
      </c>
    </row>
    <row r="143" spans="1:17" x14ac:dyDescent="0.5">
      <c r="A143" s="102" t="s">
        <v>184</v>
      </c>
      <c r="B143" s="101">
        <v>335</v>
      </c>
      <c r="C143" s="102" t="s">
        <v>195</v>
      </c>
      <c r="D143" s="105">
        <v>481719</v>
      </c>
      <c r="E143" s="105">
        <f t="shared" si="42"/>
        <v>485974.16258018638</v>
      </c>
      <c r="F143" s="222">
        <v>4579.87</v>
      </c>
      <c r="G143" s="222">
        <v>1484.87</v>
      </c>
      <c r="H143" s="137">
        <f t="shared" si="41"/>
        <v>6064.74</v>
      </c>
      <c r="I143" s="104">
        <f t="shared" si="43"/>
        <v>0.14000000000000001</v>
      </c>
      <c r="J143" s="105">
        <f t="shared" si="44"/>
        <v>365473.62600000005</v>
      </c>
      <c r="K143" s="105">
        <f t="shared" si="45"/>
        <v>118492.62599999999</v>
      </c>
      <c r="L143" s="223"/>
      <c r="M143" s="228">
        <v>194810</v>
      </c>
      <c r="N143" s="228">
        <f t="shared" si="46"/>
        <v>196530.81280216499</v>
      </c>
      <c r="O143" s="222">
        <v>740.8</v>
      </c>
      <c r="P143" s="229">
        <f t="shared" si="47"/>
        <v>0.47</v>
      </c>
      <c r="Q143" s="228">
        <f t="shared" si="48"/>
        <v>198460.31999999998</v>
      </c>
    </row>
    <row r="144" spans="1:17" x14ac:dyDescent="0.5">
      <c r="A144" s="102" t="s">
        <v>184</v>
      </c>
      <c r="B144" s="101">
        <v>937</v>
      </c>
      <c r="C144" s="102" t="s">
        <v>196</v>
      </c>
      <c r="D144" s="105">
        <v>206682</v>
      </c>
      <c r="E144" s="105">
        <f t="shared" si="42"/>
        <v>208507.68159528289</v>
      </c>
      <c r="F144" s="222">
        <v>8398.41</v>
      </c>
      <c r="G144" s="222">
        <v>3973.58</v>
      </c>
      <c r="H144" s="137">
        <f t="shared" si="41"/>
        <v>12371.99</v>
      </c>
      <c r="I144" s="104">
        <f t="shared" si="43"/>
        <v>0.03</v>
      </c>
      <c r="J144" s="105">
        <f t="shared" si="44"/>
        <v>143612.81099999999</v>
      </c>
      <c r="K144" s="105">
        <f t="shared" si="45"/>
        <v>67948.217999999993</v>
      </c>
      <c r="L144" s="223"/>
      <c r="M144" s="228">
        <v>107928</v>
      </c>
      <c r="N144" s="228">
        <f t="shared" si="46"/>
        <v>108881.35908891773</v>
      </c>
      <c r="O144" s="222">
        <v>395.65</v>
      </c>
      <c r="P144" s="229">
        <f t="shared" si="47"/>
        <v>0.48</v>
      </c>
      <c r="Q144" s="228">
        <f t="shared" si="48"/>
        <v>108249.84</v>
      </c>
    </row>
    <row r="145" spans="1:17" x14ac:dyDescent="0.5">
      <c r="A145" s="102" t="s">
        <v>184</v>
      </c>
      <c r="B145" s="101">
        <v>336</v>
      </c>
      <c r="C145" s="102" t="s">
        <v>197</v>
      </c>
      <c r="D145" s="105">
        <v>431712</v>
      </c>
      <c r="E145" s="105">
        <f t="shared" si="42"/>
        <v>435525.43635567091</v>
      </c>
      <c r="F145" s="222">
        <v>4070.34</v>
      </c>
      <c r="G145" s="222">
        <v>1092.76</v>
      </c>
      <c r="H145" s="137">
        <f t="shared" si="41"/>
        <v>5163.1000000000004</v>
      </c>
      <c r="I145" s="104">
        <f t="shared" si="43"/>
        <v>0.15</v>
      </c>
      <c r="J145" s="105">
        <f t="shared" si="44"/>
        <v>348014.07000000007</v>
      </c>
      <c r="K145" s="105">
        <f t="shared" si="45"/>
        <v>93430.98</v>
      </c>
      <c r="L145" s="223"/>
      <c r="M145" s="228">
        <v>153078</v>
      </c>
      <c r="N145" s="228">
        <f t="shared" si="46"/>
        <v>154430.18203444284</v>
      </c>
      <c r="O145" s="222">
        <v>522</v>
      </c>
      <c r="P145" s="229">
        <f t="shared" si="47"/>
        <v>0.52</v>
      </c>
      <c r="Q145" s="228">
        <f t="shared" si="48"/>
        <v>154720.79999999999</v>
      </c>
    </row>
    <row r="146" spans="1:17" x14ac:dyDescent="0.5">
      <c r="A146" s="102" t="s">
        <v>184</v>
      </c>
      <c r="B146" s="101">
        <v>885</v>
      </c>
      <c r="C146" s="102" t="s">
        <v>198</v>
      </c>
      <c r="D146" s="105">
        <v>369294</v>
      </c>
      <c r="E146" s="105">
        <f t="shared" si="42"/>
        <v>372556.08019589708</v>
      </c>
      <c r="F146" s="222">
        <v>7677.64</v>
      </c>
      <c r="G146" s="222">
        <v>4027.18</v>
      </c>
      <c r="H146" s="137">
        <f t="shared" si="41"/>
        <v>11704.82</v>
      </c>
      <c r="I146" s="104">
        <f t="shared" si="43"/>
        <v>0.06</v>
      </c>
      <c r="J146" s="105">
        <f t="shared" si="44"/>
        <v>262575.288</v>
      </c>
      <c r="K146" s="105">
        <f t="shared" si="45"/>
        <v>137729.55600000001</v>
      </c>
      <c r="L146" s="223"/>
      <c r="M146" s="228">
        <v>18168</v>
      </c>
      <c r="N146" s="228">
        <f t="shared" si="46"/>
        <v>18328.483173295688</v>
      </c>
      <c r="O146" s="222">
        <v>66.400000000000006</v>
      </c>
      <c r="P146" s="229">
        <f t="shared" si="47"/>
        <v>0.48</v>
      </c>
      <c r="Q146" s="228">
        <f t="shared" si="48"/>
        <v>18167.04</v>
      </c>
    </row>
    <row r="147" spans="1:17" x14ac:dyDescent="0.5">
      <c r="A147" s="102" t="s">
        <v>199</v>
      </c>
      <c r="B147" s="101">
        <v>370</v>
      </c>
      <c r="C147" s="102" t="s">
        <v>200</v>
      </c>
      <c r="D147" s="105">
        <v>310473</v>
      </c>
      <c r="E147" s="105">
        <f t="shared" si="42"/>
        <v>313215.49737244786</v>
      </c>
      <c r="F147" s="222">
        <v>3457.65</v>
      </c>
      <c r="G147" s="222">
        <v>1505.82</v>
      </c>
      <c r="H147" s="137">
        <f t="shared" si="41"/>
        <v>4963.47</v>
      </c>
      <c r="I147" s="104">
        <f t="shared" si="43"/>
        <v>0.11</v>
      </c>
      <c r="J147" s="105">
        <f t="shared" si="44"/>
        <v>216794.65499999997</v>
      </c>
      <c r="K147" s="105">
        <f t="shared" si="45"/>
        <v>94414.914000000004</v>
      </c>
      <c r="L147" s="223"/>
      <c r="M147" s="230" t="s">
        <v>309</v>
      </c>
      <c r="N147" s="230"/>
      <c r="O147" s="231" t="s">
        <v>498</v>
      </c>
      <c r="P147" s="232" t="str">
        <f t="shared" si="47"/>
        <v/>
      </c>
      <c r="Q147" s="230" t="str">
        <f t="shared" si="48"/>
        <v/>
      </c>
    </row>
    <row r="148" spans="1:17" x14ac:dyDescent="0.5">
      <c r="A148" s="102" t="s">
        <v>199</v>
      </c>
      <c r="B148" s="101">
        <v>380</v>
      </c>
      <c r="C148" s="102" t="s">
        <v>201</v>
      </c>
      <c r="D148" s="105">
        <v>919906</v>
      </c>
      <c r="E148" s="105">
        <f t="shared" si="42"/>
        <v>928031.79447455658</v>
      </c>
      <c r="F148" s="222">
        <v>9177.56</v>
      </c>
      <c r="G148" s="222">
        <v>3128.42</v>
      </c>
      <c r="H148" s="137">
        <f t="shared" si="41"/>
        <v>12305.98</v>
      </c>
      <c r="I148" s="104">
        <f t="shared" si="43"/>
        <v>0.13</v>
      </c>
      <c r="J148" s="105">
        <f t="shared" si="44"/>
        <v>680057.196</v>
      </c>
      <c r="K148" s="105">
        <f t="shared" si="45"/>
        <v>231815.92200000002</v>
      </c>
      <c r="L148" s="223"/>
      <c r="M148" s="228">
        <v>158115</v>
      </c>
      <c r="N148" s="228">
        <f t="shared" ref="N148" si="49">(M148/$M$10)*$N$10</f>
        <v>159511.67530524262</v>
      </c>
      <c r="O148" s="222">
        <v>616</v>
      </c>
      <c r="P148" s="229">
        <f t="shared" si="47"/>
        <v>0.45</v>
      </c>
      <c r="Q148" s="228">
        <f t="shared" si="48"/>
        <v>158004</v>
      </c>
    </row>
    <row r="149" spans="1:17" x14ac:dyDescent="0.5">
      <c r="A149" s="102" t="s">
        <v>199</v>
      </c>
      <c r="B149" s="101">
        <v>381</v>
      </c>
      <c r="C149" s="102" t="s">
        <v>202</v>
      </c>
      <c r="D149" s="105">
        <v>207222</v>
      </c>
      <c r="E149" s="105">
        <f t="shared" si="42"/>
        <v>209052.45157071107</v>
      </c>
      <c r="F149" s="222">
        <v>3100.4</v>
      </c>
      <c r="G149" s="222">
        <v>1474.83</v>
      </c>
      <c r="H149" s="137">
        <f t="shared" si="41"/>
        <v>4575.2299999999996</v>
      </c>
      <c r="I149" s="104">
        <f t="shared" si="43"/>
        <v>0.08</v>
      </c>
      <c r="J149" s="105">
        <f t="shared" si="44"/>
        <v>141378.23999999999</v>
      </c>
      <c r="K149" s="105">
        <f t="shared" si="45"/>
        <v>67252.248000000007</v>
      </c>
      <c r="L149" s="223"/>
      <c r="M149" s="230" t="s">
        <v>309</v>
      </c>
      <c r="N149" s="230"/>
      <c r="O149" s="231" t="s">
        <v>498</v>
      </c>
      <c r="P149" s="232" t="str">
        <f t="shared" si="47"/>
        <v/>
      </c>
      <c r="Q149" s="230" t="str">
        <f t="shared" si="48"/>
        <v/>
      </c>
    </row>
    <row r="150" spans="1:17" x14ac:dyDescent="0.5">
      <c r="A150" s="102" t="s">
        <v>199</v>
      </c>
      <c r="B150" s="101">
        <v>371</v>
      </c>
      <c r="C150" s="102" t="s">
        <v>203</v>
      </c>
      <c r="D150" s="105">
        <v>491072</v>
      </c>
      <c r="E150" s="105">
        <f t="shared" si="42"/>
        <v>495409.78032126051</v>
      </c>
      <c r="F150" s="222">
        <v>4496.41</v>
      </c>
      <c r="G150" s="222">
        <v>1946.52</v>
      </c>
      <c r="H150" s="137">
        <f t="shared" si="41"/>
        <v>6442.93</v>
      </c>
      <c r="I150" s="104">
        <f t="shared" si="43"/>
        <v>0.13</v>
      </c>
      <c r="J150" s="105">
        <f t="shared" si="44"/>
        <v>333183.98100000009</v>
      </c>
      <c r="K150" s="105">
        <f t="shared" si="45"/>
        <v>144237.13200000001</v>
      </c>
      <c r="L150" s="223"/>
      <c r="M150" s="230" t="s">
        <v>309</v>
      </c>
      <c r="N150" s="230"/>
      <c r="O150" s="231" t="s">
        <v>498</v>
      </c>
      <c r="P150" s="232" t="str">
        <f t="shared" si="47"/>
        <v/>
      </c>
      <c r="Q150" s="230" t="str">
        <f t="shared" si="48"/>
        <v/>
      </c>
    </row>
    <row r="151" spans="1:17" x14ac:dyDescent="0.5">
      <c r="A151" s="102" t="s">
        <v>199</v>
      </c>
      <c r="B151" s="101">
        <v>811</v>
      </c>
      <c r="C151" s="102" t="s">
        <v>204</v>
      </c>
      <c r="D151" s="105">
        <v>184557</v>
      </c>
      <c r="E151" s="105">
        <f t="shared" si="42"/>
        <v>186187.24510204385</v>
      </c>
      <c r="F151" s="222">
        <v>4113.74</v>
      </c>
      <c r="G151" s="222">
        <v>2327.98</v>
      </c>
      <c r="H151" s="137">
        <f t="shared" si="41"/>
        <v>6441.7199999999993</v>
      </c>
      <c r="I151" s="104">
        <f t="shared" si="43"/>
        <v>0.05</v>
      </c>
      <c r="J151" s="105">
        <f t="shared" si="44"/>
        <v>117241.59000000001</v>
      </c>
      <c r="K151" s="105">
        <f t="shared" si="45"/>
        <v>66347.430000000008</v>
      </c>
      <c r="L151" s="223"/>
      <c r="M151" s="228">
        <v>71952</v>
      </c>
      <c r="N151" s="228">
        <f t="shared" ref="N151:N153" si="50">(M151/$M$10)*$N$10</f>
        <v>72587.572725945152</v>
      </c>
      <c r="O151" s="222">
        <v>254.8</v>
      </c>
      <c r="P151" s="229">
        <f t="shared" si="47"/>
        <v>0.5</v>
      </c>
      <c r="Q151" s="228">
        <f t="shared" si="48"/>
        <v>72618</v>
      </c>
    </row>
    <row r="152" spans="1:17" x14ac:dyDescent="0.5">
      <c r="A152" s="102" t="s">
        <v>199</v>
      </c>
      <c r="B152" s="101">
        <v>810</v>
      </c>
      <c r="C152" s="102" t="s">
        <v>205</v>
      </c>
      <c r="D152" s="105">
        <v>406349</v>
      </c>
      <c r="E152" s="105">
        <f t="shared" si="42"/>
        <v>409938.39767643821</v>
      </c>
      <c r="F152" s="222">
        <v>3803.17</v>
      </c>
      <c r="G152" s="222">
        <v>1266.77</v>
      </c>
      <c r="H152" s="137">
        <f t="shared" si="41"/>
        <v>5069.9400000000005</v>
      </c>
      <c r="I152" s="104">
        <f t="shared" si="43"/>
        <v>0.14000000000000001</v>
      </c>
      <c r="J152" s="105">
        <f t="shared" si="44"/>
        <v>303492.96600000001</v>
      </c>
      <c r="K152" s="105">
        <f t="shared" si="45"/>
        <v>101088.246</v>
      </c>
      <c r="L152" s="223"/>
      <c r="M152" s="228">
        <v>23384</v>
      </c>
      <c r="N152" s="228">
        <f t="shared" si="50"/>
        <v>23590.557602617042</v>
      </c>
      <c r="O152" s="222">
        <v>68.8</v>
      </c>
      <c r="P152" s="229">
        <f t="shared" si="47"/>
        <v>0.6</v>
      </c>
      <c r="Q152" s="228">
        <f t="shared" si="48"/>
        <v>23529.599999999999</v>
      </c>
    </row>
    <row r="153" spans="1:17" x14ac:dyDescent="0.5">
      <c r="A153" s="102" t="s">
        <v>199</v>
      </c>
      <c r="B153" s="101">
        <v>382</v>
      </c>
      <c r="C153" s="102" t="s">
        <v>206</v>
      </c>
      <c r="D153" s="105">
        <v>366236</v>
      </c>
      <c r="E153" s="105">
        <f t="shared" si="42"/>
        <v>369471.06800171291</v>
      </c>
      <c r="F153" s="222">
        <v>6356.48</v>
      </c>
      <c r="G153" s="222">
        <v>2885.99</v>
      </c>
      <c r="H153" s="137">
        <f t="shared" si="41"/>
        <v>9242.4699999999993</v>
      </c>
      <c r="I153" s="104">
        <f t="shared" si="43"/>
        <v>7.0000000000000007E-2</v>
      </c>
      <c r="J153" s="105">
        <f t="shared" si="44"/>
        <v>253623.552</v>
      </c>
      <c r="K153" s="105">
        <f t="shared" si="45"/>
        <v>115151.00100000002</v>
      </c>
      <c r="L153" s="223"/>
      <c r="M153" s="228">
        <v>17988</v>
      </c>
      <c r="N153" s="228">
        <f t="shared" si="50"/>
        <v>18146.893181486288</v>
      </c>
      <c r="O153" s="222">
        <v>58</v>
      </c>
      <c r="P153" s="229">
        <f t="shared" si="47"/>
        <v>0.55000000000000004</v>
      </c>
      <c r="Q153" s="228">
        <f t="shared" si="48"/>
        <v>18183.000000000004</v>
      </c>
    </row>
    <row r="154" spans="1:17" x14ac:dyDescent="0.5">
      <c r="A154" s="102" t="s">
        <v>199</v>
      </c>
      <c r="B154" s="101">
        <v>383</v>
      </c>
      <c r="C154" s="102" t="s">
        <v>207</v>
      </c>
      <c r="D154" s="105">
        <v>1097988</v>
      </c>
      <c r="E154" s="105">
        <f t="shared" si="42"/>
        <v>1107686.8440379009</v>
      </c>
      <c r="F154" s="222">
        <v>12059.06</v>
      </c>
      <c r="G154" s="222">
        <v>5602.04</v>
      </c>
      <c r="H154" s="137">
        <f t="shared" si="41"/>
        <v>17661.099999999999</v>
      </c>
      <c r="I154" s="104">
        <f t="shared" si="43"/>
        <v>0.11</v>
      </c>
      <c r="J154" s="105">
        <f t="shared" si="44"/>
        <v>756103.06200000003</v>
      </c>
      <c r="K154" s="105">
        <f t="shared" si="45"/>
        <v>351247.908</v>
      </c>
      <c r="L154" s="223"/>
      <c r="M154" s="230" t="s">
        <v>309</v>
      </c>
      <c r="N154" s="230"/>
      <c r="O154" s="231" t="s">
        <v>498</v>
      </c>
      <c r="P154" s="232" t="str">
        <f t="shared" si="47"/>
        <v/>
      </c>
      <c r="Q154" s="230" t="str">
        <f t="shared" si="48"/>
        <v/>
      </c>
    </row>
    <row r="155" spans="1:17" x14ac:dyDescent="0.5">
      <c r="A155" s="102" t="s">
        <v>199</v>
      </c>
      <c r="B155" s="101">
        <v>812</v>
      </c>
      <c r="C155" s="102" t="s">
        <v>208</v>
      </c>
      <c r="D155" s="105">
        <v>184197</v>
      </c>
      <c r="E155" s="105">
        <f t="shared" si="42"/>
        <v>185824.06511842503</v>
      </c>
      <c r="F155" s="222">
        <v>2165.3000000000002</v>
      </c>
      <c r="G155" s="222">
        <v>938.41</v>
      </c>
      <c r="H155" s="137">
        <f t="shared" si="41"/>
        <v>3103.71</v>
      </c>
      <c r="I155" s="104">
        <f t="shared" si="43"/>
        <v>0.11</v>
      </c>
      <c r="J155" s="105">
        <f t="shared" si="44"/>
        <v>135764.31000000003</v>
      </c>
      <c r="K155" s="105">
        <f t="shared" si="45"/>
        <v>58838.306999999993</v>
      </c>
      <c r="L155" s="223"/>
      <c r="M155" s="228">
        <v>35976</v>
      </c>
      <c r="N155" s="228">
        <f t="shared" ref="N155" si="51">(M155/$M$10)*$N$10</f>
        <v>36293.786362972576</v>
      </c>
      <c r="O155" s="222">
        <v>88.93</v>
      </c>
      <c r="P155" s="229">
        <f t="shared" si="47"/>
        <v>0.72</v>
      </c>
      <c r="Q155" s="228">
        <f t="shared" si="48"/>
        <v>36496.872000000003</v>
      </c>
    </row>
    <row r="156" spans="1:17" x14ac:dyDescent="0.5">
      <c r="A156" s="102" t="s">
        <v>199</v>
      </c>
      <c r="B156" s="101">
        <v>813</v>
      </c>
      <c r="C156" s="102" t="s">
        <v>209</v>
      </c>
      <c r="D156" s="105">
        <v>130233</v>
      </c>
      <c r="E156" s="105">
        <f t="shared" si="42"/>
        <v>131383.38557396617</v>
      </c>
      <c r="F156" s="222">
        <v>2074.21</v>
      </c>
      <c r="G156" s="222">
        <v>932.46</v>
      </c>
      <c r="H156" s="137">
        <f t="shared" si="41"/>
        <v>3006.67</v>
      </c>
      <c r="I156" s="104">
        <f t="shared" si="43"/>
        <v>0.08</v>
      </c>
      <c r="J156" s="105">
        <f t="shared" si="44"/>
        <v>94583.97600000001</v>
      </c>
      <c r="K156" s="105">
        <f t="shared" si="45"/>
        <v>42520.175999999999</v>
      </c>
      <c r="L156" s="223"/>
      <c r="M156" s="230" t="s">
        <v>309</v>
      </c>
      <c r="N156" s="230"/>
      <c r="O156" s="231" t="s">
        <v>498</v>
      </c>
      <c r="P156" s="232" t="str">
        <f t="shared" si="47"/>
        <v/>
      </c>
      <c r="Q156" s="230" t="str">
        <f t="shared" si="48"/>
        <v/>
      </c>
    </row>
    <row r="157" spans="1:17" x14ac:dyDescent="0.5">
      <c r="A157" s="102" t="s">
        <v>199</v>
      </c>
      <c r="B157" s="101">
        <v>815</v>
      </c>
      <c r="C157" s="102" t="s">
        <v>210</v>
      </c>
      <c r="D157" s="105">
        <v>325943</v>
      </c>
      <c r="E157" s="105">
        <f t="shared" si="42"/>
        <v>328822.14833517815</v>
      </c>
      <c r="F157" s="222">
        <v>7337.61</v>
      </c>
      <c r="G157" s="222">
        <v>4012.31</v>
      </c>
      <c r="H157" s="137">
        <f t="shared" si="41"/>
        <v>11349.92</v>
      </c>
      <c r="I157" s="104">
        <f t="shared" si="43"/>
        <v>0.05</v>
      </c>
      <c r="J157" s="105">
        <f t="shared" si="44"/>
        <v>209121.88499999998</v>
      </c>
      <c r="K157" s="105">
        <f t="shared" si="45"/>
        <v>114350.83500000001</v>
      </c>
      <c r="L157" s="223"/>
      <c r="M157" s="228">
        <v>53964</v>
      </c>
      <c r="N157" s="228">
        <f t="shared" ref="N157:N161" si="52">(M157/$M$10)*$N$10</f>
        <v>54440.679544458864</v>
      </c>
      <c r="O157" s="222">
        <v>173.53</v>
      </c>
      <c r="P157" s="229">
        <f t="shared" si="47"/>
        <v>0.55000000000000004</v>
      </c>
      <c r="Q157" s="228">
        <f t="shared" si="48"/>
        <v>54401.655000000006</v>
      </c>
    </row>
    <row r="158" spans="1:17" x14ac:dyDescent="0.5">
      <c r="A158" s="102" t="s">
        <v>199</v>
      </c>
      <c r="B158" s="101">
        <v>372</v>
      </c>
      <c r="C158" s="102" t="s">
        <v>211</v>
      </c>
      <c r="D158" s="105">
        <v>384943</v>
      </c>
      <c r="E158" s="105">
        <f t="shared" si="42"/>
        <v>388343.31231714896</v>
      </c>
      <c r="F158" s="222">
        <v>3695.74</v>
      </c>
      <c r="G158" s="222">
        <v>1668.64</v>
      </c>
      <c r="H158" s="137">
        <f t="shared" si="41"/>
        <v>5364.38</v>
      </c>
      <c r="I158" s="104">
        <f t="shared" si="43"/>
        <v>0.13</v>
      </c>
      <c r="J158" s="105">
        <f t="shared" si="44"/>
        <v>273854.33399999997</v>
      </c>
      <c r="K158" s="105">
        <f t="shared" si="45"/>
        <v>123646.224</v>
      </c>
      <c r="L158" s="223"/>
      <c r="M158" s="228">
        <v>62059</v>
      </c>
      <c r="N158" s="228">
        <f t="shared" si="52"/>
        <v>62607.185009442823</v>
      </c>
      <c r="O158" s="222">
        <v>278.17</v>
      </c>
      <c r="P158" s="229">
        <f t="shared" si="47"/>
        <v>0.39</v>
      </c>
      <c r="Q158" s="228">
        <f t="shared" si="48"/>
        <v>61837.191000000006</v>
      </c>
    </row>
    <row r="159" spans="1:17" x14ac:dyDescent="0.5">
      <c r="A159" s="102" t="s">
        <v>199</v>
      </c>
      <c r="B159" s="101">
        <v>373</v>
      </c>
      <c r="C159" s="102" t="s">
        <v>212</v>
      </c>
      <c r="D159" s="105">
        <v>669693</v>
      </c>
      <c r="E159" s="105">
        <f t="shared" si="42"/>
        <v>675608.59102674539</v>
      </c>
      <c r="F159" s="222">
        <v>7832.58</v>
      </c>
      <c r="G159" s="222">
        <v>3009.36</v>
      </c>
      <c r="H159" s="137">
        <f t="shared" si="41"/>
        <v>10841.94</v>
      </c>
      <c r="I159" s="104">
        <f t="shared" si="43"/>
        <v>0.11</v>
      </c>
      <c r="J159" s="105">
        <f t="shared" si="44"/>
        <v>491102.766</v>
      </c>
      <c r="K159" s="105">
        <f t="shared" si="45"/>
        <v>188686.872</v>
      </c>
      <c r="L159" s="223"/>
      <c r="M159" s="228">
        <v>35976</v>
      </c>
      <c r="N159" s="228">
        <f t="shared" si="52"/>
        <v>36293.786362972576</v>
      </c>
      <c r="O159" s="222">
        <v>158.6</v>
      </c>
      <c r="P159" s="229">
        <f t="shared" si="47"/>
        <v>0.4</v>
      </c>
      <c r="Q159" s="228">
        <f t="shared" si="48"/>
        <v>36160.799999999996</v>
      </c>
    </row>
    <row r="160" spans="1:17" x14ac:dyDescent="0.5">
      <c r="A160" s="102" t="s">
        <v>199</v>
      </c>
      <c r="B160" s="101">
        <v>384</v>
      </c>
      <c r="C160" s="102" t="s">
        <v>213</v>
      </c>
      <c r="D160" s="105">
        <v>581912</v>
      </c>
      <c r="E160" s="105">
        <f t="shared" si="42"/>
        <v>587052.19618773891</v>
      </c>
      <c r="F160" s="222">
        <v>5240.8</v>
      </c>
      <c r="G160" s="222">
        <v>2228.06</v>
      </c>
      <c r="H160" s="137">
        <f t="shared" si="41"/>
        <v>7468.8600000000006</v>
      </c>
      <c r="I160" s="104">
        <f t="shared" si="43"/>
        <v>0.14000000000000001</v>
      </c>
      <c r="J160" s="105">
        <f t="shared" si="44"/>
        <v>418215.84000000008</v>
      </c>
      <c r="K160" s="105">
        <f t="shared" si="45"/>
        <v>177799.18800000002</v>
      </c>
      <c r="L160" s="223"/>
      <c r="M160" s="228">
        <v>53964</v>
      </c>
      <c r="N160" s="228">
        <f t="shared" si="52"/>
        <v>54440.679544458864</v>
      </c>
      <c r="O160" s="222">
        <v>198.4</v>
      </c>
      <c r="P160" s="229">
        <f t="shared" si="47"/>
        <v>0.48</v>
      </c>
      <c r="Q160" s="228">
        <f t="shared" si="48"/>
        <v>54282.239999999998</v>
      </c>
    </row>
    <row r="161" spans="1:17" x14ac:dyDescent="0.5">
      <c r="A161" s="102" t="s">
        <v>199</v>
      </c>
      <c r="B161" s="101">
        <v>816</v>
      </c>
      <c r="C161" s="102" t="s">
        <v>214</v>
      </c>
      <c r="D161" s="105">
        <v>128434</v>
      </c>
      <c r="E161" s="105">
        <f t="shared" si="42"/>
        <v>129568.49448915999</v>
      </c>
      <c r="F161" s="222">
        <v>2322.61</v>
      </c>
      <c r="G161" s="222">
        <v>1319.33</v>
      </c>
      <c r="H161" s="137">
        <f t="shared" si="41"/>
        <v>3641.94</v>
      </c>
      <c r="I161" s="104">
        <f t="shared" si="43"/>
        <v>0.06</v>
      </c>
      <c r="J161" s="105">
        <f t="shared" si="44"/>
        <v>79433.262000000002</v>
      </c>
      <c r="K161" s="105">
        <f t="shared" si="45"/>
        <v>45121.085999999996</v>
      </c>
      <c r="L161" s="223"/>
      <c r="M161" s="228">
        <v>17988</v>
      </c>
      <c r="N161" s="228">
        <f t="shared" si="52"/>
        <v>18146.893181486288</v>
      </c>
      <c r="O161" s="222">
        <v>66.489999999999995</v>
      </c>
      <c r="P161" s="229">
        <f t="shared" si="47"/>
        <v>0.48</v>
      </c>
      <c r="Q161" s="228">
        <f>IFERROR(P161*O161*15*38,"")</f>
        <v>18191.663999999997</v>
      </c>
    </row>
  </sheetData>
  <sortState xmlns:xlrd2="http://schemas.microsoft.com/office/spreadsheetml/2017/richdata2" ref="A11:Q161">
    <sortCondition ref="A11:A161"/>
    <sortCondition ref="C11:C161"/>
  </sortState>
  <mergeCells count="5">
    <mergeCell ref="D6:K6"/>
    <mergeCell ref="M6:Q6"/>
    <mergeCell ref="A7:A9"/>
    <mergeCell ref="B7:B9"/>
    <mergeCell ref="C7:C9"/>
  </mergeCells>
  <phoneticPr fontId="9" type="noConversion"/>
  <conditionalFormatting sqref="D11:E161">
    <cfRule type="cellIs" dxfId="1" priority="2" operator="equal">
      <formula>" "</formula>
    </cfRule>
  </conditionalFormatting>
  <conditionalFormatting sqref="I10:K161">
    <cfRule type="cellIs" dxfId="0" priority="1" operator="equal">
      <formula>" "</formula>
    </cfRule>
  </conditionalFormatting>
  <pageMargins left="0.7" right="0.7" top="0.75" bottom="0.75" header="0.3" footer="0.3"/>
  <pageSetup paperSize="9" orientation="portrait" r:id="rId1"/>
  <ignoredErrors>
    <ignoredError sqref="I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657A-3C8C-4650-AA0F-214857CC73CA}">
  <sheetPr codeName="Sheet7">
    <tabColor theme="9" tint="0.59999389629810485"/>
  </sheetPr>
  <dimension ref="A1:P164"/>
  <sheetViews>
    <sheetView showGridLines="0" zoomScaleNormal="100" workbookViewId="0"/>
  </sheetViews>
  <sheetFormatPr defaultColWidth="8.68359375" defaultRowHeight="15" x14ac:dyDescent="0.5"/>
  <cols>
    <col min="1" max="1" width="35.578125" style="32" customWidth="1"/>
    <col min="2" max="2" width="15.578125" style="32" customWidth="1"/>
    <col min="3" max="3" width="40.578125" style="32" customWidth="1"/>
    <col min="4" max="4" width="24.26171875" style="32" customWidth="1"/>
    <col min="5" max="5" width="41.26171875" style="32" customWidth="1"/>
    <col min="6" max="6" width="44.41796875" style="32" customWidth="1"/>
    <col min="7" max="7" width="42.68359375" style="32" customWidth="1"/>
    <col min="8" max="8" width="38.41796875" style="32" customWidth="1"/>
    <col min="9" max="9" width="38.578125" style="32" customWidth="1"/>
    <col min="10" max="10" width="4.41796875" style="32" customWidth="1"/>
    <col min="11" max="11" width="25" style="32" customWidth="1"/>
    <col min="12" max="12" width="39.578125" style="32" customWidth="1"/>
    <col min="13" max="13" width="43.68359375" style="32" customWidth="1"/>
    <col min="14" max="14" width="39.41796875" style="32" customWidth="1"/>
    <col min="15" max="15" width="38.26171875" style="32" customWidth="1"/>
    <col min="16" max="16" width="33.83984375" style="32" customWidth="1"/>
    <col min="17" max="16384" width="8.68359375" style="32"/>
  </cols>
  <sheetData>
    <row r="1" spans="1:16" ht="40" customHeight="1" x14ac:dyDescent="0.5">
      <c r="A1" s="118" t="s">
        <v>676</v>
      </c>
      <c r="B1" s="219"/>
      <c r="C1" s="219"/>
      <c r="D1" s="219"/>
      <c r="E1" s="219"/>
      <c r="F1" s="219"/>
      <c r="G1" s="219"/>
      <c r="H1" s="219"/>
      <c r="I1" s="219"/>
    </row>
    <row r="2" spans="1:16" ht="15" customHeight="1" x14ac:dyDescent="0.5">
      <c r="A2" s="120" t="s">
        <v>311</v>
      </c>
      <c r="B2" s="219"/>
      <c r="C2" s="219"/>
      <c r="D2" s="219"/>
      <c r="E2" s="219"/>
      <c r="F2" s="219"/>
      <c r="G2" s="219"/>
      <c r="H2" s="219"/>
      <c r="I2" s="219"/>
    </row>
    <row r="3" spans="1:16" ht="17.5" customHeight="1" x14ac:dyDescent="0.5">
      <c r="D3" s="22"/>
      <c r="E3" s="30" t="s">
        <v>312</v>
      </c>
      <c r="F3" s="30"/>
      <c r="G3" s="30"/>
      <c r="H3" s="30"/>
      <c r="I3" s="22"/>
      <c r="K3" s="22"/>
      <c r="L3" s="30" t="s">
        <v>313</v>
      </c>
      <c r="M3" s="30"/>
      <c r="N3" s="30"/>
      <c r="O3" s="30"/>
      <c r="P3" s="22"/>
    </row>
    <row r="4" spans="1:16" ht="20.25" customHeight="1" x14ac:dyDescent="0.5">
      <c r="D4" s="23"/>
      <c r="E4" s="29" t="s">
        <v>619</v>
      </c>
      <c r="F4" s="29"/>
      <c r="G4" s="29"/>
      <c r="H4" s="29"/>
      <c r="I4" s="23"/>
      <c r="K4" s="23"/>
      <c r="L4" s="29" t="s">
        <v>619</v>
      </c>
      <c r="M4" s="29"/>
      <c r="N4" s="29"/>
      <c r="O4" s="29"/>
      <c r="P4" s="23"/>
    </row>
    <row r="5" spans="1:16" ht="20.25" customHeight="1" x14ac:dyDescent="0.5">
      <c r="D5" s="25" t="s">
        <v>459</v>
      </c>
      <c r="E5" s="29" t="s">
        <v>620</v>
      </c>
      <c r="F5" s="29"/>
      <c r="G5" s="29"/>
      <c r="H5" s="29"/>
      <c r="I5" s="23"/>
      <c r="K5" s="25" t="s">
        <v>314</v>
      </c>
      <c r="L5" s="29" t="s">
        <v>620</v>
      </c>
      <c r="M5" s="29"/>
      <c r="N5" s="29"/>
      <c r="O5" s="29"/>
      <c r="P5" s="25" t="s">
        <v>315</v>
      </c>
    </row>
    <row r="6" spans="1:16" ht="20.25" customHeight="1" x14ac:dyDescent="0.5">
      <c r="D6" s="25" t="s">
        <v>316</v>
      </c>
      <c r="E6" s="29" t="s">
        <v>317</v>
      </c>
      <c r="F6" s="29"/>
      <c r="G6" s="29"/>
      <c r="H6" s="29"/>
      <c r="I6" s="25" t="s">
        <v>318</v>
      </c>
      <c r="K6" s="25" t="s">
        <v>319</v>
      </c>
      <c r="L6" s="29" t="s">
        <v>317</v>
      </c>
      <c r="M6" s="31"/>
      <c r="N6" s="31"/>
      <c r="O6" s="31"/>
      <c r="P6" s="25" t="s">
        <v>320</v>
      </c>
    </row>
    <row r="7" spans="1:16" ht="20.25" customHeight="1" x14ac:dyDescent="0.5">
      <c r="D7" s="23"/>
      <c r="E7" s="29" t="s">
        <v>321</v>
      </c>
      <c r="F7" s="29"/>
      <c r="G7" s="29"/>
      <c r="H7" s="29"/>
      <c r="I7" s="23"/>
      <c r="K7" s="25"/>
      <c r="L7" s="29" t="s">
        <v>321</v>
      </c>
      <c r="M7" s="154"/>
      <c r="N7" s="154"/>
      <c r="O7" s="154"/>
      <c r="P7" s="25"/>
    </row>
    <row r="8" spans="1:16" ht="20.25" customHeight="1" x14ac:dyDescent="0.5">
      <c r="D8" s="24"/>
      <c r="E8" s="41" t="s">
        <v>322</v>
      </c>
      <c r="F8" s="41"/>
      <c r="G8" s="41"/>
      <c r="H8" s="41"/>
      <c r="I8" s="24"/>
      <c r="K8" s="24"/>
      <c r="L8" s="41" t="s">
        <v>323</v>
      </c>
      <c r="M8" s="154"/>
      <c r="N8" s="154"/>
      <c r="O8" s="154"/>
      <c r="P8" s="24"/>
    </row>
    <row r="9" spans="1:16" ht="63.6" customHeight="1" x14ac:dyDescent="0.5">
      <c r="A9" s="273" t="s">
        <v>219</v>
      </c>
      <c r="B9" s="273" t="s">
        <v>674</v>
      </c>
      <c r="C9" s="273" t="s">
        <v>675</v>
      </c>
      <c r="D9" s="91" t="s">
        <v>324</v>
      </c>
      <c r="E9" s="91" t="s">
        <v>325</v>
      </c>
      <c r="F9" s="91" t="s">
        <v>326</v>
      </c>
      <c r="G9" s="91" t="s">
        <v>327</v>
      </c>
      <c r="H9" s="91" t="s">
        <v>458</v>
      </c>
      <c r="I9" s="91" t="s">
        <v>328</v>
      </c>
      <c r="J9" s="220"/>
      <c r="K9" s="91" t="s">
        <v>324</v>
      </c>
      <c r="L9" s="91" t="s">
        <v>325</v>
      </c>
      <c r="M9" s="91" t="s">
        <v>329</v>
      </c>
      <c r="N9" s="91" t="s">
        <v>330</v>
      </c>
      <c r="O9" s="91" t="s">
        <v>331</v>
      </c>
      <c r="P9" s="91" t="s">
        <v>328</v>
      </c>
    </row>
    <row r="10" spans="1:16" ht="120.6" customHeight="1" x14ac:dyDescent="0.5">
      <c r="A10" s="273"/>
      <c r="B10" s="273"/>
      <c r="C10" s="273"/>
      <c r="D10" s="87" t="s">
        <v>332</v>
      </c>
      <c r="E10" s="87" t="s">
        <v>621</v>
      </c>
      <c r="F10" s="87" t="s">
        <v>622</v>
      </c>
      <c r="G10" s="87" t="s">
        <v>333</v>
      </c>
      <c r="H10" s="87" t="s">
        <v>334</v>
      </c>
      <c r="I10" s="87" t="s">
        <v>335</v>
      </c>
      <c r="J10" s="120"/>
      <c r="K10" s="87" t="s">
        <v>336</v>
      </c>
      <c r="L10" s="87" t="s">
        <v>621</v>
      </c>
      <c r="M10" s="87" t="s">
        <v>622</v>
      </c>
      <c r="N10" s="87" t="s">
        <v>337</v>
      </c>
      <c r="O10" s="87" t="s">
        <v>334</v>
      </c>
      <c r="P10" s="87" t="s">
        <v>335</v>
      </c>
    </row>
    <row r="11" spans="1:16" ht="30.6" customHeight="1" x14ac:dyDescent="0.5">
      <c r="A11" s="273"/>
      <c r="B11" s="273"/>
      <c r="C11" s="273"/>
      <c r="D11" s="91" t="s">
        <v>220</v>
      </c>
      <c r="E11" s="91" t="s">
        <v>221</v>
      </c>
      <c r="F11" s="91" t="s">
        <v>222</v>
      </c>
      <c r="G11" s="91" t="s">
        <v>223</v>
      </c>
      <c r="H11" s="91" t="s">
        <v>224</v>
      </c>
      <c r="I11" s="91" t="s">
        <v>225</v>
      </c>
      <c r="K11" s="91" t="s">
        <v>226</v>
      </c>
      <c r="L11" s="91" t="s">
        <v>227</v>
      </c>
      <c r="M11" s="91" t="s">
        <v>228</v>
      </c>
      <c r="N11" s="91" t="s">
        <v>229</v>
      </c>
      <c r="O11" s="91" t="s">
        <v>230</v>
      </c>
      <c r="P11" s="91" t="s">
        <v>231</v>
      </c>
    </row>
    <row r="12" spans="1:16" ht="29.25" customHeight="1" x14ac:dyDescent="0.5">
      <c r="A12" s="273"/>
      <c r="B12" s="273"/>
      <c r="C12" s="273"/>
      <c r="D12" s="91"/>
      <c r="E12" s="91"/>
      <c r="F12" s="91"/>
      <c r="G12" s="91"/>
      <c r="H12" s="94" t="s">
        <v>338</v>
      </c>
      <c r="I12" s="94" t="s">
        <v>339</v>
      </c>
      <c r="K12" s="91"/>
      <c r="L12" s="91"/>
      <c r="M12" s="91"/>
      <c r="N12" s="91"/>
      <c r="O12" s="94" t="s">
        <v>340</v>
      </c>
      <c r="P12" s="94" t="s">
        <v>436</v>
      </c>
    </row>
    <row r="13" spans="1:16" x14ac:dyDescent="0.5">
      <c r="A13" s="11" t="s">
        <v>255</v>
      </c>
      <c r="B13" s="221"/>
      <c r="C13" s="221"/>
      <c r="D13" s="134" t="s">
        <v>256</v>
      </c>
      <c r="E13" s="134" t="s">
        <v>256</v>
      </c>
      <c r="F13" s="134" t="s">
        <v>256</v>
      </c>
      <c r="G13" s="134" t="s">
        <v>256</v>
      </c>
      <c r="H13" s="134" t="s">
        <v>256</v>
      </c>
      <c r="I13" s="134" t="s">
        <v>256</v>
      </c>
      <c r="K13" s="134" t="s">
        <v>256</v>
      </c>
      <c r="L13" s="134" t="s">
        <v>256</v>
      </c>
      <c r="M13" s="134" t="s">
        <v>256</v>
      </c>
      <c r="N13" s="134" t="s">
        <v>256</v>
      </c>
      <c r="O13" s="134" t="s">
        <v>256</v>
      </c>
      <c r="P13" s="134" t="s">
        <v>256</v>
      </c>
    </row>
    <row r="14" spans="1:16" x14ac:dyDescent="0.5">
      <c r="A14" s="102" t="s">
        <v>54</v>
      </c>
      <c r="B14" s="101">
        <v>831</v>
      </c>
      <c r="C14" s="102" t="s">
        <v>55</v>
      </c>
      <c r="D14" s="222">
        <v>1</v>
      </c>
      <c r="E14" s="222">
        <v>1.6391229728191303</v>
      </c>
      <c r="F14" s="222">
        <v>1.3106036182098573</v>
      </c>
      <c r="G14" s="136">
        <v>0.46110693437191913</v>
      </c>
      <c r="H14" s="137">
        <f t="shared" ref="H14:H45" si="0">((1-G14)*E14)+(G14*F14)</f>
        <v>1.487640420333407</v>
      </c>
      <c r="I14" s="103">
        <f t="shared" ref="I14:I45" si="1">(D14*80%)+ (H14*10%) + 10%</f>
        <v>1.0487640420333408</v>
      </c>
      <c r="J14" s="223"/>
      <c r="K14" s="222">
        <v>1</v>
      </c>
      <c r="L14" s="222">
        <f>E14</f>
        <v>1.6391229728191303</v>
      </c>
      <c r="M14" s="222">
        <f>F14</f>
        <v>1.3106036182098573</v>
      </c>
      <c r="N14" s="136">
        <v>0.21388712418558045</v>
      </c>
      <c r="O14" s="103">
        <f t="shared" ref="O14:O45" si="2">((1-N14)*L14)+(N14*M14)</f>
        <v>1.5688569128224499</v>
      </c>
      <c r="P14" s="103">
        <f t="shared" ref="P14:P45" si="3" xml:space="preserve"> (80% * K14) + (10% * O14) + 10%</f>
        <v>1.0568856912822451</v>
      </c>
    </row>
    <row r="15" spans="1:16" x14ac:dyDescent="0.5">
      <c r="A15" s="102" t="s">
        <v>54</v>
      </c>
      <c r="B15" s="101">
        <v>830</v>
      </c>
      <c r="C15" s="102" t="s">
        <v>56</v>
      </c>
      <c r="D15" s="222">
        <v>1</v>
      </c>
      <c r="E15" s="222">
        <v>1.3235102038507967</v>
      </c>
      <c r="F15" s="222">
        <v>1.3631490079765676</v>
      </c>
      <c r="G15" s="136">
        <v>0.331939351025556</v>
      </c>
      <c r="H15" s="137">
        <f t="shared" si="0"/>
        <v>1.3366678827677343</v>
      </c>
      <c r="I15" s="103">
        <f t="shared" si="1"/>
        <v>1.0336667882767736</v>
      </c>
      <c r="J15" s="223"/>
      <c r="K15" s="222">
        <v>1</v>
      </c>
      <c r="L15" s="222">
        <f t="shared" ref="L15:L78" si="4">E15</f>
        <v>1.3235102038507967</v>
      </c>
      <c r="M15" s="222">
        <f t="shared" ref="M15:M78" si="5">F15</f>
        <v>1.3631490079765676</v>
      </c>
      <c r="N15" s="136">
        <v>0.12099225608499954</v>
      </c>
      <c r="O15" s="103">
        <f t="shared" si="2"/>
        <v>1.3283061921904853</v>
      </c>
      <c r="P15" s="103">
        <f t="shared" si="3"/>
        <v>1.0328306192190486</v>
      </c>
    </row>
    <row r="16" spans="1:16" x14ac:dyDescent="0.5">
      <c r="A16" s="102" t="s">
        <v>54</v>
      </c>
      <c r="B16" s="101">
        <v>856</v>
      </c>
      <c r="C16" s="102" t="s">
        <v>57</v>
      </c>
      <c r="D16" s="222">
        <v>1</v>
      </c>
      <c r="E16" s="222">
        <v>1.2739751848237841</v>
      </c>
      <c r="F16" s="222">
        <v>1.2691967771377326</v>
      </c>
      <c r="G16" s="136">
        <v>0.3903738636859781</v>
      </c>
      <c r="H16" s="137">
        <f t="shared" si="0"/>
        <v>1.2721098193531133</v>
      </c>
      <c r="I16" s="103">
        <f t="shared" si="1"/>
        <v>1.0272109819353115</v>
      </c>
      <c r="J16" s="223"/>
      <c r="K16" s="222">
        <v>1</v>
      </c>
      <c r="L16" s="222">
        <f t="shared" si="4"/>
        <v>1.2739751848237841</v>
      </c>
      <c r="M16" s="222">
        <f t="shared" si="5"/>
        <v>1.2691967771377326</v>
      </c>
      <c r="N16" s="136">
        <v>1.220491410493617E-2</v>
      </c>
      <c r="O16" s="103">
        <f t="shared" si="2"/>
        <v>1.2739168647684174</v>
      </c>
      <c r="P16" s="103">
        <f t="shared" si="3"/>
        <v>1.0273916864768418</v>
      </c>
    </row>
    <row r="17" spans="1:16" x14ac:dyDescent="0.5">
      <c r="A17" s="102" t="s">
        <v>54</v>
      </c>
      <c r="B17" s="101">
        <v>855</v>
      </c>
      <c r="C17" s="102" t="s">
        <v>58</v>
      </c>
      <c r="D17" s="222">
        <v>1</v>
      </c>
      <c r="E17" s="222">
        <v>1.3566205480430578</v>
      </c>
      <c r="F17" s="222">
        <v>1.3578464719593224</v>
      </c>
      <c r="G17" s="136">
        <v>6.5017757976677214E-3</v>
      </c>
      <c r="H17" s="137">
        <f t="shared" si="0"/>
        <v>1.3566285187255063</v>
      </c>
      <c r="I17" s="103">
        <f t="shared" si="1"/>
        <v>1.0356628518725508</v>
      </c>
      <c r="J17" s="223"/>
      <c r="K17" s="222">
        <v>1</v>
      </c>
      <c r="L17" s="222">
        <f t="shared" si="4"/>
        <v>1.3566205480430578</v>
      </c>
      <c r="M17" s="222">
        <f t="shared" si="5"/>
        <v>1.3578464719593224</v>
      </c>
      <c r="N17" s="136">
        <v>1.9337559751681832E-2</v>
      </c>
      <c r="O17" s="103">
        <f t="shared" si="2"/>
        <v>1.3566442544200397</v>
      </c>
      <c r="P17" s="103">
        <f t="shared" si="3"/>
        <v>1.035664425442004</v>
      </c>
    </row>
    <row r="18" spans="1:16" x14ac:dyDescent="0.5">
      <c r="A18" s="102" t="s">
        <v>54</v>
      </c>
      <c r="B18" s="101">
        <v>925</v>
      </c>
      <c r="C18" s="102" t="s">
        <v>59</v>
      </c>
      <c r="D18" s="222">
        <v>1</v>
      </c>
      <c r="E18" s="222">
        <v>1.3667604084752645</v>
      </c>
      <c r="F18" s="222">
        <v>1.4636772087607728</v>
      </c>
      <c r="G18" s="136">
        <v>0.15578931708779986</v>
      </c>
      <c r="H18" s="137">
        <f t="shared" si="0"/>
        <v>1.3818590106060784</v>
      </c>
      <c r="I18" s="103">
        <f t="shared" si="1"/>
        <v>1.038185901060608</v>
      </c>
      <c r="J18" s="223"/>
      <c r="K18" s="222">
        <v>1</v>
      </c>
      <c r="L18" s="222">
        <f t="shared" si="4"/>
        <v>1.3667604084752645</v>
      </c>
      <c r="M18" s="222">
        <f t="shared" si="5"/>
        <v>1.4636772087607728</v>
      </c>
      <c r="N18" s="136">
        <v>0.11117978883529057</v>
      </c>
      <c r="O18" s="103">
        <f t="shared" si="2"/>
        <v>1.3775355978655994</v>
      </c>
      <c r="P18" s="103">
        <f t="shared" si="3"/>
        <v>1.0377535597865601</v>
      </c>
    </row>
    <row r="19" spans="1:16" x14ac:dyDescent="0.5">
      <c r="A19" s="102" t="s">
        <v>54</v>
      </c>
      <c r="B19" s="101">
        <v>940</v>
      </c>
      <c r="C19" s="102" t="s">
        <v>60</v>
      </c>
      <c r="D19" s="222">
        <v>1.01186383367212</v>
      </c>
      <c r="E19" s="222">
        <v>1.6732926029926223</v>
      </c>
      <c r="F19" s="222">
        <v>1.2739174971819172</v>
      </c>
      <c r="G19" s="136">
        <v>0.27040177425300987</v>
      </c>
      <c r="H19" s="137">
        <f t="shared" si="0"/>
        <v>1.565300865788924</v>
      </c>
      <c r="I19" s="103">
        <f t="shared" si="1"/>
        <v>1.0660211535165884</v>
      </c>
      <c r="J19" s="223"/>
      <c r="K19" s="222">
        <v>1.01186383367212</v>
      </c>
      <c r="L19" s="222">
        <f t="shared" si="4"/>
        <v>1.6732926029926223</v>
      </c>
      <c r="M19" s="222">
        <f t="shared" si="5"/>
        <v>1.2739174971819172</v>
      </c>
      <c r="N19" s="136">
        <v>0.18409880301182846</v>
      </c>
      <c r="O19" s="103">
        <f t="shared" si="2"/>
        <v>1.5997681240601491</v>
      </c>
      <c r="P19" s="103">
        <f t="shared" si="3"/>
        <v>1.0694678793437109</v>
      </c>
    </row>
    <row r="20" spans="1:16" x14ac:dyDescent="0.5">
      <c r="A20" s="102" t="s">
        <v>54</v>
      </c>
      <c r="B20" s="101">
        <v>892</v>
      </c>
      <c r="C20" s="102" t="s">
        <v>61</v>
      </c>
      <c r="D20" s="222">
        <v>1.0099889972008</v>
      </c>
      <c r="E20" s="222">
        <v>1.4037476173163537</v>
      </c>
      <c r="F20" s="222">
        <v>1.240847162716961</v>
      </c>
      <c r="G20" s="136">
        <v>0.55935074937619589</v>
      </c>
      <c r="H20" s="137">
        <f t="shared" si="0"/>
        <v>1.3126291259624603</v>
      </c>
      <c r="I20" s="103">
        <f t="shared" si="1"/>
        <v>1.0392541103568862</v>
      </c>
      <c r="J20" s="223"/>
      <c r="K20" s="222">
        <v>1.0099889972008</v>
      </c>
      <c r="L20" s="222">
        <f t="shared" si="4"/>
        <v>1.4037476173163537</v>
      </c>
      <c r="M20" s="222">
        <f t="shared" si="5"/>
        <v>1.240847162716961</v>
      </c>
      <c r="N20" s="136">
        <v>0.10856191612255681</v>
      </c>
      <c r="O20" s="103">
        <f t="shared" si="2"/>
        <v>1.3860628318278079</v>
      </c>
      <c r="P20" s="103">
        <f t="shared" si="3"/>
        <v>1.0465974809434209</v>
      </c>
    </row>
    <row r="21" spans="1:16" x14ac:dyDescent="0.5">
      <c r="A21" s="102" t="s">
        <v>54</v>
      </c>
      <c r="B21" s="101">
        <v>891</v>
      </c>
      <c r="C21" s="102" t="s">
        <v>62</v>
      </c>
      <c r="D21" s="222">
        <v>1.0099889972008</v>
      </c>
      <c r="E21" s="222">
        <v>1.4177398757324244</v>
      </c>
      <c r="F21" s="222">
        <v>1.3371754028004119</v>
      </c>
      <c r="G21" s="136">
        <v>0.42522908595683989</v>
      </c>
      <c r="H21" s="137">
        <f t="shared" si="0"/>
        <v>1.38348151854695</v>
      </c>
      <c r="I21" s="103">
        <f t="shared" si="1"/>
        <v>1.0463393496153353</v>
      </c>
      <c r="J21" s="223"/>
      <c r="K21" s="222">
        <v>1.0099889972008</v>
      </c>
      <c r="L21" s="222">
        <f t="shared" si="4"/>
        <v>1.4177398757324244</v>
      </c>
      <c r="M21" s="222">
        <f t="shared" si="5"/>
        <v>1.3371754028004119</v>
      </c>
      <c r="N21" s="136">
        <v>7.5380722290803712E-2</v>
      </c>
      <c r="O21" s="103">
        <f t="shared" si="2"/>
        <v>1.4116668675718314</v>
      </c>
      <c r="P21" s="103">
        <f t="shared" si="3"/>
        <v>1.0491578845178233</v>
      </c>
    </row>
    <row r="22" spans="1:16" x14ac:dyDescent="0.5">
      <c r="A22" s="102" t="s">
        <v>54</v>
      </c>
      <c r="B22" s="101">
        <v>857</v>
      </c>
      <c r="C22" s="102" t="s">
        <v>63</v>
      </c>
      <c r="D22" s="222">
        <v>1</v>
      </c>
      <c r="E22" s="222">
        <v>1.1914644787688111</v>
      </c>
      <c r="F22" s="222">
        <v>1.2672947475906791</v>
      </c>
      <c r="G22" s="136">
        <v>0.11394979493204571</v>
      </c>
      <c r="H22" s="137">
        <f t="shared" si="0"/>
        <v>1.200105322350705</v>
      </c>
      <c r="I22" s="103">
        <f t="shared" si="1"/>
        <v>1.0200105322350705</v>
      </c>
      <c r="J22" s="223"/>
      <c r="K22" s="222">
        <v>1</v>
      </c>
      <c r="L22" s="222">
        <f t="shared" si="4"/>
        <v>1.1914644787688111</v>
      </c>
      <c r="M22" s="222">
        <f t="shared" si="5"/>
        <v>1.2672947475906791</v>
      </c>
      <c r="N22" s="136">
        <v>0</v>
      </c>
      <c r="O22" s="103">
        <f t="shared" si="2"/>
        <v>1.1914644787688111</v>
      </c>
      <c r="P22" s="103">
        <f t="shared" si="3"/>
        <v>1.0191464478768812</v>
      </c>
    </row>
    <row r="23" spans="1:16" x14ac:dyDescent="0.5">
      <c r="A23" s="102" t="s">
        <v>54</v>
      </c>
      <c r="B23" s="101">
        <v>941</v>
      </c>
      <c r="C23" s="102" t="s">
        <v>64</v>
      </c>
      <c r="D23" s="222">
        <v>1.01186383367212</v>
      </c>
      <c r="E23" s="222">
        <v>1.8290104859193699</v>
      </c>
      <c r="F23" s="222">
        <v>1.3957681198161402</v>
      </c>
      <c r="G23" s="136">
        <v>0.20144687568484126</v>
      </c>
      <c r="H23" s="137">
        <f t="shared" si="0"/>
        <v>1.7417351648535659</v>
      </c>
      <c r="I23" s="103">
        <f t="shared" si="1"/>
        <v>1.0836645834230527</v>
      </c>
      <c r="J23" s="223"/>
      <c r="K23" s="222">
        <v>1.01186383367212</v>
      </c>
      <c r="L23" s="222">
        <f t="shared" si="4"/>
        <v>1.8290104859193699</v>
      </c>
      <c r="M23" s="222">
        <f t="shared" si="5"/>
        <v>1.3957681198161402</v>
      </c>
      <c r="N23" s="136">
        <v>8.6829403492417523E-2</v>
      </c>
      <c r="O23" s="103">
        <f t="shared" si="2"/>
        <v>1.7913923097029829</v>
      </c>
      <c r="P23" s="103">
        <f t="shared" si="3"/>
        <v>1.0886302979079943</v>
      </c>
    </row>
    <row r="24" spans="1:16" x14ac:dyDescent="0.5">
      <c r="A24" s="102" t="s">
        <v>65</v>
      </c>
      <c r="B24" s="101">
        <v>822</v>
      </c>
      <c r="C24" s="102" t="s">
        <v>66</v>
      </c>
      <c r="D24" s="222">
        <v>1.0566201292045101</v>
      </c>
      <c r="E24" s="222">
        <v>1.8462759875006556</v>
      </c>
      <c r="F24" s="222">
        <v>1.5430171148405345</v>
      </c>
      <c r="G24" s="136">
        <v>0.39006666246575905</v>
      </c>
      <c r="H24" s="137">
        <f t="shared" si="0"/>
        <v>1.7279848111789935</v>
      </c>
      <c r="I24" s="103">
        <f t="shared" si="1"/>
        <v>1.1180945844815076</v>
      </c>
      <c r="J24" s="223"/>
      <c r="K24" s="222">
        <v>1.0566201292045101</v>
      </c>
      <c r="L24" s="222">
        <f t="shared" si="4"/>
        <v>1.8462759875006556</v>
      </c>
      <c r="M24" s="222">
        <f t="shared" si="5"/>
        <v>1.5430171148405345</v>
      </c>
      <c r="N24" s="136">
        <v>0.3103663911847746</v>
      </c>
      <c r="O24" s="103">
        <f t="shared" si="2"/>
        <v>1.7521546255983707</v>
      </c>
      <c r="P24" s="103">
        <f t="shared" si="3"/>
        <v>1.1205115659234453</v>
      </c>
    </row>
    <row r="25" spans="1:16" x14ac:dyDescent="0.5">
      <c r="A25" s="102" t="s">
        <v>65</v>
      </c>
      <c r="B25" s="101">
        <v>873</v>
      </c>
      <c r="C25" s="102" t="s">
        <v>67</v>
      </c>
      <c r="D25" s="222">
        <v>1.04636768572355</v>
      </c>
      <c r="E25" s="222">
        <v>2.1641846125586652</v>
      </c>
      <c r="F25" s="222">
        <v>1.4363681299493944</v>
      </c>
      <c r="G25" s="136">
        <v>0.18173268142603294</v>
      </c>
      <c r="H25" s="137">
        <f t="shared" si="0"/>
        <v>2.0319165715880185</v>
      </c>
      <c r="I25" s="103">
        <f t="shared" si="1"/>
        <v>1.1402858057376419</v>
      </c>
      <c r="J25" s="223"/>
      <c r="K25" s="222">
        <v>1.04636768572355</v>
      </c>
      <c r="L25" s="222">
        <f t="shared" si="4"/>
        <v>2.1641846125586652</v>
      </c>
      <c r="M25" s="222">
        <f t="shared" si="5"/>
        <v>1.4363681299493944</v>
      </c>
      <c r="N25" s="136">
        <v>0.15854441381710663</v>
      </c>
      <c r="O25" s="103">
        <f t="shared" si="2"/>
        <v>2.0487933749569498</v>
      </c>
      <c r="P25" s="103">
        <f t="shared" si="3"/>
        <v>1.141973486074535</v>
      </c>
    </row>
    <row r="26" spans="1:16" x14ac:dyDescent="0.5">
      <c r="A26" s="102" t="s">
        <v>65</v>
      </c>
      <c r="B26" s="101">
        <v>823</v>
      </c>
      <c r="C26" s="102" t="s">
        <v>68</v>
      </c>
      <c r="D26" s="222">
        <v>1.0566201292045101</v>
      </c>
      <c r="E26" s="222">
        <v>1.6968747890601801</v>
      </c>
      <c r="F26" s="222">
        <v>1.4855726939963134</v>
      </c>
      <c r="G26" s="136">
        <v>0.44843073435110653</v>
      </c>
      <c r="H26" s="137">
        <f t="shared" si="0"/>
        <v>1.6021204354007632</v>
      </c>
      <c r="I26" s="103">
        <f t="shared" si="1"/>
        <v>1.1055081469036847</v>
      </c>
      <c r="J26" s="223"/>
      <c r="K26" s="222">
        <v>1.0566201292045101</v>
      </c>
      <c r="L26" s="222">
        <f t="shared" si="4"/>
        <v>1.6968747890601801</v>
      </c>
      <c r="M26" s="222">
        <f t="shared" si="5"/>
        <v>1.4855726939963134</v>
      </c>
      <c r="N26" s="136">
        <v>0.35904260420576589</v>
      </c>
      <c r="O26" s="103">
        <f t="shared" si="2"/>
        <v>1.6210083345743151</v>
      </c>
      <c r="P26" s="103">
        <f t="shared" si="3"/>
        <v>1.1073969368210399</v>
      </c>
    </row>
    <row r="27" spans="1:16" x14ac:dyDescent="0.5">
      <c r="A27" s="102" t="s">
        <v>65</v>
      </c>
      <c r="B27" s="101">
        <v>881</v>
      </c>
      <c r="C27" s="102" t="s">
        <v>69</v>
      </c>
      <c r="D27" s="222">
        <v>1.0372018908571325</v>
      </c>
      <c r="E27" s="222">
        <v>1.7068809261139137</v>
      </c>
      <c r="F27" s="222">
        <v>1.4878593412816929</v>
      </c>
      <c r="G27" s="136">
        <v>0.13273667327804783</v>
      </c>
      <c r="H27" s="137">
        <f t="shared" si="0"/>
        <v>1.6778087295671991</v>
      </c>
      <c r="I27" s="103">
        <f t="shared" si="1"/>
        <v>1.097542385642426</v>
      </c>
      <c r="J27" s="223"/>
      <c r="K27" s="222">
        <v>1.0361597892619547</v>
      </c>
      <c r="L27" s="222">
        <f t="shared" si="4"/>
        <v>1.7068809261139137</v>
      </c>
      <c r="M27" s="222">
        <f t="shared" si="5"/>
        <v>1.4878593412816929</v>
      </c>
      <c r="N27" s="136">
        <v>5.3612460482153471E-2</v>
      </c>
      <c r="O27" s="103">
        <f t="shared" si="2"/>
        <v>1.6951386400523576</v>
      </c>
      <c r="P27" s="103">
        <f t="shared" si="3"/>
        <v>1.0984416954147997</v>
      </c>
    </row>
    <row r="28" spans="1:16" x14ac:dyDescent="0.5">
      <c r="A28" s="102" t="s">
        <v>65</v>
      </c>
      <c r="B28" s="101">
        <v>919</v>
      </c>
      <c r="C28" s="102" t="s">
        <v>70</v>
      </c>
      <c r="D28" s="222">
        <v>1.1012904018818417</v>
      </c>
      <c r="E28" s="222">
        <v>2.6093241352404468</v>
      </c>
      <c r="F28" s="222">
        <v>1.3656755215264251</v>
      </c>
      <c r="G28" s="136">
        <v>0.41892078252863979</v>
      </c>
      <c r="H28" s="137">
        <f t="shared" si="0"/>
        <v>2.0883338847927106</v>
      </c>
      <c r="I28" s="103">
        <f t="shared" si="1"/>
        <v>1.1898657099847445</v>
      </c>
      <c r="J28" s="223"/>
      <c r="K28" s="222">
        <v>1.0996873261027647</v>
      </c>
      <c r="L28" s="222">
        <f t="shared" si="4"/>
        <v>2.6093241352404468</v>
      </c>
      <c r="M28" s="222">
        <f t="shared" si="5"/>
        <v>1.3656755215264251</v>
      </c>
      <c r="N28" s="136">
        <v>8.3736720274161874E-2</v>
      </c>
      <c r="O28" s="103">
        <f t="shared" si="2"/>
        <v>2.5051850791545265</v>
      </c>
      <c r="P28" s="103">
        <f t="shared" si="3"/>
        <v>1.2302683687976645</v>
      </c>
    </row>
    <row r="29" spans="1:16" x14ac:dyDescent="0.5">
      <c r="A29" s="102" t="s">
        <v>65</v>
      </c>
      <c r="B29" s="101">
        <v>821</v>
      </c>
      <c r="C29" s="102" t="s">
        <v>71</v>
      </c>
      <c r="D29" s="222">
        <v>1.0566201292045101</v>
      </c>
      <c r="E29" s="222">
        <v>1.6269824742222563</v>
      </c>
      <c r="F29" s="222">
        <v>1.3170804666130549</v>
      </c>
      <c r="G29" s="136">
        <v>0.30205526009437206</v>
      </c>
      <c r="H29" s="137">
        <f t="shared" si="0"/>
        <v>1.5333749427100909</v>
      </c>
      <c r="I29" s="103">
        <f t="shared" si="1"/>
        <v>1.0986335976346173</v>
      </c>
      <c r="J29" s="223"/>
      <c r="K29" s="222">
        <v>1.0566201292045101</v>
      </c>
      <c r="L29" s="222">
        <f t="shared" si="4"/>
        <v>1.6269824742222563</v>
      </c>
      <c r="M29" s="222">
        <f t="shared" si="5"/>
        <v>1.3170804666130549</v>
      </c>
      <c r="N29" s="136">
        <v>0.18791475924753959</v>
      </c>
      <c r="O29" s="103">
        <f t="shared" si="2"/>
        <v>1.568747313072044</v>
      </c>
      <c r="P29" s="103">
        <f t="shared" si="3"/>
        <v>1.1021708346708126</v>
      </c>
    </row>
    <row r="30" spans="1:16" x14ac:dyDescent="0.5">
      <c r="A30" s="102" t="s">
        <v>65</v>
      </c>
      <c r="B30" s="101">
        <v>926</v>
      </c>
      <c r="C30" s="102" t="s">
        <v>72</v>
      </c>
      <c r="D30" s="222">
        <v>1</v>
      </c>
      <c r="E30" s="222">
        <v>1.6401645158467808</v>
      </c>
      <c r="F30" s="222">
        <v>1.3743299439189487</v>
      </c>
      <c r="G30" s="136">
        <v>0.21431856678436753</v>
      </c>
      <c r="H30" s="137">
        <f t="shared" si="0"/>
        <v>1.5831912313894718</v>
      </c>
      <c r="I30" s="103">
        <f t="shared" si="1"/>
        <v>1.0583191231389473</v>
      </c>
      <c r="J30" s="223"/>
      <c r="K30" s="222">
        <v>1</v>
      </c>
      <c r="L30" s="222">
        <f t="shared" si="4"/>
        <v>1.6401645158467808</v>
      </c>
      <c r="M30" s="222">
        <f t="shared" si="5"/>
        <v>1.3743299439189487</v>
      </c>
      <c r="N30" s="136">
        <v>0.13080059326686633</v>
      </c>
      <c r="O30" s="103">
        <f t="shared" si="2"/>
        <v>1.605393196127777</v>
      </c>
      <c r="P30" s="103">
        <f t="shared" si="3"/>
        <v>1.0605393196127777</v>
      </c>
    </row>
    <row r="31" spans="1:16" x14ac:dyDescent="0.5">
      <c r="A31" s="102" t="s">
        <v>65</v>
      </c>
      <c r="B31" s="101">
        <v>874</v>
      </c>
      <c r="C31" s="102" t="s">
        <v>73</v>
      </c>
      <c r="D31" s="222">
        <v>1.04636768572355</v>
      </c>
      <c r="E31" s="222">
        <v>1.774575077430119</v>
      </c>
      <c r="F31" s="222">
        <v>1.4875014788142735</v>
      </c>
      <c r="G31" s="136">
        <v>0.1055032408626336</v>
      </c>
      <c r="H31" s="137">
        <f t="shared" si="0"/>
        <v>1.7442878824100485</v>
      </c>
      <c r="I31" s="103">
        <f t="shared" si="1"/>
        <v>1.1115229368198449</v>
      </c>
      <c r="J31" s="223"/>
      <c r="K31" s="222">
        <v>1.04636768572355</v>
      </c>
      <c r="L31" s="222">
        <f t="shared" si="4"/>
        <v>1.774575077430119</v>
      </c>
      <c r="M31" s="222">
        <f t="shared" si="5"/>
        <v>1.4875014788142735</v>
      </c>
      <c r="N31" s="136">
        <v>9.7896627011739401E-2</v>
      </c>
      <c r="O31" s="103">
        <f t="shared" si="2"/>
        <v>1.7464715404215057</v>
      </c>
      <c r="P31" s="103">
        <f t="shared" si="3"/>
        <v>1.1117413026209908</v>
      </c>
    </row>
    <row r="32" spans="1:16" x14ac:dyDescent="0.5">
      <c r="A32" s="102" t="s">
        <v>65</v>
      </c>
      <c r="B32" s="101">
        <v>882</v>
      </c>
      <c r="C32" s="102" t="s">
        <v>74</v>
      </c>
      <c r="D32" s="222">
        <v>1.0127887413944601</v>
      </c>
      <c r="E32" s="222">
        <v>1.6410946636492392</v>
      </c>
      <c r="F32" s="222">
        <v>1.3332335992755764</v>
      </c>
      <c r="G32" s="136">
        <v>0.28570839398326042</v>
      </c>
      <c r="H32" s="137">
        <f t="shared" si="0"/>
        <v>1.5531361733770628</v>
      </c>
      <c r="I32" s="103">
        <f t="shared" si="1"/>
        <v>1.0655446104532744</v>
      </c>
      <c r="J32" s="223"/>
      <c r="K32" s="222">
        <v>1.0127887413944601</v>
      </c>
      <c r="L32" s="222">
        <f t="shared" si="4"/>
        <v>1.6410946636492392</v>
      </c>
      <c r="M32" s="222">
        <f t="shared" si="5"/>
        <v>1.3332335992755764</v>
      </c>
      <c r="N32" s="136">
        <v>0.15987919466557837</v>
      </c>
      <c r="O32" s="103">
        <f t="shared" si="2"/>
        <v>1.5918740846082899</v>
      </c>
      <c r="P32" s="103">
        <f t="shared" si="3"/>
        <v>1.0694184015763972</v>
      </c>
    </row>
    <row r="33" spans="1:16" x14ac:dyDescent="0.5">
      <c r="A33" s="102" t="s">
        <v>65</v>
      </c>
      <c r="B33" s="101">
        <v>935</v>
      </c>
      <c r="C33" s="102" t="s">
        <v>75</v>
      </c>
      <c r="D33" s="222">
        <v>1.0000863170360801</v>
      </c>
      <c r="E33" s="222">
        <v>1.7545611939998107</v>
      </c>
      <c r="F33" s="222">
        <v>1.4069296599237784</v>
      </c>
      <c r="G33" s="136">
        <v>0.20740042656277638</v>
      </c>
      <c r="H33" s="137">
        <f t="shared" si="0"/>
        <v>1.6824622655457695</v>
      </c>
      <c r="I33" s="103">
        <f t="shared" si="1"/>
        <v>1.0683152801834412</v>
      </c>
      <c r="J33" s="223"/>
      <c r="K33" s="222">
        <v>1.0000863170360801</v>
      </c>
      <c r="L33" s="222">
        <f t="shared" si="4"/>
        <v>1.7545611939998107</v>
      </c>
      <c r="M33" s="222">
        <f t="shared" si="5"/>
        <v>1.4069296599237784</v>
      </c>
      <c r="N33" s="136">
        <v>4.1872677915752284E-2</v>
      </c>
      <c r="O33" s="103">
        <f t="shared" si="2"/>
        <v>1.740004930740086</v>
      </c>
      <c r="P33" s="103">
        <f t="shared" si="3"/>
        <v>1.0740695467028729</v>
      </c>
    </row>
    <row r="34" spans="1:16" x14ac:dyDescent="0.5">
      <c r="A34" s="102" t="s">
        <v>65</v>
      </c>
      <c r="B34" s="101">
        <v>883</v>
      </c>
      <c r="C34" s="102" t="s">
        <v>76</v>
      </c>
      <c r="D34" s="222">
        <v>1.07831576426233</v>
      </c>
      <c r="E34" s="222">
        <v>1.748133884468644</v>
      </c>
      <c r="F34" s="222">
        <v>1.5313329381281318</v>
      </c>
      <c r="G34" s="136">
        <v>0.37223819039693162</v>
      </c>
      <c r="H34" s="137">
        <f t="shared" si="0"/>
        <v>1.6674322925265095</v>
      </c>
      <c r="I34" s="103">
        <f t="shared" si="1"/>
        <v>1.1293958406625151</v>
      </c>
      <c r="J34" s="223"/>
      <c r="K34" s="222">
        <v>1.07831576426233</v>
      </c>
      <c r="L34" s="222">
        <f t="shared" si="4"/>
        <v>1.748133884468644</v>
      </c>
      <c r="M34" s="222">
        <f t="shared" si="5"/>
        <v>1.5313329381281318</v>
      </c>
      <c r="N34" s="136">
        <v>4.8693166597543025E-2</v>
      </c>
      <c r="O34" s="103">
        <f t="shared" si="2"/>
        <v>1.7375771598699805</v>
      </c>
      <c r="P34" s="103">
        <f t="shared" si="3"/>
        <v>1.1364103273968622</v>
      </c>
    </row>
    <row r="35" spans="1:16" x14ac:dyDescent="0.5">
      <c r="A35" s="102" t="s">
        <v>77</v>
      </c>
      <c r="B35" s="101">
        <v>202</v>
      </c>
      <c r="C35" s="102" t="s">
        <v>78</v>
      </c>
      <c r="D35" s="222">
        <v>1.30336750992321</v>
      </c>
      <c r="E35" s="222">
        <v>4.0314132213983962</v>
      </c>
      <c r="F35" s="222">
        <v>2.2896539186794689</v>
      </c>
      <c r="G35" s="136">
        <v>0.42830303872377273</v>
      </c>
      <c r="H35" s="137">
        <f t="shared" si="0"/>
        <v>3.2854124193184804</v>
      </c>
      <c r="I35" s="103">
        <f t="shared" si="1"/>
        <v>1.4712352498704162</v>
      </c>
      <c r="J35" s="224"/>
      <c r="K35" s="222">
        <v>1.30336750992321</v>
      </c>
      <c r="L35" s="222">
        <f t="shared" si="4"/>
        <v>4.0314132213983962</v>
      </c>
      <c r="M35" s="222">
        <f t="shared" si="5"/>
        <v>2.2896539186794689</v>
      </c>
      <c r="N35" s="136">
        <v>0.21908713674764552</v>
      </c>
      <c r="O35" s="103">
        <f t="shared" si="2"/>
        <v>3.6498161628621313</v>
      </c>
      <c r="P35" s="103">
        <f t="shared" si="3"/>
        <v>1.5076756242247813</v>
      </c>
    </row>
    <row r="36" spans="1:16" x14ac:dyDescent="0.5">
      <c r="A36" s="102" t="s">
        <v>77</v>
      </c>
      <c r="B36" s="101">
        <v>204</v>
      </c>
      <c r="C36" s="102" t="s">
        <v>79</v>
      </c>
      <c r="D36" s="222">
        <v>1.30336750992321</v>
      </c>
      <c r="E36" s="222">
        <v>2.690822808076387</v>
      </c>
      <c r="F36" s="222">
        <v>1.3577697924111005</v>
      </c>
      <c r="G36" s="136">
        <v>0.31633786911427203</v>
      </c>
      <c r="H36" s="137">
        <f t="shared" si="0"/>
        <v>2.2691276576844763</v>
      </c>
      <c r="I36" s="103">
        <f t="shared" si="1"/>
        <v>1.3696067737070159</v>
      </c>
      <c r="J36" s="224"/>
      <c r="K36" s="222">
        <v>1.30336750992321</v>
      </c>
      <c r="L36" s="222">
        <f t="shared" si="4"/>
        <v>2.690822808076387</v>
      </c>
      <c r="M36" s="222">
        <f t="shared" si="5"/>
        <v>1.3577697924111005</v>
      </c>
      <c r="N36" s="136">
        <v>0.12975310855131275</v>
      </c>
      <c r="O36" s="103">
        <f t="shared" si="2"/>
        <v>2.5178550354301144</v>
      </c>
      <c r="P36" s="103">
        <f t="shared" si="3"/>
        <v>1.3944795114815796</v>
      </c>
    </row>
    <row r="37" spans="1:16" x14ac:dyDescent="0.5">
      <c r="A37" s="102" t="s">
        <v>77</v>
      </c>
      <c r="B37" s="101">
        <v>205</v>
      </c>
      <c r="C37" s="102" t="s">
        <v>80</v>
      </c>
      <c r="D37" s="222">
        <v>1.30336750992321</v>
      </c>
      <c r="E37" s="222">
        <v>4.4685314072490865</v>
      </c>
      <c r="F37" s="222">
        <v>2.0149447286878579</v>
      </c>
      <c r="G37" s="136">
        <v>0.46135853940518984</v>
      </c>
      <c r="H37" s="137">
        <f t="shared" si="0"/>
        <v>3.3365482409240474</v>
      </c>
      <c r="I37" s="103">
        <f t="shared" si="1"/>
        <v>1.4763488320309728</v>
      </c>
      <c r="J37" s="223"/>
      <c r="K37" s="222">
        <v>1.30336750992321</v>
      </c>
      <c r="L37" s="222">
        <f t="shared" si="4"/>
        <v>4.4685314072490865</v>
      </c>
      <c r="M37" s="222">
        <f t="shared" si="5"/>
        <v>2.0149447286878579</v>
      </c>
      <c r="N37" s="136">
        <v>0.42768959435626103</v>
      </c>
      <c r="O37" s="103">
        <f t="shared" si="2"/>
        <v>3.4191579159773084</v>
      </c>
      <c r="P37" s="103">
        <f t="shared" si="3"/>
        <v>1.484609799536299</v>
      </c>
    </row>
    <row r="38" spans="1:16" x14ac:dyDescent="0.5">
      <c r="A38" s="102" t="s">
        <v>77</v>
      </c>
      <c r="B38" s="101">
        <v>309</v>
      </c>
      <c r="C38" s="102" t="s">
        <v>81</v>
      </c>
      <c r="D38" s="222">
        <v>1.1081296382371399</v>
      </c>
      <c r="E38" s="222">
        <v>3.5825727477002434</v>
      </c>
      <c r="F38" s="222">
        <v>1.3996316647438281</v>
      </c>
      <c r="G38" s="136">
        <v>0.50715317211310185</v>
      </c>
      <c r="H38" s="137">
        <f t="shared" si="0"/>
        <v>2.4754872529428873</v>
      </c>
      <c r="I38" s="103">
        <f t="shared" si="1"/>
        <v>1.2340524358840008</v>
      </c>
      <c r="J38" s="223"/>
      <c r="K38" s="222">
        <v>1.1081296382371399</v>
      </c>
      <c r="L38" s="222">
        <f t="shared" si="4"/>
        <v>3.5825727477002434</v>
      </c>
      <c r="M38" s="222">
        <f t="shared" si="5"/>
        <v>1.3996316647438281</v>
      </c>
      <c r="N38" s="136">
        <v>0.26381532900588056</v>
      </c>
      <c r="O38" s="103">
        <f t="shared" si="2"/>
        <v>3.0066794276996438</v>
      </c>
      <c r="P38" s="103">
        <f t="shared" si="3"/>
        <v>1.2871716533596764</v>
      </c>
    </row>
    <row r="39" spans="1:16" x14ac:dyDescent="0.5">
      <c r="A39" s="102" t="s">
        <v>77</v>
      </c>
      <c r="B39" s="101">
        <v>206</v>
      </c>
      <c r="C39" s="102" t="s">
        <v>82</v>
      </c>
      <c r="D39" s="222">
        <v>1.30336750992321</v>
      </c>
      <c r="E39" s="222">
        <v>3.1102428566775355</v>
      </c>
      <c r="F39" s="222">
        <v>2.1168991885701822</v>
      </c>
      <c r="G39" s="136">
        <v>0.53292849991764257</v>
      </c>
      <c r="H39" s="137">
        <f t="shared" si="0"/>
        <v>2.5808617057303951</v>
      </c>
      <c r="I39" s="103">
        <f t="shared" si="1"/>
        <v>1.4007801785116076</v>
      </c>
      <c r="J39" s="223"/>
      <c r="K39" s="222">
        <v>1.30336750992321</v>
      </c>
      <c r="L39" s="222">
        <f t="shared" si="4"/>
        <v>3.1102428566775355</v>
      </c>
      <c r="M39" s="222">
        <f t="shared" si="5"/>
        <v>2.1168991885701822</v>
      </c>
      <c r="N39" s="136">
        <v>0.47656483799676641</v>
      </c>
      <c r="O39" s="103">
        <f t="shared" si="2"/>
        <v>2.636850192410841</v>
      </c>
      <c r="P39" s="103">
        <f t="shared" si="3"/>
        <v>1.4063790271796521</v>
      </c>
    </row>
    <row r="40" spans="1:16" x14ac:dyDescent="0.5">
      <c r="A40" s="102" t="s">
        <v>77</v>
      </c>
      <c r="B40" s="101">
        <v>207</v>
      </c>
      <c r="C40" s="102" t="s">
        <v>83</v>
      </c>
      <c r="D40" s="222">
        <v>1.30336750992321</v>
      </c>
      <c r="E40" s="222">
        <v>4.1234776008879983</v>
      </c>
      <c r="F40" s="222">
        <v>2.6584094002999259</v>
      </c>
      <c r="G40" s="136">
        <v>0.35868697134159128</v>
      </c>
      <c r="H40" s="137">
        <f t="shared" si="0"/>
        <v>3.597976725210188</v>
      </c>
      <c r="I40" s="103">
        <f t="shared" si="1"/>
        <v>1.5024916804595869</v>
      </c>
      <c r="J40" s="223"/>
      <c r="K40" s="222">
        <v>1.30336750992321</v>
      </c>
      <c r="L40" s="222">
        <f t="shared" si="4"/>
        <v>4.1234776008879983</v>
      </c>
      <c r="M40" s="222">
        <f t="shared" si="5"/>
        <v>2.6584094002999259</v>
      </c>
      <c r="N40" s="136">
        <v>0.19347037484885127</v>
      </c>
      <c r="O40" s="103">
        <f t="shared" si="2"/>
        <v>3.8400303069410917</v>
      </c>
      <c r="P40" s="103">
        <f t="shared" si="3"/>
        <v>1.5266970386326773</v>
      </c>
    </row>
    <row r="41" spans="1:16" x14ac:dyDescent="0.5">
      <c r="A41" s="102" t="s">
        <v>77</v>
      </c>
      <c r="B41" s="101">
        <v>208</v>
      </c>
      <c r="C41" s="102" t="s">
        <v>84</v>
      </c>
      <c r="D41" s="222">
        <v>1.30336750992321</v>
      </c>
      <c r="E41" s="222">
        <v>3.2234915615060911</v>
      </c>
      <c r="F41" s="222">
        <v>2.0252081264397366</v>
      </c>
      <c r="G41" s="136">
        <v>0.45019459350226437</v>
      </c>
      <c r="H41" s="137">
        <f t="shared" si="0"/>
        <v>2.6840308375558966</v>
      </c>
      <c r="I41" s="103">
        <f t="shared" si="1"/>
        <v>1.4110970916941579</v>
      </c>
      <c r="J41" s="223"/>
      <c r="K41" s="222">
        <v>1.30336750992321</v>
      </c>
      <c r="L41" s="222">
        <f t="shared" si="4"/>
        <v>3.2234915615060911</v>
      </c>
      <c r="M41" s="222">
        <f t="shared" si="5"/>
        <v>2.0252081264397366</v>
      </c>
      <c r="N41" s="136">
        <v>0.25997455374976408</v>
      </c>
      <c r="O41" s="103">
        <f t="shared" si="2"/>
        <v>2.9119683602089808</v>
      </c>
      <c r="P41" s="103">
        <f t="shared" si="3"/>
        <v>1.4338908439594662</v>
      </c>
    </row>
    <row r="42" spans="1:16" x14ac:dyDescent="0.5">
      <c r="A42" s="102" t="s">
        <v>77</v>
      </c>
      <c r="B42" s="101">
        <v>209</v>
      </c>
      <c r="C42" s="102" t="s">
        <v>85</v>
      </c>
      <c r="D42" s="222">
        <v>1.30336750992321</v>
      </c>
      <c r="E42" s="222">
        <v>2.6271622008251967</v>
      </c>
      <c r="F42" s="222">
        <v>1.614743122777706</v>
      </c>
      <c r="G42" s="136">
        <v>0.37600105657037458</v>
      </c>
      <c r="H42" s="137">
        <f t="shared" si="0"/>
        <v>2.2464915577873352</v>
      </c>
      <c r="I42" s="103">
        <f t="shared" si="1"/>
        <v>1.3673431637173017</v>
      </c>
      <c r="J42" s="223"/>
      <c r="K42" s="222">
        <v>1.30336750992321</v>
      </c>
      <c r="L42" s="222">
        <f t="shared" si="4"/>
        <v>2.6271622008251967</v>
      </c>
      <c r="M42" s="222">
        <f t="shared" si="5"/>
        <v>1.614743122777706</v>
      </c>
      <c r="N42" s="136">
        <v>9.3789303099352087E-2</v>
      </c>
      <c r="O42" s="103">
        <f t="shared" si="2"/>
        <v>2.5322081210506342</v>
      </c>
      <c r="P42" s="103">
        <f t="shared" si="3"/>
        <v>1.3959148200436315</v>
      </c>
    </row>
    <row r="43" spans="1:16" x14ac:dyDescent="0.5">
      <c r="A43" s="102" t="s">
        <v>77</v>
      </c>
      <c r="B43" s="101">
        <v>316</v>
      </c>
      <c r="C43" s="102" t="s">
        <v>86</v>
      </c>
      <c r="D43" s="222">
        <v>1.1081296382371399</v>
      </c>
      <c r="E43" s="222">
        <v>2.181756187012764</v>
      </c>
      <c r="F43" s="222">
        <v>1.6625118058448454</v>
      </c>
      <c r="G43" s="136">
        <v>0.628692814014986</v>
      </c>
      <c r="H43" s="137">
        <f t="shared" si="0"/>
        <v>1.8553109758548352</v>
      </c>
      <c r="I43" s="103">
        <f t="shared" si="1"/>
        <v>1.1720348081751957</v>
      </c>
      <c r="J43" s="223"/>
      <c r="K43" s="222">
        <v>1.1081296382371399</v>
      </c>
      <c r="L43" s="222">
        <f t="shared" si="4"/>
        <v>2.181756187012764</v>
      </c>
      <c r="M43" s="222">
        <f t="shared" si="5"/>
        <v>1.6625118058448454</v>
      </c>
      <c r="N43" s="136">
        <v>0.35074022478270339</v>
      </c>
      <c r="O43" s="103">
        <f t="shared" si="2"/>
        <v>1.9996362960447724</v>
      </c>
      <c r="P43" s="103">
        <f t="shared" si="3"/>
        <v>1.1864673401941894</v>
      </c>
    </row>
    <row r="44" spans="1:16" x14ac:dyDescent="0.5">
      <c r="A44" s="102" t="s">
        <v>77</v>
      </c>
      <c r="B44" s="101">
        <v>210</v>
      </c>
      <c r="C44" s="102" t="s">
        <v>87</v>
      </c>
      <c r="D44" s="222">
        <v>1.30336750992321</v>
      </c>
      <c r="E44" s="222">
        <v>3.1723692687163005</v>
      </c>
      <c r="F44" s="222">
        <v>1.7439653394435759</v>
      </c>
      <c r="G44" s="136">
        <v>0.51396878324747619</v>
      </c>
      <c r="H44" s="137">
        <f t="shared" si="0"/>
        <v>2.4382142392020842</v>
      </c>
      <c r="I44" s="103">
        <f t="shared" si="1"/>
        <v>1.3865154318587765</v>
      </c>
      <c r="J44" s="223"/>
      <c r="K44" s="222">
        <v>1.30336750992321</v>
      </c>
      <c r="L44" s="222">
        <f t="shared" si="4"/>
        <v>3.1723692687163005</v>
      </c>
      <c r="M44" s="222">
        <f t="shared" si="5"/>
        <v>1.7439653394435759</v>
      </c>
      <c r="N44" s="136">
        <v>0.35375761679079215</v>
      </c>
      <c r="O44" s="103">
        <f t="shared" si="2"/>
        <v>2.6670604988821784</v>
      </c>
      <c r="P44" s="103">
        <f t="shared" si="3"/>
        <v>1.409400057826786</v>
      </c>
    </row>
    <row r="45" spans="1:16" x14ac:dyDescent="0.5">
      <c r="A45" s="102" t="s">
        <v>77</v>
      </c>
      <c r="B45" s="101">
        <v>211</v>
      </c>
      <c r="C45" s="102" t="s">
        <v>88</v>
      </c>
      <c r="D45" s="222">
        <v>1.30336750992321</v>
      </c>
      <c r="E45" s="222">
        <v>2.736790333227173</v>
      </c>
      <c r="F45" s="222">
        <v>1.4939676286292911</v>
      </c>
      <c r="G45" s="136">
        <v>0.66316618983466424</v>
      </c>
      <c r="H45" s="137">
        <f t="shared" si="0"/>
        <v>1.9125923355789833</v>
      </c>
      <c r="I45" s="103">
        <f t="shared" si="1"/>
        <v>1.3339532414964665</v>
      </c>
      <c r="J45" s="223"/>
      <c r="K45" s="222">
        <v>1.30336750992321</v>
      </c>
      <c r="L45" s="222">
        <f t="shared" si="4"/>
        <v>2.736790333227173</v>
      </c>
      <c r="M45" s="222">
        <f t="shared" si="5"/>
        <v>1.4939676286292911</v>
      </c>
      <c r="N45" s="136">
        <v>0.17491307141796733</v>
      </c>
      <c r="O45" s="103">
        <f t="shared" si="2"/>
        <v>2.5194043967379725</v>
      </c>
      <c r="P45" s="103">
        <f t="shared" si="3"/>
        <v>1.3946344476123653</v>
      </c>
    </row>
    <row r="46" spans="1:16" x14ac:dyDescent="0.5">
      <c r="A46" s="102" t="s">
        <v>77</v>
      </c>
      <c r="B46" s="101">
        <v>212</v>
      </c>
      <c r="C46" s="102" t="s">
        <v>89</v>
      </c>
      <c r="D46" s="222">
        <v>1.30336750992321</v>
      </c>
      <c r="E46" s="222">
        <v>3.9214813229380057</v>
      </c>
      <c r="F46" s="222">
        <v>1.6960967893203278</v>
      </c>
      <c r="G46" s="136">
        <v>0.38335994091543046</v>
      </c>
      <c r="H46" s="137">
        <f t="shared" ref="H46:H77" si="6">((1-G46)*E46)+(G46*F46)</f>
        <v>3.06835803961622</v>
      </c>
      <c r="I46" s="103">
        <f t="shared" ref="I46:I77" si="7">(D46*80%)+ (H46*10%) + 10%</f>
        <v>1.4495298119001903</v>
      </c>
      <c r="J46" s="223"/>
      <c r="K46" s="222">
        <v>1.30336750992321</v>
      </c>
      <c r="L46" s="222">
        <f t="shared" si="4"/>
        <v>3.9214813229380057</v>
      </c>
      <c r="M46" s="222">
        <f t="shared" si="5"/>
        <v>1.6960967893203278</v>
      </c>
      <c r="N46" s="136">
        <v>0.15936011362182098</v>
      </c>
      <c r="O46" s="103">
        <f t="shared" ref="O46:O77" si="8">((1-N46)*L46)+(N46*M46)</f>
        <v>3.5668437908084494</v>
      </c>
      <c r="P46" s="103">
        <f t="shared" ref="P46:P77" si="9" xml:space="preserve"> (80% * K46) + (10% * O46) + 10%</f>
        <v>1.4993783870194131</v>
      </c>
    </row>
    <row r="47" spans="1:16" x14ac:dyDescent="0.5">
      <c r="A47" s="102" t="s">
        <v>77</v>
      </c>
      <c r="B47" s="101">
        <v>213</v>
      </c>
      <c r="C47" s="102" t="s">
        <v>90</v>
      </c>
      <c r="D47" s="222">
        <v>1.30336750992321</v>
      </c>
      <c r="E47" s="222">
        <v>4.87366475797229</v>
      </c>
      <c r="F47" s="222">
        <v>2.5897655400900148</v>
      </c>
      <c r="G47" s="136">
        <v>0.49874665751951114</v>
      </c>
      <c r="H47" s="137">
        <f t="shared" si="6"/>
        <v>3.7345776569420792</v>
      </c>
      <c r="I47" s="103">
        <f t="shared" si="7"/>
        <v>1.5161517736327761</v>
      </c>
      <c r="J47" s="223"/>
      <c r="K47" s="222">
        <v>1.30336750992321</v>
      </c>
      <c r="L47" s="222">
        <f t="shared" si="4"/>
        <v>4.87366475797229</v>
      </c>
      <c r="M47" s="222">
        <f t="shared" si="5"/>
        <v>2.5897655400900148</v>
      </c>
      <c r="N47" s="136">
        <v>0.4016887806955638</v>
      </c>
      <c r="O47" s="103">
        <f t="shared" si="8"/>
        <v>3.9562480659096071</v>
      </c>
      <c r="P47" s="103">
        <f t="shared" si="9"/>
        <v>1.5383188145295288</v>
      </c>
    </row>
    <row r="48" spans="1:16" x14ac:dyDescent="0.5">
      <c r="A48" s="102" t="s">
        <v>91</v>
      </c>
      <c r="B48" s="101">
        <v>841</v>
      </c>
      <c r="C48" s="102" t="s">
        <v>92</v>
      </c>
      <c r="D48" s="222">
        <v>1</v>
      </c>
      <c r="E48" s="222">
        <v>1.5112911164512071</v>
      </c>
      <c r="F48" s="222">
        <v>1.3629931328117362</v>
      </c>
      <c r="G48" s="136">
        <v>0.41492924212318455</v>
      </c>
      <c r="H48" s="137">
        <f t="shared" si="6"/>
        <v>1.4497579464912849</v>
      </c>
      <c r="I48" s="103">
        <f t="shared" si="7"/>
        <v>1.0449757946491285</v>
      </c>
      <c r="J48" s="223"/>
      <c r="K48" s="222">
        <v>1</v>
      </c>
      <c r="L48" s="222">
        <f t="shared" si="4"/>
        <v>1.5112911164512071</v>
      </c>
      <c r="M48" s="222">
        <f t="shared" si="5"/>
        <v>1.3629931328117362</v>
      </c>
      <c r="N48" s="136">
        <v>0.37658227848101267</v>
      </c>
      <c r="O48" s="103">
        <f t="shared" si="8"/>
        <v>1.4554447238781152</v>
      </c>
      <c r="P48" s="103">
        <f t="shared" si="9"/>
        <v>1.0455444723878116</v>
      </c>
    </row>
    <row r="49" spans="1:16" x14ac:dyDescent="0.5">
      <c r="A49" s="102" t="s">
        <v>91</v>
      </c>
      <c r="B49" s="101">
        <v>840</v>
      </c>
      <c r="C49" s="102" t="s">
        <v>93</v>
      </c>
      <c r="D49" s="222">
        <v>1</v>
      </c>
      <c r="E49" s="222">
        <v>1.1572740109125821</v>
      </c>
      <c r="F49" s="222">
        <v>1.1678898340039559</v>
      </c>
      <c r="G49" s="136">
        <v>0.48154719070010388</v>
      </c>
      <c r="H49" s="137">
        <f t="shared" si="6"/>
        <v>1.1623860306992024</v>
      </c>
      <c r="I49" s="103">
        <f t="shared" si="7"/>
        <v>1.0162386030699204</v>
      </c>
      <c r="J49" s="223"/>
      <c r="K49" s="222">
        <v>1</v>
      </c>
      <c r="L49" s="222">
        <f t="shared" si="4"/>
        <v>1.1572740109125821</v>
      </c>
      <c r="M49" s="222">
        <f t="shared" si="5"/>
        <v>1.1678898340039559</v>
      </c>
      <c r="N49" s="136">
        <v>0.29194340345862474</v>
      </c>
      <c r="O49" s="103">
        <f t="shared" si="8"/>
        <v>1.1603732304363923</v>
      </c>
      <c r="P49" s="103">
        <f t="shared" si="9"/>
        <v>1.0160373230436393</v>
      </c>
    </row>
    <row r="50" spans="1:16" x14ac:dyDescent="0.5">
      <c r="A50" s="102" t="s">
        <v>91</v>
      </c>
      <c r="B50" s="101">
        <v>390</v>
      </c>
      <c r="C50" s="102" t="s">
        <v>94</v>
      </c>
      <c r="D50" s="222">
        <v>1</v>
      </c>
      <c r="E50" s="222">
        <v>1.1929736894147611</v>
      </c>
      <c r="F50" s="222">
        <v>1.2391111601134208</v>
      </c>
      <c r="G50" s="136">
        <v>0.44563862168157214</v>
      </c>
      <c r="H50" s="137">
        <f t="shared" si="6"/>
        <v>1.2135343282647857</v>
      </c>
      <c r="I50" s="103">
        <f t="shared" si="7"/>
        <v>1.0213534328264786</v>
      </c>
      <c r="J50" s="223"/>
      <c r="K50" s="222">
        <v>1</v>
      </c>
      <c r="L50" s="222">
        <f t="shared" si="4"/>
        <v>1.1929736894147611</v>
      </c>
      <c r="M50" s="222">
        <f t="shared" si="5"/>
        <v>1.2391111601134208</v>
      </c>
      <c r="N50" s="136">
        <v>5.7900201409881634E-2</v>
      </c>
      <c r="O50" s="103">
        <f t="shared" si="8"/>
        <v>1.1956450582607561</v>
      </c>
      <c r="P50" s="103">
        <f t="shared" si="9"/>
        <v>1.0195645058260756</v>
      </c>
    </row>
    <row r="51" spans="1:16" x14ac:dyDescent="0.5">
      <c r="A51" s="102" t="s">
        <v>91</v>
      </c>
      <c r="B51" s="101">
        <v>805</v>
      </c>
      <c r="C51" s="102" t="s">
        <v>95</v>
      </c>
      <c r="D51" s="222">
        <v>1</v>
      </c>
      <c r="E51" s="222">
        <v>1.2121667615194394</v>
      </c>
      <c r="F51" s="222">
        <v>1.1997463225525653</v>
      </c>
      <c r="G51" s="136">
        <v>0.77988500762933199</v>
      </c>
      <c r="H51" s="137">
        <f t="shared" si="6"/>
        <v>1.2024802473809992</v>
      </c>
      <c r="I51" s="103">
        <f t="shared" si="7"/>
        <v>1.0202480247381001</v>
      </c>
      <c r="J51" s="223"/>
      <c r="K51" s="222">
        <v>1</v>
      </c>
      <c r="L51" s="222">
        <f t="shared" si="4"/>
        <v>1.2121667615194394</v>
      </c>
      <c r="M51" s="222">
        <f t="shared" si="5"/>
        <v>1.1997463225525653</v>
      </c>
      <c r="N51" s="136">
        <v>0.57130696093444733</v>
      </c>
      <c r="O51" s="103">
        <f t="shared" si="8"/>
        <v>1.2050708782798027</v>
      </c>
      <c r="P51" s="103">
        <f t="shared" si="9"/>
        <v>1.0205070878279803</v>
      </c>
    </row>
    <row r="52" spans="1:16" x14ac:dyDescent="0.5">
      <c r="A52" s="102" t="s">
        <v>91</v>
      </c>
      <c r="B52" s="101">
        <v>806</v>
      </c>
      <c r="C52" s="102" t="s">
        <v>96</v>
      </c>
      <c r="D52" s="222">
        <v>1</v>
      </c>
      <c r="E52" s="222">
        <v>1.2212558352743286</v>
      </c>
      <c r="F52" s="222">
        <v>1.1143770854308828</v>
      </c>
      <c r="G52" s="136">
        <v>0.68892477009166597</v>
      </c>
      <c r="H52" s="137">
        <f t="shared" si="6"/>
        <v>1.1476244171107481</v>
      </c>
      <c r="I52" s="103">
        <f t="shared" si="7"/>
        <v>1.014762441711075</v>
      </c>
      <c r="J52" s="223"/>
      <c r="K52" s="222">
        <v>1</v>
      </c>
      <c r="L52" s="222">
        <f t="shared" si="4"/>
        <v>1.2212558352743286</v>
      </c>
      <c r="M52" s="222">
        <f t="shared" si="5"/>
        <v>1.1143770854308828</v>
      </c>
      <c r="N52" s="136">
        <v>0.31509336099585061</v>
      </c>
      <c r="O52" s="103">
        <f t="shared" si="8"/>
        <v>1.1875790507671224</v>
      </c>
      <c r="P52" s="103">
        <f t="shared" si="9"/>
        <v>1.0187579050767124</v>
      </c>
    </row>
    <row r="53" spans="1:16" x14ac:dyDescent="0.5">
      <c r="A53" s="102" t="s">
        <v>91</v>
      </c>
      <c r="B53" s="101">
        <v>391</v>
      </c>
      <c r="C53" s="102" t="s">
        <v>97</v>
      </c>
      <c r="D53" s="222">
        <v>1</v>
      </c>
      <c r="E53" s="222">
        <v>1.1446776619371548</v>
      </c>
      <c r="F53" s="222">
        <v>1.0793463062322728</v>
      </c>
      <c r="G53" s="136">
        <v>0.45506677086424763</v>
      </c>
      <c r="H53" s="137">
        <f t="shared" si="6"/>
        <v>1.1149475328603506</v>
      </c>
      <c r="I53" s="103">
        <f t="shared" si="7"/>
        <v>1.0114947532860352</v>
      </c>
      <c r="J53" s="223"/>
      <c r="K53" s="222">
        <v>1</v>
      </c>
      <c r="L53" s="222">
        <f t="shared" si="4"/>
        <v>1.1446776619371548</v>
      </c>
      <c r="M53" s="222">
        <f t="shared" si="5"/>
        <v>1.0793463062322728</v>
      </c>
      <c r="N53" s="136">
        <v>0.25821071379305843</v>
      </c>
      <c r="O53" s="103">
        <f t="shared" si="8"/>
        <v>1.1278084059475288</v>
      </c>
      <c r="P53" s="103">
        <f t="shared" si="9"/>
        <v>1.0127808405947529</v>
      </c>
    </row>
    <row r="54" spans="1:16" x14ac:dyDescent="0.5">
      <c r="A54" s="102" t="s">
        <v>91</v>
      </c>
      <c r="B54" s="101">
        <v>392</v>
      </c>
      <c r="C54" s="102" t="s">
        <v>98</v>
      </c>
      <c r="D54" s="222">
        <v>1</v>
      </c>
      <c r="E54" s="222">
        <v>1.1419599841647408</v>
      </c>
      <c r="F54" s="222">
        <v>1.1906200008037675</v>
      </c>
      <c r="G54" s="136">
        <v>0.47053229363701393</v>
      </c>
      <c r="H54" s="137">
        <f t="shared" si="6"/>
        <v>1.1648560934023173</v>
      </c>
      <c r="I54" s="103">
        <f t="shared" si="7"/>
        <v>1.0164856093402319</v>
      </c>
      <c r="J54" s="223"/>
      <c r="K54" s="222">
        <v>1</v>
      </c>
      <c r="L54" s="222">
        <f t="shared" si="4"/>
        <v>1.1419599841647408</v>
      </c>
      <c r="M54" s="222">
        <f t="shared" si="5"/>
        <v>1.1906200008037675</v>
      </c>
      <c r="N54" s="136">
        <v>0.17066594711962138</v>
      </c>
      <c r="O54" s="103">
        <f t="shared" si="8"/>
        <v>1.1502645919912968</v>
      </c>
      <c r="P54" s="103">
        <f t="shared" si="9"/>
        <v>1.0150264591991298</v>
      </c>
    </row>
    <row r="55" spans="1:16" x14ac:dyDescent="0.5">
      <c r="A55" s="102" t="s">
        <v>91</v>
      </c>
      <c r="B55" s="101">
        <v>929</v>
      </c>
      <c r="C55" s="102" t="s">
        <v>99</v>
      </c>
      <c r="D55" s="222">
        <v>1</v>
      </c>
      <c r="E55" s="222">
        <v>1.2355540198774904</v>
      </c>
      <c r="F55" s="222">
        <v>1.2274830650824342</v>
      </c>
      <c r="G55" s="136">
        <v>0.53013504171142711</v>
      </c>
      <c r="H55" s="137">
        <f t="shared" si="6"/>
        <v>1.2312753239205623</v>
      </c>
      <c r="I55" s="103">
        <f t="shared" si="7"/>
        <v>1.0231275323920563</v>
      </c>
      <c r="J55" s="223"/>
      <c r="K55" s="222">
        <v>1</v>
      </c>
      <c r="L55" s="222">
        <f t="shared" si="4"/>
        <v>1.2355540198774904</v>
      </c>
      <c r="M55" s="222">
        <f t="shared" si="5"/>
        <v>1.2274830650824342</v>
      </c>
      <c r="N55" s="136">
        <v>0.26154143839657595</v>
      </c>
      <c r="O55" s="103">
        <f t="shared" si="8"/>
        <v>1.2334431307511577</v>
      </c>
      <c r="P55" s="103">
        <f t="shared" si="9"/>
        <v>1.0233443130751159</v>
      </c>
    </row>
    <row r="56" spans="1:16" x14ac:dyDescent="0.5">
      <c r="A56" s="102" t="s">
        <v>91</v>
      </c>
      <c r="B56" s="101">
        <v>807</v>
      </c>
      <c r="C56" s="102" t="s">
        <v>100</v>
      </c>
      <c r="D56" s="222">
        <v>1</v>
      </c>
      <c r="E56" s="222">
        <v>1.0805368464941181</v>
      </c>
      <c r="F56" s="222">
        <v>1.2582438253117412</v>
      </c>
      <c r="G56" s="136">
        <v>0.72977106578464668</v>
      </c>
      <c r="H56" s="137">
        <f t="shared" si="6"/>
        <v>1.2102222578232245</v>
      </c>
      <c r="I56" s="103">
        <f t="shared" si="7"/>
        <v>1.0210222257823225</v>
      </c>
      <c r="J56" s="223"/>
      <c r="K56" s="222">
        <v>1</v>
      </c>
      <c r="L56" s="222">
        <f t="shared" si="4"/>
        <v>1.0805368464941181</v>
      </c>
      <c r="M56" s="222">
        <f t="shared" si="5"/>
        <v>1.2582438253117412</v>
      </c>
      <c r="N56" s="136">
        <v>0.22062428519416921</v>
      </c>
      <c r="O56" s="103">
        <f t="shared" si="8"/>
        <v>1.1197433216697716</v>
      </c>
      <c r="P56" s="103">
        <f t="shared" si="9"/>
        <v>1.0119743321669772</v>
      </c>
    </row>
    <row r="57" spans="1:16" x14ac:dyDescent="0.5">
      <c r="A57" s="102" t="s">
        <v>91</v>
      </c>
      <c r="B57" s="101">
        <v>393</v>
      </c>
      <c r="C57" s="102" t="s">
        <v>101</v>
      </c>
      <c r="D57" s="222">
        <v>1</v>
      </c>
      <c r="E57" s="222">
        <v>1.0053789743356971</v>
      </c>
      <c r="F57" s="222">
        <v>1.2291868468134501</v>
      </c>
      <c r="G57" s="136">
        <v>0.59509500105895807</v>
      </c>
      <c r="H57" s="137">
        <f t="shared" si="6"/>
        <v>1.1385659204448486</v>
      </c>
      <c r="I57" s="103">
        <f t="shared" si="7"/>
        <v>1.0138565920444849</v>
      </c>
      <c r="J57" s="223"/>
      <c r="K57" s="222">
        <v>1</v>
      </c>
      <c r="L57" s="222">
        <f t="shared" si="4"/>
        <v>1.0053789743356971</v>
      </c>
      <c r="M57" s="222">
        <f t="shared" si="5"/>
        <v>1.2291868468134501</v>
      </c>
      <c r="N57" s="136">
        <v>0.12084219892998289</v>
      </c>
      <c r="O57" s="103">
        <f t="shared" si="8"/>
        <v>1.0324244097837498</v>
      </c>
      <c r="P57" s="103">
        <f t="shared" si="9"/>
        <v>1.0032424409783751</v>
      </c>
    </row>
    <row r="58" spans="1:16" x14ac:dyDescent="0.5">
      <c r="A58" s="102" t="s">
        <v>91</v>
      </c>
      <c r="B58" s="101">
        <v>808</v>
      </c>
      <c r="C58" s="102" t="s">
        <v>102</v>
      </c>
      <c r="D58" s="222">
        <v>1</v>
      </c>
      <c r="E58" s="222">
        <v>1.2587701452595368</v>
      </c>
      <c r="F58" s="222">
        <v>1.3798976996659427</v>
      </c>
      <c r="G58" s="136">
        <v>0.65152789347228957</v>
      </c>
      <c r="H58" s="137">
        <f t="shared" si="6"/>
        <v>1.3376881256233926</v>
      </c>
      <c r="I58" s="103">
        <f t="shared" si="7"/>
        <v>1.0337688125623394</v>
      </c>
      <c r="J58" s="223"/>
      <c r="K58" s="222">
        <v>1</v>
      </c>
      <c r="L58" s="222">
        <f t="shared" si="4"/>
        <v>1.2587701452595368</v>
      </c>
      <c r="M58" s="222">
        <f t="shared" si="5"/>
        <v>1.3798976996659427</v>
      </c>
      <c r="N58" s="136">
        <v>0.18097692408397384</v>
      </c>
      <c r="O58" s="103">
        <f t="shared" si="8"/>
        <v>1.2806914374778224</v>
      </c>
      <c r="P58" s="103">
        <f t="shared" si="9"/>
        <v>1.0280691437477822</v>
      </c>
    </row>
    <row r="59" spans="1:16" x14ac:dyDescent="0.5">
      <c r="A59" s="102" t="s">
        <v>91</v>
      </c>
      <c r="B59" s="101">
        <v>394</v>
      </c>
      <c r="C59" s="102" t="s">
        <v>103</v>
      </c>
      <c r="D59" s="222">
        <v>1</v>
      </c>
      <c r="E59" s="222">
        <v>1.2162260901587272</v>
      </c>
      <c r="F59" s="222">
        <v>1.2203969901457148</v>
      </c>
      <c r="G59" s="136">
        <v>0.72072175456826471</v>
      </c>
      <c r="H59" s="137">
        <f t="shared" si="6"/>
        <v>1.2192321485154776</v>
      </c>
      <c r="I59" s="103">
        <f t="shared" si="7"/>
        <v>1.0219232148515478</v>
      </c>
      <c r="J59" s="223"/>
      <c r="K59" s="222">
        <v>1</v>
      </c>
      <c r="L59" s="222">
        <f t="shared" si="4"/>
        <v>1.2162260901587272</v>
      </c>
      <c r="M59" s="222">
        <f t="shared" si="5"/>
        <v>1.2203969901457148</v>
      </c>
      <c r="N59" s="136">
        <v>0.49323473863544892</v>
      </c>
      <c r="O59" s="103">
        <f t="shared" si="8"/>
        <v>1.2182833229236836</v>
      </c>
      <c r="P59" s="103">
        <f t="shared" si="9"/>
        <v>1.0218283322923685</v>
      </c>
    </row>
    <row r="60" spans="1:16" x14ac:dyDescent="0.5">
      <c r="A60" s="102" t="s">
        <v>104</v>
      </c>
      <c r="B60" s="101">
        <v>889</v>
      </c>
      <c r="C60" s="102" t="s">
        <v>105</v>
      </c>
      <c r="D60" s="222">
        <v>1</v>
      </c>
      <c r="E60" s="222">
        <v>1.2170770422045765</v>
      </c>
      <c r="F60" s="222">
        <v>1.3314360187251151</v>
      </c>
      <c r="G60" s="136">
        <v>0.2775677198474118</v>
      </c>
      <c r="H60" s="137">
        <f t="shared" si="6"/>
        <v>1.2488194025614661</v>
      </c>
      <c r="I60" s="103">
        <f t="shared" si="7"/>
        <v>1.0248819402561467</v>
      </c>
      <c r="J60" s="223"/>
      <c r="K60" s="222">
        <v>1</v>
      </c>
      <c r="L60" s="222">
        <f t="shared" si="4"/>
        <v>1.2170770422045765</v>
      </c>
      <c r="M60" s="222">
        <f t="shared" si="5"/>
        <v>1.3314360187251151</v>
      </c>
      <c r="N60" s="136">
        <v>0.11767612471285603</v>
      </c>
      <c r="O60" s="103">
        <f t="shared" si="8"/>
        <v>1.230534363387642</v>
      </c>
      <c r="P60" s="103">
        <f t="shared" si="9"/>
        <v>1.0230534363387642</v>
      </c>
    </row>
    <row r="61" spans="1:16" x14ac:dyDescent="0.5">
      <c r="A61" s="102" t="s">
        <v>104</v>
      </c>
      <c r="B61" s="101">
        <v>890</v>
      </c>
      <c r="C61" s="102" t="s">
        <v>106</v>
      </c>
      <c r="D61" s="222">
        <v>1</v>
      </c>
      <c r="E61" s="222">
        <v>1.2107029667715443</v>
      </c>
      <c r="F61" s="222">
        <v>1.1689324658986306</v>
      </c>
      <c r="G61" s="136">
        <v>0.29983503264608624</v>
      </c>
      <c r="H61" s="137">
        <f t="shared" si="6"/>
        <v>1.1981787072786709</v>
      </c>
      <c r="I61" s="103">
        <f t="shared" si="7"/>
        <v>1.0198178707278671</v>
      </c>
      <c r="J61" s="223"/>
      <c r="K61" s="222">
        <v>1</v>
      </c>
      <c r="L61" s="222">
        <f t="shared" si="4"/>
        <v>1.2107029667715443</v>
      </c>
      <c r="M61" s="222">
        <f t="shared" si="5"/>
        <v>1.1689324658986306</v>
      </c>
      <c r="N61" s="136">
        <v>0.16385103549703969</v>
      </c>
      <c r="O61" s="103">
        <f t="shared" si="8"/>
        <v>1.2038588269502875</v>
      </c>
      <c r="P61" s="103">
        <f t="shared" si="9"/>
        <v>1.0203858826950289</v>
      </c>
    </row>
    <row r="62" spans="1:16" x14ac:dyDescent="0.5">
      <c r="A62" s="102" t="s">
        <v>104</v>
      </c>
      <c r="B62" s="101">
        <v>350</v>
      </c>
      <c r="C62" s="102" t="s">
        <v>107</v>
      </c>
      <c r="D62" s="222">
        <v>1.01971537335606</v>
      </c>
      <c r="E62" s="222">
        <v>1.3846367970991114</v>
      </c>
      <c r="F62" s="222">
        <v>1.4034453423194713</v>
      </c>
      <c r="G62" s="136">
        <v>0.45662516004780984</v>
      </c>
      <c r="H62" s="137">
        <f t="shared" si="6"/>
        <v>1.3932252520706245</v>
      </c>
      <c r="I62" s="103">
        <f t="shared" si="7"/>
        <v>1.0550948238919104</v>
      </c>
      <c r="J62" s="223"/>
      <c r="K62" s="222">
        <v>1.01971537335606</v>
      </c>
      <c r="L62" s="222">
        <f t="shared" si="4"/>
        <v>1.3846367970991114</v>
      </c>
      <c r="M62" s="222">
        <f t="shared" si="5"/>
        <v>1.4034453423194713</v>
      </c>
      <c r="N62" s="136">
        <v>0.36389505719694643</v>
      </c>
      <c r="O62" s="103">
        <f t="shared" si="8"/>
        <v>1.3914811337378656</v>
      </c>
      <c r="P62" s="103">
        <f t="shared" si="9"/>
        <v>1.0549204120586346</v>
      </c>
    </row>
    <row r="63" spans="1:16" x14ac:dyDescent="0.5">
      <c r="A63" s="102" t="s">
        <v>104</v>
      </c>
      <c r="B63" s="101">
        <v>351</v>
      </c>
      <c r="C63" s="102" t="s">
        <v>108</v>
      </c>
      <c r="D63" s="222">
        <v>1.01971537335606</v>
      </c>
      <c r="E63" s="222">
        <v>1.3056710858610796</v>
      </c>
      <c r="F63" s="222">
        <v>1.2336782299119462</v>
      </c>
      <c r="G63" s="136">
        <v>0.41396772032306323</v>
      </c>
      <c r="H63" s="137">
        <f t="shared" si="6"/>
        <v>1.2758683674042701</v>
      </c>
      <c r="I63" s="103">
        <f t="shared" si="7"/>
        <v>1.0433591354252751</v>
      </c>
      <c r="J63" s="223"/>
      <c r="K63" s="222">
        <v>1.01971537335606</v>
      </c>
      <c r="L63" s="222">
        <f t="shared" si="4"/>
        <v>1.3056710858610796</v>
      </c>
      <c r="M63" s="222">
        <f t="shared" si="5"/>
        <v>1.2336782299119462</v>
      </c>
      <c r="N63" s="136">
        <v>8.6414328941214508E-2</v>
      </c>
      <c r="O63" s="103">
        <f t="shared" si="8"/>
        <v>1.2994498715256737</v>
      </c>
      <c r="P63" s="103">
        <f t="shared" si="9"/>
        <v>1.0457172858374155</v>
      </c>
    </row>
    <row r="64" spans="1:16" x14ac:dyDescent="0.5">
      <c r="A64" s="102" t="s">
        <v>104</v>
      </c>
      <c r="B64" s="101">
        <v>895</v>
      </c>
      <c r="C64" s="102" t="s">
        <v>109</v>
      </c>
      <c r="D64" s="222">
        <v>1.0131034419295999</v>
      </c>
      <c r="E64" s="222">
        <v>1.536746757074134</v>
      </c>
      <c r="F64" s="222">
        <v>1.2663999076808035</v>
      </c>
      <c r="G64" s="136">
        <v>0.22155106101131058</v>
      </c>
      <c r="H64" s="137">
        <f t="shared" si="6"/>
        <v>1.4768511257499766</v>
      </c>
      <c r="I64" s="103">
        <f t="shared" si="7"/>
        <v>1.0581678661186777</v>
      </c>
      <c r="J64" s="223"/>
      <c r="K64" s="222">
        <v>1.0131034419295999</v>
      </c>
      <c r="L64" s="222">
        <f t="shared" si="4"/>
        <v>1.536746757074134</v>
      </c>
      <c r="M64" s="222">
        <f t="shared" si="5"/>
        <v>1.2663999076808035</v>
      </c>
      <c r="N64" s="136">
        <v>0.19358930354218384</v>
      </c>
      <c r="O64" s="103">
        <f t="shared" si="8"/>
        <v>1.4844104987852553</v>
      </c>
      <c r="P64" s="103">
        <f t="shared" si="9"/>
        <v>1.0589238034222055</v>
      </c>
    </row>
    <row r="65" spans="1:16" x14ac:dyDescent="0.5">
      <c r="A65" s="102" t="s">
        <v>104</v>
      </c>
      <c r="B65" s="101">
        <v>896</v>
      </c>
      <c r="C65" s="102" t="s">
        <v>110</v>
      </c>
      <c r="D65" s="222">
        <v>1.0131034419295999</v>
      </c>
      <c r="E65" s="222">
        <v>1.5070470907304598</v>
      </c>
      <c r="F65" s="222">
        <v>1.312981233996394</v>
      </c>
      <c r="G65" s="136">
        <v>0.27752693506005427</v>
      </c>
      <c r="H65" s="137">
        <f t="shared" si="6"/>
        <v>1.4531885883112512</v>
      </c>
      <c r="I65" s="103">
        <f t="shared" si="7"/>
        <v>1.0558016123748051</v>
      </c>
      <c r="J65" s="223"/>
      <c r="K65" s="222">
        <v>1.0131034419295999</v>
      </c>
      <c r="L65" s="222">
        <f t="shared" si="4"/>
        <v>1.5070470907304598</v>
      </c>
      <c r="M65" s="222">
        <f t="shared" si="5"/>
        <v>1.312981233996394</v>
      </c>
      <c r="N65" s="136">
        <v>0.12868578988337301</v>
      </c>
      <c r="O65" s="103">
        <f t="shared" si="8"/>
        <v>1.4820735726672432</v>
      </c>
      <c r="P65" s="103">
        <f t="shared" si="9"/>
        <v>1.0586901108104043</v>
      </c>
    </row>
    <row r="66" spans="1:16" x14ac:dyDescent="0.5">
      <c r="A66" s="102" t="s">
        <v>104</v>
      </c>
      <c r="B66" s="101">
        <v>942</v>
      </c>
      <c r="C66" s="102" t="s">
        <v>111</v>
      </c>
      <c r="D66" s="222">
        <v>1</v>
      </c>
      <c r="E66" s="222">
        <v>1.1515475859474187</v>
      </c>
      <c r="F66" s="222">
        <v>1.2146228950369371</v>
      </c>
      <c r="G66" s="136">
        <v>0.53081720343141725</v>
      </c>
      <c r="H66" s="137">
        <f t="shared" si="6"/>
        <v>1.1850290451238892</v>
      </c>
      <c r="I66" s="103">
        <f t="shared" si="7"/>
        <v>1.018502904512389</v>
      </c>
      <c r="J66" s="223"/>
      <c r="K66" s="222">
        <v>1</v>
      </c>
      <c r="L66" s="222">
        <f t="shared" si="4"/>
        <v>1.1515475859474187</v>
      </c>
      <c r="M66" s="222">
        <f t="shared" si="5"/>
        <v>1.2146228950369371</v>
      </c>
      <c r="N66" s="136">
        <v>0.26752933810205959</v>
      </c>
      <c r="O66" s="103">
        <f t="shared" si="8"/>
        <v>1.1684220816387203</v>
      </c>
      <c r="P66" s="103">
        <f t="shared" si="9"/>
        <v>1.0168422081638722</v>
      </c>
    </row>
    <row r="67" spans="1:16" x14ac:dyDescent="0.5">
      <c r="A67" s="102" t="s">
        <v>104</v>
      </c>
      <c r="B67" s="101">
        <v>876</v>
      </c>
      <c r="C67" s="102" t="s">
        <v>112</v>
      </c>
      <c r="D67" s="222">
        <v>1.0131034419295999</v>
      </c>
      <c r="E67" s="222">
        <v>1.5216321186861421</v>
      </c>
      <c r="F67" s="222">
        <v>1.1753435360872353</v>
      </c>
      <c r="G67" s="136">
        <v>0.19796963702373852</v>
      </c>
      <c r="H67" s="137">
        <f t="shared" si="6"/>
        <v>1.4530774936835718</v>
      </c>
      <c r="I67" s="103">
        <f t="shared" si="7"/>
        <v>1.0557905029120371</v>
      </c>
      <c r="J67" s="223"/>
      <c r="K67" s="222">
        <v>1.0131034419295999</v>
      </c>
      <c r="L67" s="222">
        <f t="shared" si="4"/>
        <v>1.5216321186861421</v>
      </c>
      <c r="M67" s="222">
        <f t="shared" si="5"/>
        <v>1.1753435360872353</v>
      </c>
      <c r="N67" s="136">
        <v>4.0156468308720716E-2</v>
      </c>
      <c r="O67" s="103">
        <f t="shared" si="8"/>
        <v>1.5077263921933373</v>
      </c>
      <c r="P67" s="103">
        <f t="shared" si="9"/>
        <v>1.0612553927630137</v>
      </c>
    </row>
    <row r="68" spans="1:16" x14ac:dyDescent="0.5">
      <c r="A68" s="102" t="s">
        <v>104</v>
      </c>
      <c r="B68" s="101">
        <v>340</v>
      </c>
      <c r="C68" s="102" t="s">
        <v>113</v>
      </c>
      <c r="D68" s="222">
        <v>1.00404700497016</v>
      </c>
      <c r="E68" s="222">
        <v>1.4223601716532153</v>
      </c>
      <c r="F68" s="222">
        <v>1.0568162001357841</v>
      </c>
      <c r="G68" s="136">
        <v>0.53080943082981513</v>
      </c>
      <c r="H68" s="137">
        <f t="shared" si="6"/>
        <v>1.2283259841887775</v>
      </c>
      <c r="I68" s="103">
        <f t="shared" si="7"/>
        <v>1.0260702023950057</v>
      </c>
      <c r="J68" s="223"/>
      <c r="K68" s="222">
        <v>1.00404700497016</v>
      </c>
      <c r="L68" s="222">
        <f t="shared" si="4"/>
        <v>1.4223601716532153</v>
      </c>
      <c r="M68" s="222">
        <f t="shared" si="5"/>
        <v>1.0568162001357841</v>
      </c>
      <c r="N68" s="136">
        <v>9.8931539374752672E-2</v>
      </c>
      <c r="O68" s="103">
        <f t="shared" si="8"/>
        <v>1.3861963438418352</v>
      </c>
      <c r="P68" s="103">
        <f t="shared" si="9"/>
        <v>1.0418572383603115</v>
      </c>
    </row>
    <row r="69" spans="1:16" x14ac:dyDescent="0.5">
      <c r="A69" s="102" t="s">
        <v>104</v>
      </c>
      <c r="B69" s="101">
        <v>888</v>
      </c>
      <c r="C69" s="102" t="s">
        <v>114</v>
      </c>
      <c r="D69" s="222">
        <v>1</v>
      </c>
      <c r="E69" s="222">
        <v>1.2771785931898172</v>
      </c>
      <c r="F69" s="222">
        <v>1.2054433723860027</v>
      </c>
      <c r="G69" s="136">
        <v>0.22446743086251372</v>
      </c>
      <c r="H69" s="137">
        <f t="shared" si="6"/>
        <v>1.2610763724736298</v>
      </c>
      <c r="I69" s="103">
        <f t="shared" si="7"/>
        <v>1.026107637247363</v>
      </c>
      <c r="J69" s="223"/>
      <c r="K69" s="222">
        <v>1</v>
      </c>
      <c r="L69" s="222">
        <f t="shared" si="4"/>
        <v>1.2771785931898172</v>
      </c>
      <c r="M69" s="222">
        <f t="shared" si="5"/>
        <v>1.2054433723860027</v>
      </c>
      <c r="N69" s="136">
        <v>0.20754323609172573</v>
      </c>
      <c r="O69" s="103">
        <f t="shared" si="8"/>
        <v>1.2622904333224392</v>
      </c>
      <c r="P69" s="103">
        <f t="shared" si="9"/>
        <v>1.0262290433322441</v>
      </c>
    </row>
    <row r="70" spans="1:16" x14ac:dyDescent="0.5">
      <c r="A70" s="102" t="s">
        <v>104</v>
      </c>
      <c r="B70" s="101">
        <v>341</v>
      </c>
      <c r="C70" s="102" t="s">
        <v>115</v>
      </c>
      <c r="D70" s="222">
        <v>1.00404700497016</v>
      </c>
      <c r="E70" s="222">
        <v>1.4066621138297981</v>
      </c>
      <c r="F70" s="222">
        <v>1.0823306079745838</v>
      </c>
      <c r="G70" s="136">
        <v>0.41690226986886014</v>
      </c>
      <c r="H70" s="137">
        <f t="shared" si="6"/>
        <v>1.2714475728487737</v>
      </c>
      <c r="I70" s="103">
        <f t="shared" si="7"/>
        <v>1.0303823612610055</v>
      </c>
      <c r="J70" s="223"/>
      <c r="K70" s="222">
        <v>1.00404700497016</v>
      </c>
      <c r="L70" s="222">
        <f t="shared" si="4"/>
        <v>1.4066621138297981</v>
      </c>
      <c r="M70" s="222">
        <f t="shared" si="5"/>
        <v>1.0823306079745838</v>
      </c>
      <c r="N70" s="136">
        <v>0.25593821453257087</v>
      </c>
      <c r="O70" s="103">
        <f t="shared" si="8"/>
        <v>1.3236532873045546</v>
      </c>
      <c r="P70" s="103">
        <f t="shared" si="9"/>
        <v>1.0356029327065834</v>
      </c>
    </row>
    <row r="71" spans="1:16" x14ac:dyDescent="0.5">
      <c r="A71" s="102" t="s">
        <v>104</v>
      </c>
      <c r="B71" s="101">
        <v>352</v>
      </c>
      <c r="C71" s="102" t="s">
        <v>116</v>
      </c>
      <c r="D71" s="222">
        <v>1.01971537335606</v>
      </c>
      <c r="E71" s="222">
        <v>1.3337500694957598</v>
      </c>
      <c r="F71" s="222">
        <v>1.1954965829024438</v>
      </c>
      <c r="G71" s="136">
        <v>0.63356338360055742</v>
      </c>
      <c r="H71" s="137">
        <f t="shared" si="6"/>
        <v>1.2461577227351242</v>
      </c>
      <c r="I71" s="103">
        <f t="shared" si="7"/>
        <v>1.0403880709583604</v>
      </c>
      <c r="J71" s="223"/>
      <c r="K71" s="222">
        <v>1.01971537335606</v>
      </c>
      <c r="L71" s="222">
        <f t="shared" si="4"/>
        <v>1.3337500694957598</v>
      </c>
      <c r="M71" s="222">
        <f t="shared" si="5"/>
        <v>1.1954965829024438</v>
      </c>
      <c r="N71" s="136">
        <v>2.2873643350038546E-2</v>
      </c>
      <c r="O71" s="103">
        <f t="shared" si="8"/>
        <v>1.330587708551525</v>
      </c>
      <c r="P71" s="103">
        <f t="shared" si="9"/>
        <v>1.0488310695400005</v>
      </c>
    </row>
    <row r="72" spans="1:16" x14ac:dyDescent="0.5">
      <c r="A72" s="102" t="s">
        <v>104</v>
      </c>
      <c r="B72" s="101">
        <v>353</v>
      </c>
      <c r="C72" s="102" t="s">
        <v>117</v>
      </c>
      <c r="D72" s="222">
        <v>1.01971537335606</v>
      </c>
      <c r="E72" s="222">
        <v>1.2160709165728503</v>
      </c>
      <c r="F72" s="222">
        <v>1.3623127704854372</v>
      </c>
      <c r="G72" s="136">
        <v>0.47405365933153559</v>
      </c>
      <c r="H72" s="137">
        <f t="shared" si="6"/>
        <v>1.2853974025675399</v>
      </c>
      <c r="I72" s="103">
        <f t="shared" si="7"/>
        <v>1.0443120389416021</v>
      </c>
      <c r="J72" s="223"/>
      <c r="K72" s="222">
        <v>1.01971537335606</v>
      </c>
      <c r="L72" s="222">
        <f t="shared" si="4"/>
        <v>1.2160709165728503</v>
      </c>
      <c r="M72" s="222">
        <f t="shared" si="5"/>
        <v>1.3623127704854372</v>
      </c>
      <c r="N72" s="136">
        <v>0.12473643740452504</v>
      </c>
      <c r="O72" s="103">
        <f t="shared" si="8"/>
        <v>1.2343126044293395</v>
      </c>
      <c r="P72" s="103">
        <f t="shared" si="9"/>
        <v>1.039203559127782</v>
      </c>
    </row>
    <row r="73" spans="1:16" x14ac:dyDescent="0.5">
      <c r="A73" s="102" t="s">
        <v>104</v>
      </c>
      <c r="B73" s="101">
        <v>354</v>
      </c>
      <c r="C73" s="102" t="s">
        <v>118</v>
      </c>
      <c r="D73" s="222">
        <v>1.01971537335606</v>
      </c>
      <c r="E73" s="222">
        <v>1.2289301522593925</v>
      </c>
      <c r="F73" s="222">
        <v>1.3076269000091412</v>
      </c>
      <c r="G73" s="136">
        <v>0.35606395787809342</v>
      </c>
      <c r="H73" s="137">
        <f t="shared" si="6"/>
        <v>1.2569512277353019</v>
      </c>
      <c r="I73" s="103">
        <f t="shared" si="7"/>
        <v>1.0414674214583783</v>
      </c>
      <c r="J73" s="223"/>
      <c r="K73" s="222">
        <v>1.01971537335606</v>
      </c>
      <c r="L73" s="222">
        <f t="shared" si="4"/>
        <v>1.2289301522593925</v>
      </c>
      <c r="M73" s="222">
        <f t="shared" si="5"/>
        <v>1.3076269000091412</v>
      </c>
      <c r="N73" s="136">
        <v>6.8272161454959499E-2</v>
      </c>
      <c r="O73" s="103">
        <f t="shared" si="8"/>
        <v>1.2343029493277435</v>
      </c>
      <c r="P73" s="103">
        <f t="shared" si="9"/>
        <v>1.0392025936176223</v>
      </c>
    </row>
    <row r="74" spans="1:16" x14ac:dyDescent="0.5">
      <c r="A74" s="102" t="s">
        <v>104</v>
      </c>
      <c r="B74" s="101">
        <v>355</v>
      </c>
      <c r="C74" s="102" t="s">
        <v>119</v>
      </c>
      <c r="D74" s="222">
        <v>1.01971537335606</v>
      </c>
      <c r="E74" s="222">
        <v>1.3685313363378888</v>
      </c>
      <c r="F74" s="222">
        <v>1.3403498691575895</v>
      </c>
      <c r="G74" s="136">
        <v>0.42148303221269101</v>
      </c>
      <c r="H74" s="137">
        <f t="shared" si="6"/>
        <v>1.3566533260985338</v>
      </c>
      <c r="I74" s="103">
        <f t="shared" si="7"/>
        <v>1.0514376312947014</v>
      </c>
      <c r="J74" s="223"/>
      <c r="K74" s="222">
        <v>1.01971537335606</v>
      </c>
      <c r="L74" s="222">
        <f t="shared" si="4"/>
        <v>1.3685313363378888</v>
      </c>
      <c r="M74" s="222">
        <f t="shared" si="5"/>
        <v>1.3403498691575895</v>
      </c>
      <c r="N74" s="136">
        <v>0</v>
      </c>
      <c r="O74" s="103">
        <f t="shared" si="8"/>
        <v>1.3685313363378888</v>
      </c>
      <c r="P74" s="103">
        <f t="shared" si="9"/>
        <v>1.052625432318637</v>
      </c>
    </row>
    <row r="75" spans="1:16" x14ac:dyDescent="0.5">
      <c r="A75" s="102" t="s">
        <v>104</v>
      </c>
      <c r="B75" s="101">
        <v>343</v>
      </c>
      <c r="C75" s="102" t="s">
        <v>120</v>
      </c>
      <c r="D75" s="222">
        <v>1.00404700497016</v>
      </c>
      <c r="E75" s="222">
        <v>1.3032055204973283</v>
      </c>
      <c r="F75" s="222">
        <v>1.1215962329339666</v>
      </c>
      <c r="G75" s="136">
        <v>0.44952742609361679</v>
      </c>
      <c r="H75" s="137">
        <f t="shared" si="6"/>
        <v>1.2215671649042747</v>
      </c>
      <c r="I75" s="103">
        <f t="shared" si="7"/>
        <v>1.0253943204665554</v>
      </c>
      <c r="J75" s="223"/>
      <c r="K75" s="222">
        <v>1.00404700497016</v>
      </c>
      <c r="L75" s="222">
        <f t="shared" si="4"/>
        <v>1.3032055204973283</v>
      </c>
      <c r="M75" s="222">
        <f t="shared" si="5"/>
        <v>1.1215962329339666</v>
      </c>
      <c r="N75" s="136">
        <v>0.25680567808985438</v>
      </c>
      <c r="O75" s="103">
        <f t="shared" si="8"/>
        <v>1.2565672242572037</v>
      </c>
      <c r="P75" s="103">
        <f t="shared" si="9"/>
        <v>1.0288943264018484</v>
      </c>
    </row>
    <row r="76" spans="1:16" x14ac:dyDescent="0.5">
      <c r="A76" s="102" t="s">
        <v>104</v>
      </c>
      <c r="B76" s="101">
        <v>342</v>
      </c>
      <c r="C76" s="102" t="s">
        <v>121</v>
      </c>
      <c r="D76" s="222">
        <v>1.00404700497016</v>
      </c>
      <c r="E76" s="222">
        <v>1.7064607525876749</v>
      </c>
      <c r="F76" s="222">
        <v>1.1779184068048896</v>
      </c>
      <c r="G76" s="136">
        <v>0.35600523960444103</v>
      </c>
      <c r="H76" s="137">
        <f t="shared" si="6"/>
        <v>1.5182969081361812</v>
      </c>
      <c r="I76" s="103">
        <f t="shared" si="7"/>
        <v>1.0550672947897461</v>
      </c>
      <c r="J76" s="223"/>
      <c r="K76" s="222">
        <v>1.00404700497016</v>
      </c>
      <c r="L76" s="222">
        <f t="shared" si="4"/>
        <v>1.7064607525876749</v>
      </c>
      <c r="M76" s="222">
        <f t="shared" si="5"/>
        <v>1.1779184068048896</v>
      </c>
      <c r="N76" s="136">
        <v>9.384096587878632E-2</v>
      </c>
      <c r="O76" s="103">
        <f t="shared" si="8"/>
        <v>1.656861828351579</v>
      </c>
      <c r="P76" s="103">
        <f t="shared" si="9"/>
        <v>1.068923786811286</v>
      </c>
    </row>
    <row r="77" spans="1:16" x14ac:dyDescent="0.5">
      <c r="A77" s="102" t="s">
        <v>104</v>
      </c>
      <c r="B77" s="101">
        <v>356</v>
      </c>
      <c r="C77" s="102" t="s">
        <v>122</v>
      </c>
      <c r="D77" s="222">
        <v>1.01971537335606</v>
      </c>
      <c r="E77" s="222">
        <v>1.2541873206796585</v>
      </c>
      <c r="F77" s="222">
        <v>1.3432531785983839</v>
      </c>
      <c r="G77" s="136">
        <v>0.38619030090057493</v>
      </c>
      <c r="H77" s="137">
        <f t="shared" si="6"/>
        <v>1.288583691149259</v>
      </c>
      <c r="I77" s="103">
        <f t="shared" si="7"/>
        <v>1.0446306677997739</v>
      </c>
      <c r="J77" s="223"/>
      <c r="K77" s="222">
        <v>1.01971537335606</v>
      </c>
      <c r="L77" s="222">
        <f t="shared" si="4"/>
        <v>1.2541873206796585</v>
      </c>
      <c r="M77" s="222">
        <f t="shared" si="5"/>
        <v>1.3432531785983839</v>
      </c>
      <c r="N77" s="136">
        <v>0.15768091566235259</v>
      </c>
      <c r="O77" s="103">
        <f t="shared" si="8"/>
        <v>1.2682313067105362</v>
      </c>
      <c r="P77" s="103">
        <f t="shared" si="9"/>
        <v>1.0425954293559017</v>
      </c>
    </row>
    <row r="78" spans="1:16" x14ac:dyDescent="0.5">
      <c r="A78" s="102" t="s">
        <v>104</v>
      </c>
      <c r="B78" s="101">
        <v>357</v>
      </c>
      <c r="C78" s="102" t="s">
        <v>123</v>
      </c>
      <c r="D78" s="222">
        <v>1.01971537335606</v>
      </c>
      <c r="E78" s="222">
        <v>1.2650578770202083</v>
      </c>
      <c r="F78" s="222">
        <v>1.4563636325372922</v>
      </c>
      <c r="G78" s="136">
        <v>0.44265910794395469</v>
      </c>
      <c r="H78" s="137">
        <f t="shared" ref="H78:H109" si="10">((1-G78)*E78)+(G78*F78)</f>
        <v>1.3497411121019449</v>
      </c>
      <c r="I78" s="103">
        <f t="shared" ref="I78:I109" si="11">(D78*80%)+ (H78*10%) + 10%</f>
        <v>1.0507464098950425</v>
      </c>
      <c r="J78" s="223"/>
      <c r="K78" s="222">
        <v>1.01971537335606</v>
      </c>
      <c r="L78" s="222">
        <f t="shared" si="4"/>
        <v>1.2650578770202083</v>
      </c>
      <c r="M78" s="222">
        <f t="shared" si="5"/>
        <v>1.4563636325372922</v>
      </c>
      <c r="N78" s="136">
        <v>0</v>
      </c>
      <c r="O78" s="103">
        <f t="shared" ref="O78:O109" si="12">((1-N78)*L78)+(N78*M78)</f>
        <v>1.2650578770202083</v>
      </c>
      <c r="P78" s="103">
        <f t="shared" ref="P78:P109" si="13" xml:space="preserve"> (80% * K78) + (10% * O78) + 10%</f>
        <v>1.0422780863868688</v>
      </c>
    </row>
    <row r="79" spans="1:16" x14ac:dyDescent="0.5">
      <c r="A79" s="102" t="s">
        <v>104</v>
      </c>
      <c r="B79" s="101">
        <v>358</v>
      </c>
      <c r="C79" s="102" t="s">
        <v>124</v>
      </c>
      <c r="D79" s="222">
        <v>1.01971537335606</v>
      </c>
      <c r="E79" s="222">
        <v>1.5746915449065559</v>
      </c>
      <c r="F79" s="222">
        <v>1.3155330024115599</v>
      </c>
      <c r="G79" s="136">
        <v>0.42014728037472243</v>
      </c>
      <c r="H79" s="137">
        <f t="shared" si="10"/>
        <v>1.4658067880914065</v>
      </c>
      <c r="I79" s="103">
        <f t="shared" si="11"/>
        <v>1.0623529774939888</v>
      </c>
      <c r="J79" s="223"/>
      <c r="K79" s="222">
        <v>1.01971537335606</v>
      </c>
      <c r="L79" s="222">
        <f t="shared" ref="L79:L142" si="14">E79</f>
        <v>1.5746915449065559</v>
      </c>
      <c r="M79" s="222">
        <f t="shared" ref="M79:M142" si="15">F79</f>
        <v>1.3155330024115599</v>
      </c>
      <c r="N79" s="136">
        <v>7.0086635140997305E-2</v>
      </c>
      <c r="O79" s="103">
        <f t="shared" si="12"/>
        <v>1.5565279946950363</v>
      </c>
      <c r="P79" s="103">
        <f t="shared" si="13"/>
        <v>1.0714250981543516</v>
      </c>
    </row>
    <row r="80" spans="1:16" x14ac:dyDescent="0.5">
      <c r="A80" s="102" t="s">
        <v>104</v>
      </c>
      <c r="B80" s="101">
        <v>877</v>
      </c>
      <c r="C80" s="102" t="s">
        <v>125</v>
      </c>
      <c r="D80" s="222">
        <v>1.0131034419295999</v>
      </c>
      <c r="E80" s="222">
        <v>1.5670700447665611</v>
      </c>
      <c r="F80" s="222">
        <v>1.3229019909707136</v>
      </c>
      <c r="G80" s="136">
        <v>0.24609491996494662</v>
      </c>
      <c r="H80" s="137">
        <f t="shared" si="10"/>
        <v>1.5069815271096751</v>
      </c>
      <c r="I80" s="103">
        <f t="shared" si="11"/>
        <v>1.0611809062546476</v>
      </c>
      <c r="J80" s="223"/>
      <c r="K80" s="222">
        <v>1.0131034419295999</v>
      </c>
      <c r="L80" s="222">
        <f t="shared" si="14"/>
        <v>1.5670700447665611</v>
      </c>
      <c r="M80" s="222">
        <f t="shared" si="15"/>
        <v>1.3229019909707136</v>
      </c>
      <c r="N80" s="136">
        <v>0.21878164880199868</v>
      </c>
      <c r="O80" s="103">
        <f t="shared" si="12"/>
        <v>1.5136505553723305</v>
      </c>
      <c r="P80" s="103">
        <f t="shared" si="13"/>
        <v>1.0618478090809131</v>
      </c>
    </row>
    <row r="81" spans="1:16" x14ac:dyDescent="0.5">
      <c r="A81" s="102" t="s">
        <v>104</v>
      </c>
      <c r="B81" s="101">
        <v>943</v>
      </c>
      <c r="C81" s="102" t="s">
        <v>126</v>
      </c>
      <c r="D81" s="222">
        <v>1</v>
      </c>
      <c r="E81" s="222">
        <v>1.2398130655973658</v>
      </c>
      <c r="F81" s="222">
        <v>1.1849524511707967</v>
      </c>
      <c r="G81" s="136">
        <v>0.56186626066013368</v>
      </c>
      <c r="H81" s="137">
        <f t="shared" si="10"/>
        <v>1.2089887373119921</v>
      </c>
      <c r="I81" s="103">
        <f t="shared" si="11"/>
        <v>1.0208988737311993</v>
      </c>
      <c r="J81" s="223"/>
      <c r="K81" s="222">
        <v>1</v>
      </c>
      <c r="L81" s="222">
        <f t="shared" si="14"/>
        <v>1.2398130655973658</v>
      </c>
      <c r="M81" s="222">
        <f t="shared" si="15"/>
        <v>1.1849524511707967</v>
      </c>
      <c r="N81" s="136">
        <v>0.32828197052264418</v>
      </c>
      <c r="O81" s="103">
        <f t="shared" si="12"/>
        <v>1.2218033149893288</v>
      </c>
      <c r="P81" s="103">
        <f t="shared" si="13"/>
        <v>1.0221803314989331</v>
      </c>
    </row>
    <row r="82" spans="1:16" x14ac:dyDescent="0.5">
      <c r="A82" s="102" t="s">
        <v>104</v>
      </c>
      <c r="B82" s="101">
        <v>359</v>
      </c>
      <c r="C82" s="102" t="s">
        <v>127</v>
      </c>
      <c r="D82" s="222">
        <v>1.01971537335606</v>
      </c>
      <c r="E82" s="222">
        <v>1.4206619816862138</v>
      </c>
      <c r="F82" s="222">
        <v>1.4009145486991799</v>
      </c>
      <c r="G82" s="136">
        <v>0.2773206029799426</v>
      </c>
      <c r="H82" s="137">
        <f t="shared" si="10"/>
        <v>1.4151856116629435</v>
      </c>
      <c r="I82" s="103">
        <f t="shared" si="11"/>
        <v>1.0572908598511424</v>
      </c>
      <c r="J82" s="223"/>
      <c r="K82" s="222">
        <v>1.01971537335606</v>
      </c>
      <c r="L82" s="222">
        <f t="shared" si="14"/>
        <v>1.4206619816862138</v>
      </c>
      <c r="M82" s="222">
        <f t="shared" si="15"/>
        <v>1.4009145486991799</v>
      </c>
      <c r="N82" s="136">
        <v>0.16300972859359239</v>
      </c>
      <c r="O82" s="103">
        <f t="shared" si="12"/>
        <v>1.4174429579945773</v>
      </c>
      <c r="P82" s="103">
        <f t="shared" si="13"/>
        <v>1.0575165944843059</v>
      </c>
    </row>
    <row r="83" spans="1:16" x14ac:dyDescent="0.5">
      <c r="A83" s="102" t="s">
        <v>104</v>
      </c>
      <c r="B83" s="101">
        <v>344</v>
      </c>
      <c r="C83" s="102" t="s">
        <v>128</v>
      </c>
      <c r="D83" s="222">
        <v>1.00404700497016</v>
      </c>
      <c r="E83" s="222">
        <v>1.5519583746176542</v>
      </c>
      <c r="F83" s="222">
        <v>1.1263868072680772</v>
      </c>
      <c r="G83" s="136">
        <v>0.40236084275404282</v>
      </c>
      <c r="H83" s="137">
        <f t="shared" si="10"/>
        <v>1.3807250401267195</v>
      </c>
      <c r="I83" s="103">
        <f t="shared" si="11"/>
        <v>1.0413101079888001</v>
      </c>
      <c r="J83" s="223"/>
      <c r="K83" s="222">
        <v>1.00404700497016</v>
      </c>
      <c r="L83" s="222">
        <f t="shared" si="14"/>
        <v>1.5519583746176542</v>
      </c>
      <c r="M83" s="222">
        <f t="shared" si="15"/>
        <v>1.1263868072680772</v>
      </c>
      <c r="N83" s="136">
        <v>0.31771410360928959</v>
      </c>
      <c r="O83" s="103">
        <f t="shared" si="12"/>
        <v>1.4167482855755829</v>
      </c>
      <c r="P83" s="103">
        <f t="shared" si="13"/>
        <v>1.0449124325336863</v>
      </c>
    </row>
    <row r="84" spans="1:16" x14ac:dyDescent="0.5">
      <c r="A84" s="102" t="s">
        <v>129</v>
      </c>
      <c r="B84" s="101">
        <v>301</v>
      </c>
      <c r="C84" s="102" t="s">
        <v>130</v>
      </c>
      <c r="D84" s="222">
        <v>1.1081296382371399</v>
      </c>
      <c r="E84" s="222">
        <v>1.9728110963465155</v>
      </c>
      <c r="F84" s="222">
        <v>1.5741552859092707</v>
      </c>
      <c r="G84" s="136">
        <v>0.40369698322176334</v>
      </c>
      <c r="H84" s="137">
        <f t="shared" si="10"/>
        <v>1.8118749483291725</v>
      </c>
      <c r="I84" s="103">
        <f t="shared" si="11"/>
        <v>1.1676912054226294</v>
      </c>
      <c r="J84" s="223"/>
      <c r="K84" s="222">
        <v>1.1081296382371399</v>
      </c>
      <c r="L84" s="222">
        <f t="shared" si="14"/>
        <v>1.9728110963465155</v>
      </c>
      <c r="M84" s="222">
        <f t="shared" si="15"/>
        <v>1.5741552859092707</v>
      </c>
      <c r="N84" s="136">
        <v>0</v>
      </c>
      <c r="O84" s="103">
        <f t="shared" si="12"/>
        <v>1.9728110963465155</v>
      </c>
      <c r="P84" s="103">
        <f t="shared" si="13"/>
        <v>1.1837848202243637</v>
      </c>
    </row>
    <row r="85" spans="1:16" x14ac:dyDescent="0.5">
      <c r="A85" s="102" t="s">
        <v>129</v>
      </c>
      <c r="B85" s="101">
        <v>302</v>
      </c>
      <c r="C85" s="102" t="s">
        <v>131</v>
      </c>
      <c r="D85" s="222">
        <v>1.1670575084131201</v>
      </c>
      <c r="E85" s="222">
        <v>3.0983878982170325</v>
      </c>
      <c r="F85" s="222">
        <v>1.518798096725771</v>
      </c>
      <c r="G85" s="136">
        <v>0.41783464002131726</v>
      </c>
      <c r="H85" s="137">
        <f t="shared" si="10"/>
        <v>2.4383805621295873</v>
      </c>
      <c r="I85" s="103">
        <f t="shared" si="11"/>
        <v>1.277484062943455</v>
      </c>
      <c r="J85" s="223"/>
      <c r="K85" s="222">
        <v>1.1670575084131201</v>
      </c>
      <c r="L85" s="222">
        <f t="shared" si="14"/>
        <v>3.0983878982170325</v>
      </c>
      <c r="M85" s="222">
        <f t="shared" si="15"/>
        <v>1.518798096725771</v>
      </c>
      <c r="N85" s="136">
        <v>0.24966395029821892</v>
      </c>
      <c r="O85" s="103">
        <f t="shared" si="12"/>
        <v>2.7040212685259446</v>
      </c>
      <c r="P85" s="103">
        <f t="shared" si="13"/>
        <v>1.3040481335830907</v>
      </c>
    </row>
    <row r="86" spans="1:16" x14ac:dyDescent="0.5">
      <c r="A86" s="102" t="s">
        <v>129</v>
      </c>
      <c r="B86" s="101">
        <v>303</v>
      </c>
      <c r="C86" s="102" t="s">
        <v>132</v>
      </c>
      <c r="D86" s="222">
        <v>1.1081296382371399</v>
      </c>
      <c r="E86" s="222">
        <v>3.0625550186684278</v>
      </c>
      <c r="F86" s="222">
        <v>1.7320115116516541</v>
      </c>
      <c r="G86" s="136">
        <v>0.26228673356865712</v>
      </c>
      <c r="H86" s="137">
        <f t="shared" si="10"/>
        <v>2.7135711083420126</v>
      </c>
      <c r="I86" s="103">
        <f t="shared" si="11"/>
        <v>1.2578608214239133</v>
      </c>
      <c r="J86" s="223"/>
      <c r="K86" s="222">
        <v>1.1081296382371399</v>
      </c>
      <c r="L86" s="222">
        <f t="shared" si="14"/>
        <v>3.0625550186684278</v>
      </c>
      <c r="M86" s="222">
        <f t="shared" si="15"/>
        <v>1.7320115116516541</v>
      </c>
      <c r="N86" s="136">
        <v>1.4848636847343366E-2</v>
      </c>
      <c r="O86" s="103">
        <f t="shared" si="12"/>
        <v>3.0427982613231452</v>
      </c>
      <c r="P86" s="103">
        <f t="shared" si="13"/>
        <v>1.2907835367220266</v>
      </c>
    </row>
    <row r="87" spans="1:16" x14ac:dyDescent="0.5">
      <c r="A87" s="102" t="s">
        <v>129</v>
      </c>
      <c r="B87" s="101">
        <v>304</v>
      </c>
      <c r="C87" s="102" t="s">
        <v>133</v>
      </c>
      <c r="D87" s="222">
        <v>1.1670575084131201</v>
      </c>
      <c r="E87" s="222">
        <v>2.4972746515501214</v>
      </c>
      <c r="F87" s="222">
        <v>1.4329461307980003</v>
      </c>
      <c r="G87" s="136">
        <v>0.39980103612013268</v>
      </c>
      <c r="H87" s="137">
        <f t="shared" si="10"/>
        <v>2.0717550061812151</v>
      </c>
      <c r="I87" s="103">
        <f t="shared" si="11"/>
        <v>1.2408215073486177</v>
      </c>
      <c r="J87" s="223"/>
      <c r="K87" s="222">
        <v>1.1670575084131201</v>
      </c>
      <c r="L87" s="222">
        <f t="shared" si="14"/>
        <v>2.4972746515501214</v>
      </c>
      <c r="M87" s="222">
        <f t="shared" si="15"/>
        <v>1.4329461307980003</v>
      </c>
      <c r="N87" s="136">
        <v>0.12192102802987588</v>
      </c>
      <c r="O87" s="103">
        <f t="shared" si="12"/>
        <v>2.3675106241385055</v>
      </c>
      <c r="P87" s="103">
        <f t="shared" si="13"/>
        <v>1.2703970691443467</v>
      </c>
    </row>
    <row r="88" spans="1:16" x14ac:dyDescent="0.5">
      <c r="A88" s="102" t="s">
        <v>129</v>
      </c>
      <c r="B88" s="101">
        <v>305</v>
      </c>
      <c r="C88" s="102" t="s">
        <v>134</v>
      </c>
      <c r="D88" s="222">
        <v>1.1081296382371399</v>
      </c>
      <c r="E88" s="222">
        <v>3.4235961389662499</v>
      </c>
      <c r="F88" s="222">
        <v>1.6843928474729362</v>
      </c>
      <c r="G88" s="136">
        <v>9.8586610708280481E-2</v>
      </c>
      <c r="H88" s="137">
        <f t="shared" si="10"/>
        <v>3.2521339811252385</v>
      </c>
      <c r="I88" s="103">
        <f t="shared" si="11"/>
        <v>1.3117171087022359</v>
      </c>
      <c r="J88" s="223"/>
      <c r="K88" s="222">
        <v>1.1081296382371399</v>
      </c>
      <c r="L88" s="222">
        <f t="shared" si="14"/>
        <v>3.4235961389662499</v>
      </c>
      <c r="M88" s="222">
        <f t="shared" si="15"/>
        <v>1.6843928474729362</v>
      </c>
      <c r="N88" s="136">
        <v>4.7248884422140175E-2</v>
      </c>
      <c r="O88" s="103">
        <f t="shared" si="12"/>
        <v>3.3414207236598767</v>
      </c>
      <c r="P88" s="103">
        <f t="shared" si="13"/>
        <v>1.3206457829556997</v>
      </c>
    </row>
    <row r="89" spans="1:16" x14ac:dyDescent="0.5">
      <c r="A89" s="102" t="s">
        <v>129</v>
      </c>
      <c r="B89" s="101">
        <v>306</v>
      </c>
      <c r="C89" s="102" t="s">
        <v>135</v>
      </c>
      <c r="D89" s="222">
        <v>1.1081296382371399</v>
      </c>
      <c r="E89" s="222">
        <v>3.8661777752188322</v>
      </c>
      <c r="F89" s="222">
        <v>1.5276734163530827</v>
      </c>
      <c r="G89" s="136">
        <v>0.29866901599091583</v>
      </c>
      <c r="H89" s="137">
        <f t="shared" si="10"/>
        <v>3.1677389794659314</v>
      </c>
      <c r="I89" s="103">
        <f t="shared" si="11"/>
        <v>1.3032776085363054</v>
      </c>
      <c r="J89" s="223"/>
      <c r="K89" s="222">
        <v>1.1081296382371399</v>
      </c>
      <c r="L89" s="222">
        <f t="shared" si="14"/>
        <v>3.8661777752188322</v>
      </c>
      <c r="M89" s="222">
        <f t="shared" si="15"/>
        <v>1.5276734163530827</v>
      </c>
      <c r="N89" s="136">
        <v>0.12111607914552727</v>
      </c>
      <c r="O89" s="103">
        <f t="shared" si="12"/>
        <v>3.5829472962082876</v>
      </c>
      <c r="P89" s="103">
        <f t="shared" si="13"/>
        <v>1.3447984402105408</v>
      </c>
    </row>
    <row r="90" spans="1:16" x14ac:dyDescent="0.5">
      <c r="A90" s="102" t="s">
        <v>129</v>
      </c>
      <c r="B90" s="101">
        <v>307</v>
      </c>
      <c r="C90" s="102" t="s">
        <v>136</v>
      </c>
      <c r="D90" s="222">
        <v>1.1670575084131201</v>
      </c>
      <c r="E90" s="222">
        <v>2.6763410617152981</v>
      </c>
      <c r="F90" s="222">
        <v>1.6807956006217655</v>
      </c>
      <c r="G90" s="136">
        <v>0.49439448879224612</v>
      </c>
      <c r="H90" s="137">
        <f t="shared" si="10"/>
        <v>2.1841488724085201</v>
      </c>
      <c r="I90" s="103">
        <f t="shared" si="11"/>
        <v>1.2520608939713482</v>
      </c>
      <c r="J90" s="223"/>
      <c r="K90" s="222">
        <v>1.1670575084131201</v>
      </c>
      <c r="L90" s="222">
        <f t="shared" si="14"/>
        <v>2.6763410617152981</v>
      </c>
      <c r="M90" s="222">
        <f t="shared" si="15"/>
        <v>1.6807956006217655</v>
      </c>
      <c r="N90" s="136">
        <v>0.13733799327012253</v>
      </c>
      <c r="O90" s="103">
        <f t="shared" si="12"/>
        <v>2.5396148458795333</v>
      </c>
      <c r="P90" s="103">
        <f t="shared" si="13"/>
        <v>1.2876074913184496</v>
      </c>
    </row>
    <row r="91" spans="1:16" x14ac:dyDescent="0.5">
      <c r="A91" s="102" t="s">
        <v>129</v>
      </c>
      <c r="B91" s="101">
        <v>308</v>
      </c>
      <c r="C91" s="102" t="s">
        <v>137</v>
      </c>
      <c r="D91" s="222">
        <v>1.1081296382371399</v>
      </c>
      <c r="E91" s="222">
        <v>3.0319435061146067</v>
      </c>
      <c r="F91" s="222">
        <v>1.5896767733357606</v>
      </c>
      <c r="G91" s="136">
        <v>0.37186504963768158</v>
      </c>
      <c r="H91" s="137">
        <f t="shared" si="10"/>
        <v>2.495614915939024</v>
      </c>
      <c r="I91" s="103">
        <f t="shared" si="11"/>
        <v>1.2360652021836145</v>
      </c>
      <c r="J91" s="223"/>
      <c r="K91" s="222">
        <v>1.1081296382371399</v>
      </c>
      <c r="L91" s="222">
        <f t="shared" si="14"/>
        <v>3.0319435061146067</v>
      </c>
      <c r="M91" s="222">
        <f t="shared" si="15"/>
        <v>1.5896767733357606</v>
      </c>
      <c r="N91" s="136">
        <v>0.2233532219014652</v>
      </c>
      <c r="O91" s="103">
        <f t="shared" si="12"/>
        <v>2.7098085845071518</v>
      </c>
      <c r="P91" s="103">
        <f t="shared" si="13"/>
        <v>1.2574845690404273</v>
      </c>
    </row>
    <row r="92" spans="1:16" x14ac:dyDescent="0.5">
      <c r="A92" s="102" t="s">
        <v>129</v>
      </c>
      <c r="B92" s="101">
        <v>203</v>
      </c>
      <c r="C92" s="102" t="s">
        <v>138</v>
      </c>
      <c r="D92" s="222">
        <v>1.30336750992321</v>
      </c>
      <c r="E92" s="222">
        <v>3.6248484318238225</v>
      </c>
      <c r="F92" s="222">
        <v>1.5510155757795696</v>
      </c>
      <c r="G92" s="136">
        <v>0.46212568205477772</v>
      </c>
      <c r="H92" s="137">
        <f t="shared" si="10"/>
        <v>2.6664770087567646</v>
      </c>
      <c r="I92" s="103">
        <f t="shared" si="11"/>
        <v>1.4093417088142446</v>
      </c>
      <c r="J92" s="225"/>
      <c r="K92" s="222">
        <v>1.30336750992321</v>
      </c>
      <c r="L92" s="222">
        <f t="shared" si="14"/>
        <v>3.6248484318238225</v>
      </c>
      <c r="M92" s="222">
        <f t="shared" si="15"/>
        <v>1.5510155757795696</v>
      </c>
      <c r="N92" s="136">
        <v>0.22902466754959103</v>
      </c>
      <c r="O92" s="103">
        <f t="shared" si="12"/>
        <v>3.1498895514148688</v>
      </c>
      <c r="P92" s="103">
        <f t="shared" si="13"/>
        <v>1.457682963080055</v>
      </c>
    </row>
    <row r="93" spans="1:16" x14ac:dyDescent="0.5">
      <c r="A93" s="102" t="s">
        <v>129</v>
      </c>
      <c r="B93" s="101">
        <v>310</v>
      </c>
      <c r="C93" s="102" t="s">
        <v>139</v>
      </c>
      <c r="D93" s="222">
        <v>1.1670575084131201</v>
      </c>
      <c r="E93" s="222">
        <v>2.5701253570857308</v>
      </c>
      <c r="F93" s="222">
        <v>1.7149289540891088</v>
      </c>
      <c r="G93" s="136">
        <v>0.25169002680924069</v>
      </c>
      <c r="H93" s="137">
        <f t="shared" si="10"/>
        <v>2.3548809514883446</v>
      </c>
      <c r="I93" s="103">
        <f t="shared" si="11"/>
        <v>1.2691341018793307</v>
      </c>
      <c r="J93" s="223"/>
      <c r="K93" s="222">
        <v>1.1670575084131201</v>
      </c>
      <c r="L93" s="222">
        <f t="shared" si="14"/>
        <v>2.5701253570857308</v>
      </c>
      <c r="M93" s="222">
        <f t="shared" si="15"/>
        <v>1.7149289540891088</v>
      </c>
      <c r="N93" s="136">
        <v>4.7480216536876119E-2</v>
      </c>
      <c r="O93" s="103">
        <f t="shared" si="12"/>
        <v>2.5295204466898933</v>
      </c>
      <c r="P93" s="103">
        <f t="shared" si="13"/>
        <v>1.2865980513994857</v>
      </c>
    </row>
    <row r="94" spans="1:16" x14ac:dyDescent="0.5">
      <c r="A94" s="102" t="s">
        <v>129</v>
      </c>
      <c r="B94" s="101">
        <v>311</v>
      </c>
      <c r="C94" s="102" t="s">
        <v>140</v>
      </c>
      <c r="D94" s="222">
        <v>1.1081296382371399</v>
      </c>
      <c r="E94" s="222">
        <v>2.3308880694029703</v>
      </c>
      <c r="F94" s="222">
        <v>1.5147779054176238</v>
      </c>
      <c r="G94" s="136">
        <v>0.26181522878635061</v>
      </c>
      <c r="H94" s="137">
        <f t="shared" si="10"/>
        <v>2.1172180001042804</v>
      </c>
      <c r="I94" s="103">
        <f t="shared" si="11"/>
        <v>1.1982255106001403</v>
      </c>
      <c r="J94" s="223"/>
      <c r="K94" s="222">
        <v>1.1081296382371399</v>
      </c>
      <c r="L94" s="222">
        <f t="shared" si="14"/>
        <v>2.3308880694029703</v>
      </c>
      <c r="M94" s="222">
        <f t="shared" si="15"/>
        <v>1.5147779054176238</v>
      </c>
      <c r="N94" s="136">
        <v>4.7907574142335846E-2</v>
      </c>
      <c r="O94" s="103">
        <f t="shared" si="12"/>
        <v>2.2917902112135282</v>
      </c>
      <c r="P94" s="103">
        <f t="shared" si="13"/>
        <v>1.215682731711065</v>
      </c>
    </row>
    <row r="95" spans="1:16" x14ac:dyDescent="0.5">
      <c r="A95" s="102" t="s">
        <v>129</v>
      </c>
      <c r="B95" s="101">
        <v>312</v>
      </c>
      <c r="C95" s="102" t="s">
        <v>141</v>
      </c>
      <c r="D95" s="222">
        <v>1.1670575084131201</v>
      </c>
      <c r="E95" s="222">
        <v>2.4881629718648317</v>
      </c>
      <c r="F95" s="222">
        <v>1.5896435992770295</v>
      </c>
      <c r="G95" s="136">
        <v>0.52148658980822216</v>
      </c>
      <c r="H95" s="137">
        <f t="shared" si="10"/>
        <v>2.0195971683773952</v>
      </c>
      <c r="I95" s="103">
        <f t="shared" si="11"/>
        <v>1.2356057235682358</v>
      </c>
      <c r="J95" s="223"/>
      <c r="K95" s="222">
        <v>1.1670575084131201</v>
      </c>
      <c r="L95" s="222">
        <f t="shared" si="14"/>
        <v>2.4881629718648317</v>
      </c>
      <c r="M95" s="222">
        <f t="shared" si="15"/>
        <v>1.5896435992770295</v>
      </c>
      <c r="N95" s="136">
        <v>7.8467809160459076E-2</v>
      </c>
      <c r="O95" s="103">
        <f t="shared" si="12"/>
        <v>2.4176581252096367</v>
      </c>
      <c r="P95" s="103">
        <f t="shared" si="13"/>
        <v>1.2754118192514599</v>
      </c>
    </row>
    <row r="96" spans="1:16" x14ac:dyDescent="0.5">
      <c r="A96" s="102" t="s">
        <v>129</v>
      </c>
      <c r="B96" s="101">
        <v>313</v>
      </c>
      <c r="C96" s="102" t="s">
        <v>142</v>
      </c>
      <c r="D96" s="222">
        <v>1.1670575084131201</v>
      </c>
      <c r="E96" s="222">
        <v>2.8577762428745728</v>
      </c>
      <c r="F96" s="222">
        <v>1.558240506905298</v>
      </c>
      <c r="G96" s="136">
        <v>0.39621580119831917</v>
      </c>
      <c r="H96" s="137">
        <f t="shared" si="10"/>
        <v>2.3428796500616591</v>
      </c>
      <c r="I96" s="103">
        <f t="shared" si="11"/>
        <v>1.2679339717366622</v>
      </c>
      <c r="J96" s="223"/>
      <c r="K96" s="222">
        <v>1.1670575084131201</v>
      </c>
      <c r="L96" s="222">
        <f t="shared" si="14"/>
        <v>2.8577762428745728</v>
      </c>
      <c r="M96" s="222">
        <f t="shared" si="15"/>
        <v>1.558240506905298</v>
      </c>
      <c r="N96" s="136">
        <v>9.1346688149468405E-2</v>
      </c>
      <c r="O96" s="103">
        <f t="shared" si="12"/>
        <v>2.7390679572618972</v>
      </c>
      <c r="P96" s="103">
        <f t="shared" si="13"/>
        <v>1.307552802456686</v>
      </c>
    </row>
    <row r="97" spans="1:16" x14ac:dyDescent="0.5">
      <c r="A97" s="102" t="s">
        <v>129</v>
      </c>
      <c r="B97" s="101">
        <v>314</v>
      </c>
      <c r="C97" s="102" t="s">
        <v>143</v>
      </c>
      <c r="D97" s="222">
        <v>1.1670575084131201</v>
      </c>
      <c r="E97" s="222">
        <v>3.5516070876849484</v>
      </c>
      <c r="F97" s="222">
        <v>2.2627406804808192</v>
      </c>
      <c r="G97" s="136">
        <v>0.393796648860335</v>
      </c>
      <c r="H97" s="137">
        <f t="shared" si="10"/>
        <v>3.0440558156993021</v>
      </c>
      <c r="I97" s="103">
        <f t="shared" si="11"/>
        <v>1.3380515883004265</v>
      </c>
      <c r="J97" s="223"/>
      <c r="K97" s="222">
        <v>1.1670575084131201</v>
      </c>
      <c r="L97" s="222">
        <f t="shared" si="14"/>
        <v>3.5516070876849484</v>
      </c>
      <c r="M97" s="222">
        <f t="shared" si="15"/>
        <v>2.2627406804808192</v>
      </c>
      <c r="N97" s="136">
        <v>0.2512234920522981</v>
      </c>
      <c r="O97" s="103">
        <f t="shared" si="12"/>
        <v>3.2278135680782278</v>
      </c>
      <c r="P97" s="103">
        <f t="shared" si="13"/>
        <v>1.3564273635383191</v>
      </c>
    </row>
    <row r="98" spans="1:16" x14ac:dyDescent="0.5">
      <c r="A98" s="102" t="s">
        <v>129</v>
      </c>
      <c r="B98" s="101">
        <v>315</v>
      </c>
      <c r="C98" s="102" t="s">
        <v>144</v>
      </c>
      <c r="D98" s="222">
        <v>1.1670575084131201</v>
      </c>
      <c r="E98" s="222">
        <v>3.2272196457727556</v>
      </c>
      <c r="F98" s="222">
        <v>1.9809677093072435</v>
      </c>
      <c r="G98" s="136">
        <v>0.52668326612749872</v>
      </c>
      <c r="H98" s="137">
        <f t="shared" si="10"/>
        <v>2.5708396054573797</v>
      </c>
      <c r="I98" s="103">
        <f t="shared" si="11"/>
        <v>1.2907299672762342</v>
      </c>
      <c r="J98" s="223"/>
      <c r="K98" s="222">
        <v>1.1670575084131201</v>
      </c>
      <c r="L98" s="222">
        <f t="shared" si="14"/>
        <v>3.2272196457727556</v>
      </c>
      <c r="M98" s="222">
        <f t="shared" si="15"/>
        <v>1.9809677093072435</v>
      </c>
      <c r="N98" s="136">
        <v>8.767239522318318E-2</v>
      </c>
      <c r="O98" s="103">
        <f t="shared" si="12"/>
        <v>3.1179577534512939</v>
      </c>
      <c r="P98" s="103">
        <f t="shared" si="13"/>
        <v>1.3454417820756257</v>
      </c>
    </row>
    <row r="99" spans="1:16" x14ac:dyDescent="0.5">
      <c r="A99" s="102" t="s">
        <v>129</v>
      </c>
      <c r="B99" s="101">
        <v>317</v>
      </c>
      <c r="C99" s="102" t="s">
        <v>145</v>
      </c>
      <c r="D99" s="222">
        <v>1.1081296382371399</v>
      </c>
      <c r="E99" s="222">
        <v>2.4873287578471914</v>
      </c>
      <c r="F99" s="222">
        <v>1.5698343047377614</v>
      </c>
      <c r="G99" s="136">
        <v>0.37464092166499791</v>
      </c>
      <c r="H99" s="137">
        <f t="shared" si="10"/>
        <v>2.1435977903117513</v>
      </c>
      <c r="I99" s="103">
        <f t="shared" si="11"/>
        <v>1.2008634896208872</v>
      </c>
      <c r="J99" s="223"/>
      <c r="K99" s="222">
        <v>1.1081296382371399</v>
      </c>
      <c r="L99" s="222">
        <f t="shared" si="14"/>
        <v>2.4873287578471914</v>
      </c>
      <c r="M99" s="222">
        <f t="shared" si="15"/>
        <v>1.5698343047377614</v>
      </c>
      <c r="N99" s="136">
        <v>3.1844810506627117E-3</v>
      </c>
      <c r="O99" s="103">
        <f t="shared" si="12"/>
        <v>2.4844070141471764</v>
      </c>
      <c r="P99" s="103">
        <f t="shared" si="13"/>
        <v>1.2349444120044297</v>
      </c>
    </row>
    <row r="100" spans="1:16" x14ac:dyDescent="0.5">
      <c r="A100" s="102" t="s">
        <v>129</v>
      </c>
      <c r="B100" s="101">
        <v>318</v>
      </c>
      <c r="C100" s="102" t="s">
        <v>146</v>
      </c>
      <c r="D100" s="222">
        <v>1.1670575084131201</v>
      </c>
      <c r="E100" s="222">
        <v>3.5491029121104929</v>
      </c>
      <c r="F100" s="222">
        <v>2.2400311867430411</v>
      </c>
      <c r="G100" s="136">
        <v>0.21321985557417367</v>
      </c>
      <c r="H100" s="137">
        <f t="shared" si="10"/>
        <v>3.2699828278914103</v>
      </c>
      <c r="I100" s="103">
        <f t="shared" si="11"/>
        <v>1.3606442895196373</v>
      </c>
      <c r="J100" s="223"/>
      <c r="K100" s="222">
        <v>1.1670575084131201</v>
      </c>
      <c r="L100" s="222">
        <f t="shared" si="14"/>
        <v>3.5491029121104929</v>
      </c>
      <c r="M100" s="222">
        <f t="shared" si="15"/>
        <v>2.2400311867430411</v>
      </c>
      <c r="N100" s="136">
        <v>0.10292576081521594</v>
      </c>
      <c r="O100" s="103">
        <f t="shared" si="12"/>
        <v>3.4143657088153603</v>
      </c>
      <c r="P100" s="103">
        <f t="shared" si="13"/>
        <v>1.3750825776120323</v>
      </c>
    </row>
    <row r="101" spans="1:16" x14ac:dyDescent="0.5">
      <c r="A101" s="102" t="s">
        <v>129</v>
      </c>
      <c r="B101" s="101">
        <v>319</v>
      </c>
      <c r="C101" s="102" t="s">
        <v>147</v>
      </c>
      <c r="D101" s="222">
        <v>1.1670575084131201</v>
      </c>
      <c r="E101" s="222">
        <v>3.748378155143119</v>
      </c>
      <c r="F101" s="222">
        <v>2.1528112285211214</v>
      </c>
      <c r="G101" s="136">
        <v>0.4102183516046764</v>
      </c>
      <c r="H101" s="137">
        <f t="shared" si="10"/>
        <v>3.0938473206293033</v>
      </c>
      <c r="I101" s="103">
        <f t="shared" si="11"/>
        <v>1.3430307387934266</v>
      </c>
      <c r="J101" s="223"/>
      <c r="K101" s="222">
        <v>1.1670575084131201</v>
      </c>
      <c r="L101" s="222">
        <f t="shared" si="14"/>
        <v>3.748378155143119</v>
      </c>
      <c r="M101" s="222">
        <f t="shared" si="15"/>
        <v>2.1528112285211214</v>
      </c>
      <c r="N101" s="136">
        <v>2.9782587084500561E-3</v>
      </c>
      <c r="O101" s="103">
        <f t="shared" si="12"/>
        <v>3.7436261440489922</v>
      </c>
      <c r="P101" s="103">
        <f t="shared" si="13"/>
        <v>1.4080086211353955</v>
      </c>
    </row>
    <row r="102" spans="1:16" x14ac:dyDescent="0.5">
      <c r="A102" s="102" t="s">
        <v>129</v>
      </c>
      <c r="B102" s="101">
        <v>320</v>
      </c>
      <c r="C102" s="102" t="s">
        <v>148</v>
      </c>
      <c r="D102" s="222">
        <v>1.1081296382371399</v>
      </c>
      <c r="E102" s="222">
        <v>2.4205409440316079</v>
      </c>
      <c r="F102" s="222">
        <v>1.7978201261447238</v>
      </c>
      <c r="G102" s="136">
        <v>0.49250140437995721</v>
      </c>
      <c r="H102" s="137">
        <f t="shared" si="10"/>
        <v>2.1138500666856821</v>
      </c>
      <c r="I102" s="103">
        <f t="shared" si="11"/>
        <v>1.1978887172582804</v>
      </c>
      <c r="J102" s="223"/>
      <c r="K102" s="222">
        <v>1.1081296382371399</v>
      </c>
      <c r="L102" s="222">
        <f t="shared" si="14"/>
        <v>2.4205409440316079</v>
      </c>
      <c r="M102" s="222">
        <f t="shared" si="15"/>
        <v>1.7978201261447238</v>
      </c>
      <c r="N102" s="136">
        <v>0.3372107316379207</v>
      </c>
      <c r="O102" s="103">
        <f t="shared" si="12"/>
        <v>2.2105528014258073</v>
      </c>
      <c r="P102" s="103">
        <f t="shared" si="13"/>
        <v>1.2075589907322928</v>
      </c>
    </row>
    <row r="103" spans="1:16" x14ac:dyDescent="0.5">
      <c r="A103" s="102" t="s">
        <v>149</v>
      </c>
      <c r="B103" s="101">
        <v>867</v>
      </c>
      <c r="C103" s="102" t="s">
        <v>150</v>
      </c>
      <c r="D103" s="222">
        <v>1.1484170944219401</v>
      </c>
      <c r="E103" s="222">
        <v>3.6503126938988668</v>
      </c>
      <c r="F103" s="222">
        <v>1.572358792331596</v>
      </c>
      <c r="G103" s="136">
        <v>0.32139101840912149</v>
      </c>
      <c r="H103" s="137">
        <f t="shared" si="10"/>
        <v>2.9824769732669543</v>
      </c>
      <c r="I103" s="103">
        <f t="shared" si="11"/>
        <v>1.3169813728642477</v>
      </c>
      <c r="J103" s="223"/>
      <c r="K103" s="222">
        <v>1.1484170944219401</v>
      </c>
      <c r="L103" s="222">
        <f t="shared" si="14"/>
        <v>3.6503126938988668</v>
      </c>
      <c r="M103" s="222">
        <f t="shared" si="15"/>
        <v>1.572358792331596</v>
      </c>
      <c r="N103" s="136">
        <v>0</v>
      </c>
      <c r="O103" s="103">
        <f t="shared" si="12"/>
        <v>3.6503126938988668</v>
      </c>
      <c r="P103" s="103">
        <f t="shared" si="13"/>
        <v>1.383764944927439</v>
      </c>
    </row>
    <row r="104" spans="1:16" x14ac:dyDescent="0.5">
      <c r="A104" s="102" t="s">
        <v>149</v>
      </c>
      <c r="B104" s="101">
        <v>846</v>
      </c>
      <c r="C104" s="102" t="s">
        <v>151</v>
      </c>
      <c r="D104" s="222">
        <v>1.00611071154429</v>
      </c>
      <c r="E104" s="222">
        <v>3.941117538263375</v>
      </c>
      <c r="F104" s="222">
        <v>1.325527792804559</v>
      </c>
      <c r="G104" s="136">
        <v>0.1487262581127933</v>
      </c>
      <c r="H104" s="137">
        <f t="shared" si="10"/>
        <v>3.5521106626630918</v>
      </c>
      <c r="I104" s="103">
        <f t="shared" si="11"/>
        <v>1.2600996355017413</v>
      </c>
      <c r="J104" s="223"/>
      <c r="K104" s="222">
        <v>1.00611071154429</v>
      </c>
      <c r="L104" s="222">
        <f t="shared" si="14"/>
        <v>3.941117538263375</v>
      </c>
      <c r="M104" s="222">
        <f t="shared" si="15"/>
        <v>1.325527792804559</v>
      </c>
      <c r="N104" s="136">
        <v>8.2957528814675455E-2</v>
      </c>
      <c r="O104" s="103">
        <f t="shared" si="12"/>
        <v>3.7241346765871057</v>
      </c>
      <c r="P104" s="103">
        <f t="shared" si="13"/>
        <v>1.2773020368941428</v>
      </c>
    </row>
    <row r="105" spans="1:16" x14ac:dyDescent="0.5">
      <c r="A105" s="102" t="s">
        <v>149</v>
      </c>
      <c r="B105" s="101">
        <v>825</v>
      </c>
      <c r="C105" s="102" t="s">
        <v>152</v>
      </c>
      <c r="D105" s="222">
        <v>1.1057908316258782</v>
      </c>
      <c r="E105" s="222">
        <v>2.9423409024099523</v>
      </c>
      <c r="F105" s="222">
        <v>1.5046760561396824</v>
      </c>
      <c r="G105" s="136">
        <v>0.26218172071557649</v>
      </c>
      <c r="H105" s="137">
        <f t="shared" si="10"/>
        <v>2.5654114592025179</v>
      </c>
      <c r="I105" s="103">
        <f t="shared" si="11"/>
        <v>1.2411738112209545</v>
      </c>
      <c r="J105" s="223"/>
      <c r="K105" s="222">
        <v>1.1053187273167668</v>
      </c>
      <c r="L105" s="222">
        <f t="shared" si="14"/>
        <v>2.9423409024099523</v>
      </c>
      <c r="M105" s="222">
        <f t="shared" si="15"/>
        <v>1.5046760561396824</v>
      </c>
      <c r="N105" s="136">
        <v>0.20411210601241209</v>
      </c>
      <c r="O105" s="103">
        <f t="shared" si="12"/>
        <v>2.6488961028977172</v>
      </c>
      <c r="P105" s="103">
        <f t="shared" si="13"/>
        <v>1.2491445921431854</v>
      </c>
    </row>
    <row r="106" spans="1:16" x14ac:dyDescent="0.5">
      <c r="A106" s="102" t="s">
        <v>149</v>
      </c>
      <c r="B106" s="101">
        <v>845</v>
      </c>
      <c r="C106" s="102" t="s">
        <v>153</v>
      </c>
      <c r="D106" s="222">
        <v>1.00611071154429</v>
      </c>
      <c r="E106" s="222">
        <v>2.5071959093221667</v>
      </c>
      <c r="F106" s="222">
        <v>1.7677299287714849</v>
      </c>
      <c r="G106" s="136">
        <v>0.17247256349755646</v>
      </c>
      <c r="H106" s="137">
        <f t="shared" si="10"/>
        <v>2.3796583160373563</v>
      </c>
      <c r="I106" s="103">
        <f t="shared" si="11"/>
        <v>1.1428544008391679</v>
      </c>
      <c r="J106" s="223"/>
      <c r="K106" s="222">
        <v>1.00611071154429</v>
      </c>
      <c r="L106" s="222">
        <f t="shared" si="14"/>
        <v>2.5071959093221667</v>
      </c>
      <c r="M106" s="222">
        <f t="shared" si="15"/>
        <v>1.7677299287714849</v>
      </c>
      <c r="N106" s="136">
        <v>0.15456022740552688</v>
      </c>
      <c r="O106" s="103">
        <f t="shared" si="12"/>
        <v>2.3929038792096025</v>
      </c>
      <c r="P106" s="103">
        <f t="shared" si="13"/>
        <v>1.1441789571563925</v>
      </c>
    </row>
    <row r="107" spans="1:16" x14ac:dyDescent="0.5">
      <c r="A107" s="102" t="s">
        <v>149</v>
      </c>
      <c r="B107" s="101">
        <v>850</v>
      </c>
      <c r="C107" s="102" t="s">
        <v>154</v>
      </c>
      <c r="D107" s="222">
        <v>1.0512291169011601</v>
      </c>
      <c r="E107" s="222">
        <v>2.4187705353177331</v>
      </c>
      <c r="F107" s="222">
        <v>1.5752331626039295</v>
      </c>
      <c r="G107" s="136">
        <v>5.2690724163135541E-2</v>
      </c>
      <c r="H107" s="137">
        <f t="shared" si="10"/>
        <v>2.3743239402907736</v>
      </c>
      <c r="I107" s="103">
        <f t="shared" si="11"/>
        <v>1.1784156875500056</v>
      </c>
      <c r="J107" s="223"/>
      <c r="K107" s="222">
        <v>1.0512291169011601</v>
      </c>
      <c r="L107" s="222">
        <f t="shared" si="14"/>
        <v>2.4187705353177331</v>
      </c>
      <c r="M107" s="222">
        <f t="shared" si="15"/>
        <v>1.5752331626039295</v>
      </c>
      <c r="N107" s="136">
        <v>4.9757318682244339E-2</v>
      </c>
      <c r="O107" s="103">
        <f t="shared" si="12"/>
        <v>2.3767983774432295</v>
      </c>
      <c r="P107" s="103">
        <f t="shared" si="13"/>
        <v>1.1786631312652511</v>
      </c>
    </row>
    <row r="108" spans="1:16" x14ac:dyDescent="0.5">
      <c r="A108" s="102" t="s">
        <v>149</v>
      </c>
      <c r="B108" s="101">
        <v>921</v>
      </c>
      <c r="C108" s="102" t="s">
        <v>155</v>
      </c>
      <c r="D108" s="222">
        <v>1.0512291169011601</v>
      </c>
      <c r="E108" s="222">
        <v>1.5649682268039882</v>
      </c>
      <c r="F108" s="222">
        <v>1.6288077906340381</v>
      </c>
      <c r="G108" s="136">
        <v>4.9968595335944235E-2</v>
      </c>
      <c r="H108" s="137">
        <f t="shared" si="10"/>
        <v>1.5681582001354351</v>
      </c>
      <c r="I108" s="103">
        <f t="shared" si="11"/>
        <v>1.0977991135344716</v>
      </c>
      <c r="J108" s="223"/>
      <c r="K108" s="222">
        <v>1.0512291169011601</v>
      </c>
      <c r="L108" s="222">
        <f t="shared" si="14"/>
        <v>1.5649682268039882</v>
      </c>
      <c r="M108" s="222">
        <f t="shared" si="15"/>
        <v>1.6288077906340381</v>
      </c>
      <c r="N108" s="136">
        <v>3.3030961158554958E-2</v>
      </c>
      <c r="O108" s="103">
        <f t="shared" si="12"/>
        <v>1.5670769089572376</v>
      </c>
      <c r="P108" s="103">
        <f t="shared" si="13"/>
        <v>1.0976909844166518</v>
      </c>
    </row>
    <row r="109" spans="1:16" x14ac:dyDescent="0.5">
      <c r="A109" s="102" t="s">
        <v>149</v>
      </c>
      <c r="B109" s="101">
        <v>886</v>
      </c>
      <c r="C109" s="102" t="s">
        <v>156</v>
      </c>
      <c r="D109" s="222">
        <v>1.0147998860943162</v>
      </c>
      <c r="E109" s="222">
        <v>1.9715967389731786</v>
      </c>
      <c r="F109" s="222">
        <v>1.6501750825879995</v>
      </c>
      <c r="G109" s="136">
        <v>0.12598555547689752</v>
      </c>
      <c r="H109" s="137">
        <f t="shared" si="10"/>
        <v>1.9311022530511874</v>
      </c>
      <c r="I109" s="103">
        <f t="shared" si="11"/>
        <v>1.1049501341805719</v>
      </c>
      <c r="J109" s="223"/>
      <c r="K109" s="222">
        <v>1.0116894184708534</v>
      </c>
      <c r="L109" s="222">
        <f t="shared" si="14"/>
        <v>1.9715967389731786</v>
      </c>
      <c r="M109" s="222">
        <f t="shared" si="15"/>
        <v>1.6501750825879995</v>
      </c>
      <c r="N109" s="136">
        <v>4.522295924361882E-2</v>
      </c>
      <c r="O109" s="103">
        <f t="shared" si="12"/>
        <v>1.9570611005064551</v>
      </c>
      <c r="P109" s="103">
        <f t="shared" si="13"/>
        <v>1.1050576448273284</v>
      </c>
    </row>
    <row r="110" spans="1:16" x14ac:dyDescent="0.5">
      <c r="A110" s="102" t="s">
        <v>149</v>
      </c>
      <c r="B110" s="101">
        <v>887</v>
      </c>
      <c r="C110" s="102" t="s">
        <v>157</v>
      </c>
      <c r="D110" s="222">
        <v>1.0025501017019101</v>
      </c>
      <c r="E110" s="222">
        <v>1.7335700576421889</v>
      </c>
      <c r="F110" s="222">
        <v>1.4329478495556867</v>
      </c>
      <c r="G110" s="136">
        <v>0.28360007343608501</v>
      </c>
      <c r="H110" s="137">
        <f t="shared" ref="H110:H141" si="16">((1-G110)*E110)+(G110*F110)</f>
        <v>1.6483135773523387</v>
      </c>
      <c r="I110" s="103">
        <f t="shared" ref="I110:I141" si="17">(D110*80%)+ (H110*10%) + 10%</f>
        <v>1.066871439096762</v>
      </c>
      <c r="J110" s="223"/>
      <c r="K110" s="222">
        <v>1.0025501017019101</v>
      </c>
      <c r="L110" s="222">
        <f t="shared" si="14"/>
        <v>1.7335700576421889</v>
      </c>
      <c r="M110" s="222">
        <f t="shared" si="15"/>
        <v>1.4329478495556867</v>
      </c>
      <c r="N110" s="136">
        <v>6.7039902937561111E-2</v>
      </c>
      <c r="O110" s="103">
        <f t="shared" ref="O110:O141" si="18">((1-N110)*L110)+(N110*M110)</f>
        <v>1.7134163739911945</v>
      </c>
      <c r="P110" s="103">
        <f t="shared" ref="P110:P141" si="19" xml:space="preserve"> (80% * K110) + (10% * O110) + 10%</f>
        <v>1.0733817187606476</v>
      </c>
    </row>
    <row r="111" spans="1:16" x14ac:dyDescent="0.5">
      <c r="A111" s="102" t="s">
        <v>149</v>
      </c>
      <c r="B111" s="101">
        <v>826</v>
      </c>
      <c r="C111" s="102" t="s">
        <v>158</v>
      </c>
      <c r="D111" s="222">
        <v>1.1035837669258901</v>
      </c>
      <c r="E111" s="222">
        <v>1.941127182878948</v>
      </c>
      <c r="F111" s="222">
        <v>1.7992991184641989</v>
      </c>
      <c r="G111" s="136">
        <v>0.28741488649188796</v>
      </c>
      <c r="H111" s="137">
        <f t="shared" si="16"/>
        <v>1.9003636858438187</v>
      </c>
      <c r="I111" s="103">
        <f t="shared" si="17"/>
        <v>1.172903382125094</v>
      </c>
      <c r="J111" s="223"/>
      <c r="K111" s="222">
        <v>1.1035837669258901</v>
      </c>
      <c r="L111" s="222">
        <f t="shared" si="14"/>
        <v>1.941127182878948</v>
      </c>
      <c r="M111" s="222">
        <f t="shared" si="15"/>
        <v>1.7992991184641989</v>
      </c>
      <c r="N111" s="136">
        <v>8.3929683027453503E-2</v>
      </c>
      <c r="O111" s="103">
        <f t="shared" si="18"/>
        <v>1.9292235983882207</v>
      </c>
      <c r="P111" s="103">
        <f t="shared" si="19"/>
        <v>1.1757893733795344</v>
      </c>
    </row>
    <row r="112" spans="1:16" x14ac:dyDescent="0.5">
      <c r="A112" s="102" t="s">
        <v>149</v>
      </c>
      <c r="B112" s="101">
        <v>931</v>
      </c>
      <c r="C112" s="102" t="s">
        <v>159</v>
      </c>
      <c r="D112" s="222">
        <v>1.0801583124037299</v>
      </c>
      <c r="E112" s="222">
        <v>2.0140137504397591</v>
      </c>
      <c r="F112" s="222">
        <v>1.4887763043932278</v>
      </c>
      <c r="G112" s="136">
        <v>0.3602950788442803</v>
      </c>
      <c r="H112" s="137">
        <f t="shared" si="16"/>
        <v>1.8247732834044559</v>
      </c>
      <c r="I112" s="103">
        <f t="shared" si="17"/>
        <v>1.1466039782634296</v>
      </c>
      <c r="J112" s="223"/>
      <c r="K112" s="222">
        <v>1.0801583124037299</v>
      </c>
      <c r="L112" s="222">
        <f t="shared" si="14"/>
        <v>2.0140137504397591</v>
      </c>
      <c r="M112" s="222">
        <f t="shared" si="15"/>
        <v>1.4887763043932278</v>
      </c>
      <c r="N112" s="136">
        <v>0.18686061738549198</v>
      </c>
      <c r="O112" s="103">
        <f t="shared" si="18"/>
        <v>1.9158675569975254</v>
      </c>
      <c r="P112" s="103">
        <f t="shared" si="19"/>
        <v>1.1557134056227367</v>
      </c>
    </row>
    <row r="113" spans="1:16" x14ac:dyDescent="0.5">
      <c r="A113" s="102" t="s">
        <v>149</v>
      </c>
      <c r="B113" s="101">
        <v>851</v>
      </c>
      <c r="C113" s="102" t="s">
        <v>160</v>
      </c>
      <c r="D113" s="222">
        <v>1.0512291169011601</v>
      </c>
      <c r="E113" s="222">
        <v>2.5583604410753975</v>
      </c>
      <c r="F113" s="222">
        <v>1.3061974918051054</v>
      </c>
      <c r="G113" s="136">
        <v>0.11170265531911158</v>
      </c>
      <c r="H113" s="137">
        <f t="shared" si="16"/>
        <v>2.418490514749696</v>
      </c>
      <c r="I113" s="103">
        <f t="shared" si="17"/>
        <v>1.1828323449958977</v>
      </c>
      <c r="J113" s="223"/>
      <c r="K113" s="222">
        <v>1.0512291169011601</v>
      </c>
      <c r="L113" s="222">
        <f t="shared" si="14"/>
        <v>2.5583604410753975</v>
      </c>
      <c r="M113" s="222">
        <f t="shared" si="15"/>
        <v>1.3061974918051054</v>
      </c>
      <c r="N113" s="136">
        <v>0.10004943449756326</v>
      </c>
      <c r="O113" s="103">
        <f t="shared" si="18"/>
        <v>2.4330822461021038</v>
      </c>
      <c r="P113" s="103">
        <f t="shared" si="19"/>
        <v>1.1842915181311384</v>
      </c>
    </row>
    <row r="114" spans="1:16" x14ac:dyDescent="0.5">
      <c r="A114" s="102" t="s">
        <v>149</v>
      </c>
      <c r="B114" s="101">
        <v>870</v>
      </c>
      <c r="C114" s="102" t="s">
        <v>161</v>
      </c>
      <c r="D114" s="222">
        <v>1.1254795891274101</v>
      </c>
      <c r="E114" s="222">
        <v>3.610089399099627</v>
      </c>
      <c r="F114" s="222">
        <v>1.5988748359507385</v>
      </c>
      <c r="G114" s="136">
        <v>0.42892025201514855</v>
      </c>
      <c r="H114" s="137">
        <f t="shared" si="16"/>
        <v>2.7474387418172688</v>
      </c>
      <c r="I114" s="103">
        <f t="shared" si="17"/>
        <v>1.275127545483655</v>
      </c>
      <c r="J114" s="223"/>
      <c r="K114" s="222">
        <v>1.1254795891274101</v>
      </c>
      <c r="L114" s="222">
        <f t="shared" si="14"/>
        <v>3.610089399099627</v>
      </c>
      <c r="M114" s="222">
        <f t="shared" si="15"/>
        <v>1.5988748359507385</v>
      </c>
      <c r="N114" s="136">
        <v>0.23895253760704593</v>
      </c>
      <c r="O114" s="103">
        <f t="shared" si="18"/>
        <v>3.1295045755629536</v>
      </c>
      <c r="P114" s="103">
        <f t="shared" si="19"/>
        <v>1.3133341288582234</v>
      </c>
    </row>
    <row r="115" spans="1:16" x14ac:dyDescent="0.5">
      <c r="A115" s="102" t="s">
        <v>149</v>
      </c>
      <c r="B115" s="101">
        <v>871</v>
      </c>
      <c r="C115" s="102" t="s">
        <v>162</v>
      </c>
      <c r="D115" s="222">
        <v>1.1484170944219401</v>
      </c>
      <c r="E115" s="222">
        <v>3.4478720833863545</v>
      </c>
      <c r="F115" s="222">
        <v>1.8842605554836911</v>
      </c>
      <c r="G115" s="136">
        <v>0.53035990785940956</v>
      </c>
      <c r="H115" s="137">
        <f t="shared" si="16"/>
        <v>2.6185952175199874</v>
      </c>
      <c r="I115" s="103">
        <f t="shared" si="17"/>
        <v>1.280593197289551</v>
      </c>
      <c r="J115" s="223"/>
      <c r="K115" s="222">
        <v>1.1484170944219401</v>
      </c>
      <c r="L115" s="222">
        <f t="shared" si="14"/>
        <v>3.4478720833863545</v>
      </c>
      <c r="M115" s="222">
        <f t="shared" si="15"/>
        <v>1.8842605554836911</v>
      </c>
      <c r="N115" s="136">
        <v>0.17810512798335418</v>
      </c>
      <c r="O115" s="103">
        <f t="shared" si="18"/>
        <v>3.1693848520930024</v>
      </c>
      <c r="P115" s="103">
        <f t="shared" si="19"/>
        <v>1.3356721607468525</v>
      </c>
    </row>
    <row r="116" spans="1:16" x14ac:dyDescent="0.5">
      <c r="A116" s="102" t="s">
        <v>149</v>
      </c>
      <c r="B116" s="101">
        <v>852</v>
      </c>
      <c r="C116" s="102" t="s">
        <v>163</v>
      </c>
      <c r="D116" s="222">
        <v>1.0512291169011601</v>
      </c>
      <c r="E116" s="222">
        <v>2.6808247091638684</v>
      </c>
      <c r="F116" s="222">
        <v>1.3547531145875096</v>
      </c>
      <c r="G116" s="136">
        <v>0.12783737252017002</v>
      </c>
      <c r="H116" s="137">
        <f t="shared" si="16"/>
        <v>2.5113032007395946</v>
      </c>
      <c r="I116" s="103">
        <f t="shared" si="17"/>
        <v>1.1921136135948875</v>
      </c>
      <c r="J116" s="223"/>
      <c r="K116" s="222">
        <v>1.0512291169011601</v>
      </c>
      <c r="L116" s="222">
        <f t="shared" si="14"/>
        <v>2.6808247091638684</v>
      </c>
      <c r="M116" s="222">
        <f t="shared" si="15"/>
        <v>1.3547531145875096</v>
      </c>
      <c r="N116" s="136">
        <v>7.290979716514262E-2</v>
      </c>
      <c r="O116" s="103">
        <f t="shared" si="18"/>
        <v>2.5841410981768487</v>
      </c>
      <c r="P116" s="103">
        <f t="shared" si="19"/>
        <v>1.199397403338613</v>
      </c>
    </row>
    <row r="117" spans="1:16" x14ac:dyDescent="0.5">
      <c r="A117" s="102" t="s">
        <v>149</v>
      </c>
      <c r="B117" s="101">
        <v>936</v>
      </c>
      <c r="C117" s="102" t="s">
        <v>164</v>
      </c>
      <c r="D117" s="222">
        <v>1.1484170944219401</v>
      </c>
      <c r="E117" s="222">
        <v>4.0284039321281808</v>
      </c>
      <c r="F117" s="222">
        <v>1.6391128608764796</v>
      </c>
      <c r="G117" s="136">
        <v>0.21901275042859389</v>
      </c>
      <c r="H117" s="137">
        <f t="shared" si="16"/>
        <v>3.5051187230388638</v>
      </c>
      <c r="I117" s="103">
        <f t="shared" si="17"/>
        <v>1.3692455478414387</v>
      </c>
      <c r="J117" s="223"/>
      <c r="K117" s="222">
        <v>1.1484170944219401</v>
      </c>
      <c r="L117" s="222">
        <f t="shared" si="14"/>
        <v>4.0284039321281808</v>
      </c>
      <c r="M117" s="222">
        <f t="shared" si="15"/>
        <v>1.6391128608764796</v>
      </c>
      <c r="N117" s="136">
        <v>0.20395233826030867</v>
      </c>
      <c r="O117" s="103">
        <f t="shared" si="18"/>
        <v>3.5411024313619186</v>
      </c>
      <c r="P117" s="103">
        <f t="shared" si="19"/>
        <v>1.3728439186737442</v>
      </c>
    </row>
    <row r="118" spans="1:16" x14ac:dyDescent="0.5">
      <c r="A118" s="102" t="s">
        <v>149</v>
      </c>
      <c r="B118" s="101">
        <v>869</v>
      </c>
      <c r="C118" s="102" t="s">
        <v>165</v>
      </c>
      <c r="D118" s="222">
        <v>1.1254795891274101</v>
      </c>
      <c r="E118" s="222">
        <v>2.8101489469641714</v>
      </c>
      <c r="F118" s="222">
        <v>1.7342195559650024</v>
      </c>
      <c r="G118" s="136">
        <v>0.29154504585125024</v>
      </c>
      <c r="H118" s="137">
        <f t="shared" si="16"/>
        <v>2.4964670633326107</v>
      </c>
      <c r="I118" s="103">
        <f t="shared" si="17"/>
        <v>1.2500303776351893</v>
      </c>
      <c r="J118" s="223"/>
      <c r="K118" s="222">
        <v>1.1254795891274101</v>
      </c>
      <c r="L118" s="222">
        <f t="shared" si="14"/>
        <v>2.8101489469641714</v>
      </c>
      <c r="M118" s="222">
        <f t="shared" si="15"/>
        <v>1.7342195559650024</v>
      </c>
      <c r="N118" s="136">
        <v>0.39032458146991539</v>
      </c>
      <c r="O118" s="103">
        <f t="shared" si="18"/>
        <v>2.39018725773124</v>
      </c>
      <c r="P118" s="103">
        <f t="shared" si="19"/>
        <v>1.2394023970750521</v>
      </c>
    </row>
    <row r="119" spans="1:16" x14ac:dyDescent="0.5">
      <c r="A119" s="102" t="s">
        <v>149</v>
      </c>
      <c r="B119" s="101">
        <v>938</v>
      </c>
      <c r="C119" s="102" t="s">
        <v>166</v>
      </c>
      <c r="D119" s="222">
        <v>1.0243522040275947</v>
      </c>
      <c r="E119" s="222">
        <v>3.2398660710351024</v>
      </c>
      <c r="F119" s="222">
        <v>1.7002236008861973</v>
      </c>
      <c r="G119" s="136">
        <v>8.8376313815000426E-2</v>
      </c>
      <c r="H119" s="137">
        <f t="shared" si="16"/>
        <v>3.1037981449303205</v>
      </c>
      <c r="I119" s="103">
        <f t="shared" si="17"/>
        <v>1.2298615777151081</v>
      </c>
      <c r="J119" s="223"/>
      <c r="K119" s="222">
        <v>1.0328181019873433</v>
      </c>
      <c r="L119" s="222">
        <f t="shared" si="14"/>
        <v>3.2398660710351024</v>
      </c>
      <c r="M119" s="222">
        <f t="shared" si="15"/>
        <v>1.7002236008861973</v>
      </c>
      <c r="N119" s="136">
        <v>4.765578292250066E-2</v>
      </c>
      <c r="O119" s="103">
        <f t="shared" si="18"/>
        <v>3.1664932036994236</v>
      </c>
      <c r="P119" s="103">
        <f t="shared" si="19"/>
        <v>1.2429038019598171</v>
      </c>
    </row>
    <row r="120" spans="1:16" x14ac:dyDescent="0.5">
      <c r="A120" s="102" t="s">
        <v>149</v>
      </c>
      <c r="B120" s="101">
        <v>868</v>
      </c>
      <c r="C120" s="102" t="s">
        <v>167</v>
      </c>
      <c r="D120" s="222">
        <v>1.1484170944219401</v>
      </c>
      <c r="E120" s="222">
        <v>3.293404394964158</v>
      </c>
      <c r="F120" s="222">
        <v>1.6096351760014211</v>
      </c>
      <c r="G120" s="136">
        <v>0.21213007897833061</v>
      </c>
      <c r="H120" s="137">
        <f t="shared" si="16"/>
        <v>2.9362262975643105</v>
      </c>
      <c r="I120" s="103">
        <f t="shared" si="17"/>
        <v>1.3123563052939833</v>
      </c>
      <c r="J120" s="223"/>
      <c r="K120" s="222">
        <v>1.1484170944219401</v>
      </c>
      <c r="L120" s="222">
        <f t="shared" si="14"/>
        <v>3.293404394964158</v>
      </c>
      <c r="M120" s="222">
        <f t="shared" si="15"/>
        <v>1.6096351760014211</v>
      </c>
      <c r="N120" s="136">
        <v>0.10905871659073624</v>
      </c>
      <c r="O120" s="103">
        <f t="shared" si="18"/>
        <v>3.1097746849090959</v>
      </c>
      <c r="P120" s="103">
        <f t="shared" si="19"/>
        <v>1.3297111440284619</v>
      </c>
    </row>
    <row r="121" spans="1:16" x14ac:dyDescent="0.5">
      <c r="A121" s="102" t="s">
        <v>149</v>
      </c>
      <c r="B121" s="101">
        <v>872</v>
      </c>
      <c r="C121" s="102" t="s">
        <v>168</v>
      </c>
      <c r="D121" s="222">
        <v>1.1254795891274101</v>
      </c>
      <c r="E121" s="222">
        <v>3.0900732596239204</v>
      </c>
      <c r="F121" s="222">
        <v>1.6811620906552776</v>
      </c>
      <c r="G121" s="136">
        <v>0.27141396016096719</v>
      </c>
      <c r="H121" s="137">
        <f t="shared" si="16"/>
        <v>2.7076750997391232</v>
      </c>
      <c r="I121" s="103">
        <f t="shared" si="17"/>
        <v>1.2711511812758405</v>
      </c>
      <c r="J121" s="223"/>
      <c r="K121" s="222">
        <v>1.1254795891274101</v>
      </c>
      <c r="L121" s="222">
        <f t="shared" si="14"/>
        <v>3.0900732596239204</v>
      </c>
      <c r="M121" s="222">
        <f t="shared" si="15"/>
        <v>1.6811620906552776</v>
      </c>
      <c r="N121" s="136">
        <v>3.4837923441677472E-2</v>
      </c>
      <c r="O121" s="103">
        <f t="shared" si="18"/>
        <v>3.0409897201832665</v>
      </c>
      <c r="P121" s="103">
        <f t="shared" si="19"/>
        <v>1.304482643320255</v>
      </c>
    </row>
    <row r="122" spans="1:16" x14ac:dyDescent="0.5">
      <c r="A122" s="102" t="s">
        <v>169</v>
      </c>
      <c r="B122" s="101">
        <v>800</v>
      </c>
      <c r="C122" s="102" t="s">
        <v>170</v>
      </c>
      <c r="D122" s="222">
        <v>1.0527890414904799</v>
      </c>
      <c r="E122" s="222">
        <v>1.8768669324719751</v>
      </c>
      <c r="F122" s="222">
        <v>1.3148046680231504</v>
      </c>
      <c r="G122" s="136">
        <v>0.15556469376215881</v>
      </c>
      <c r="H122" s="137">
        <f t="shared" si="16"/>
        <v>1.789429888427728</v>
      </c>
      <c r="I122" s="103">
        <f t="shared" si="17"/>
        <v>1.1211742220351568</v>
      </c>
      <c r="J122" s="223"/>
      <c r="K122" s="222">
        <v>1.0527890414904799</v>
      </c>
      <c r="L122" s="222">
        <f t="shared" si="14"/>
        <v>1.8768669324719751</v>
      </c>
      <c r="M122" s="222">
        <f t="shared" si="15"/>
        <v>1.3148046680231504</v>
      </c>
      <c r="N122" s="136">
        <v>0.22048478873516764</v>
      </c>
      <c r="O122" s="103">
        <f t="shared" si="18"/>
        <v>1.752940752838966</v>
      </c>
      <c r="P122" s="103">
        <f t="shared" si="19"/>
        <v>1.1175253084762806</v>
      </c>
    </row>
    <row r="123" spans="1:16" x14ac:dyDescent="0.5">
      <c r="A123" s="102" t="s">
        <v>169</v>
      </c>
      <c r="B123" s="101">
        <v>839</v>
      </c>
      <c r="C123" s="102" t="s">
        <v>171</v>
      </c>
      <c r="D123" s="222">
        <v>1</v>
      </c>
      <c r="E123" s="222">
        <v>1.9644994016934219</v>
      </c>
      <c r="F123" s="222">
        <v>1.4187429345311504</v>
      </c>
      <c r="G123" s="136">
        <v>8.1882052008172557E-2</v>
      </c>
      <c r="H123" s="137">
        <f t="shared" si="16"/>
        <v>1.9198117422654442</v>
      </c>
      <c r="I123" s="103">
        <f t="shared" si="17"/>
        <v>1.0919811742265446</v>
      </c>
      <c r="J123" s="223"/>
      <c r="K123" s="222">
        <v>1</v>
      </c>
      <c r="L123" s="222">
        <f t="shared" si="14"/>
        <v>1.9644994016934219</v>
      </c>
      <c r="M123" s="222">
        <f t="shared" si="15"/>
        <v>1.4187429345311504</v>
      </c>
      <c r="N123" s="136">
        <v>2.0486168488512931E-2</v>
      </c>
      <c r="O123" s="103">
        <f t="shared" si="18"/>
        <v>1.9533189427534399</v>
      </c>
      <c r="P123" s="103">
        <f t="shared" si="19"/>
        <v>1.0953318942753441</v>
      </c>
    </row>
    <row r="124" spans="1:16" x14ac:dyDescent="0.5">
      <c r="A124" s="102" t="s">
        <v>169</v>
      </c>
      <c r="B124" s="101">
        <v>801</v>
      </c>
      <c r="C124" s="102" t="s">
        <v>172</v>
      </c>
      <c r="D124" s="222">
        <v>1.0527890414904799</v>
      </c>
      <c r="E124" s="222">
        <v>1.8011813484708765</v>
      </c>
      <c r="F124" s="222">
        <v>1.3030638638250824</v>
      </c>
      <c r="G124" s="136">
        <v>0.35923215152101651</v>
      </c>
      <c r="H124" s="137">
        <f t="shared" si="16"/>
        <v>1.6222415327513309</v>
      </c>
      <c r="I124" s="103">
        <f t="shared" si="17"/>
        <v>1.1044553864675173</v>
      </c>
      <c r="J124" s="223"/>
      <c r="K124" s="222">
        <v>1.0527890414904799</v>
      </c>
      <c r="L124" s="222">
        <f t="shared" si="14"/>
        <v>1.8011813484708765</v>
      </c>
      <c r="M124" s="222">
        <f t="shared" si="15"/>
        <v>1.3030638638250824</v>
      </c>
      <c r="N124" s="136">
        <v>0.48623113317920397</v>
      </c>
      <c r="O124" s="103">
        <f t="shared" si="18"/>
        <v>1.5589811194551775</v>
      </c>
      <c r="P124" s="103">
        <f t="shared" si="19"/>
        <v>1.0981293451379017</v>
      </c>
    </row>
    <row r="125" spans="1:16" x14ac:dyDescent="0.5">
      <c r="A125" s="102" t="s">
        <v>169</v>
      </c>
      <c r="B125" s="101">
        <v>908</v>
      </c>
      <c r="C125" s="102" t="s">
        <v>173</v>
      </c>
      <c r="D125" s="222">
        <v>1</v>
      </c>
      <c r="E125" s="222">
        <v>1.4174939465323606</v>
      </c>
      <c r="F125" s="222">
        <v>1.5150754946326528</v>
      </c>
      <c r="G125" s="136">
        <v>0.24044076299541076</v>
      </c>
      <c r="H125" s="137">
        <f t="shared" si="16"/>
        <v>1.4409565284118682</v>
      </c>
      <c r="I125" s="103">
        <f t="shared" si="17"/>
        <v>1.0440956528411869</v>
      </c>
      <c r="J125" s="223"/>
      <c r="K125" s="222">
        <v>1</v>
      </c>
      <c r="L125" s="222">
        <f t="shared" si="14"/>
        <v>1.4174939465323606</v>
      </c>
      <c r="M125" s="222">
        <f t="shared" si="15"/>
        <v>1.5150754946326528</v>
      </c>
      <c r="N125" s="136">
        <v>0.19543622329002691</v>
      </c>
      <c r="O125" s="103">
        <f t="shared" si="18"/>
        <v>1.436564915755876</v>
      </c>
      <c r="P125" s="103">
        <f t="shared" si="19"/>
        <v>1.0436564915755877</v>
      </c>
    </row>
    <row r="126" spans="1:16" x14ac:dyDescent="0.5">
      <c r="A126" s="102" t="s">
        <v>169</v>
      </c>
      <c r="B126" s="101">
        <v>878</v>
      </c>
      <c r="C126" s="102" t="s">
        <v>174</v>
      </c>
      <c r="D126" s="222">
        <v>1</v>
      </c>
      <c r="E126" s="222">
        <v>1.5247877189104928</v>
      </c>
      <c r="F126" s="222">
        <v>1.4821837096639339</v>
      </c>
      <c r="G126" s="136">
        <v>0.27987120982509234</v>
      </c>
      <c r="H126" s="137">
        <f t="shared" si="16"/>
        <v>1.512864083299259</v>
      </c>
      <c r="I126" s="103">
        <f t="shared" si="17"/>
        <v>1.051286408329926</v>
      </c>
      <c r="J126" s="223"/>
      <c r="K126" s="222">
        <v>1</v>
      </c>
      <c r="L126" s="222">
        <f t="shared" si="14"/>
        <v>1.5247877189104928</v>
      </c>
      <c r="M126" s="222">
        <f t="shared" si="15"/>
        <v>1.4821837096639339</v>
      </c>
      <c r="N126" s="136">
        <v>0.1909019972677716</v>
      </c>
      <c r="O126" s="103">
        <f t="shared" si="18"/>
        <v>1.5166545284537101</v>
      </c>
      <c r="P126" s="103">
        <f t="shared" si="19"/>
        <v>1.0516654528453711</v>
      </c>
    </row>
    <row r="127" spans="1:16" x14ac:dyDescent="0.5">
      <c r="A127" s="102" t="s">
        <v>169</v>
      </c>
      <c r="B127" s="101">
        <v>838</v>
      </c>
      <c r="C127" s="102" t="s">
        <v>175</v>
      </c>
      <c r="D127" s="222">
        <v>1</v>
      </c>
      <c r="E127" s="222">
        <v>1.5691071714871281</v>
      </c>
      <c r="F127" s="222">
        <v>1.6758140489681714</v>
      </c>
      <c r="G127" s="136">
        <v>0.12904361194703576</v>
      </c>
      <c r="H127" s="137">
        <f t="shared" si="16"/>
        <v>1.5828770123768718</v>
      </c>
      <c r="I127" s="103">
        <f t="shared" si="17"/>
        <v>1.0582877012376872</v>
      </c>
      <c r="J127" s="223"/>
      <c r="K127" s="222">
        <v>1</v>
      </c>
      <c r="L127" s="222">
        <f t="shared" si="14"/>
        <v>1.5691071714871281</v>
      </c>
      <c r="M127" s="222">
        <f t="shared" si="15"/>
        <v>1.6758140489681714</v>
      </c>
      <c r="N127" s="136">
        <v>9.6003238077008765E-2</v>
      </c>
      <c r="O127" s="103">
        <f t="shared" si="18"/>
        <v>1.5793513772503951</v>
      </c>
      <c r="P127" s="103">
        <f t="shared" si="19"/>
        <v>1.0579351377250397</v>
      </c>
    </row>
    <row r="128" spans="1:16" x14ac:dyDescent="0.5">
      <c r="A128" s="102" t="s">
        <v>169</v>
      </c>
      <c r="B128" s="101">
        <v>916</v>
      </c>
      <c r="C128" s="102" t="s">
        <v>176</v>
      </c>
      <c r="D128" s="222">
        <v>1.0227477508899501</v>
      </c>
      <c r="E128" s="222">
        <v>1.494245943723256</v>
      </c>
      <c r="F128" s="222">
        <v>1.4452225379047896</v>
      </c>
      <c r="G128" s="136">
        <v>3.9964784902356561E-2</v>
      </c>
      <c r="H128" s="137">
        <f t="shared" si="16"/>
        <v>1.49228673385454</v>
      </c>
      <c r="I128" s="103">
        <f t="shared" si="17"/>
        <v>1.0674268740974142</v>
      </c>
      <c r="J128" s="223"/>
      <c r="K128" s="222">
        <v>1.0227477508899501</v>
      </c>
      <c r="L128" s="222">
        <f t="shared" si="14"/>
        <v>1.494245943723256</v>
      </c>
      <c r="M128" s="222">
        <f t="shared" si="15"/>
        <v>1.4452225379047896</v>
      </c>
      <c r="N128" s="136">
        <v>4.5921027322446427E-2</v>
      </c>
      <c r="O128" s="103">
        <f t="shared" si="18"/>
        <v>1.491994738565227</v>
      </c>
      <c r="P128" s="103">
        <f t="shared" si="19"/>
        <v>1.067397674568483</v>
      </c>
    </row>
    <row r="129" spans="1:16" x14ac:dyDescent="0.5">
      <c r="A129" s="102" t="s">
        <v>169</v>
      </c>
      <c r="B129" s="101">
        <v>802</v>
      </c>
      <c r="C129" s="102" t="s">
        <v>177</v>
      </c>
      <c r="D129" s="222">
        <v>1.0527890414904799</v>
      </c>
      <c r="E129" s="222">
        <v>1.7090598355335622</v>
      </c>
      <c r="F129" s="222">
        <v>1.5354364376370429</v>
      </c>
      <c r="G129" s="136">
        <v>0.14856276324820664</v>
      </c>
      <c r="H129" s="137">
        <f t="shared" si="16"/>
        <v>1.6832658637775124</v>
      </c>
      <c r="I129" s="103">
        <f t="shared" si="17"/>
        <v>1.1105578195701353</v>
      </c>
      <c r="J129" s="223"/>
      <c r="K129" s="222">
        <v>1.0527890414904799</v>
      </c>
      <c r="L129" s="222">
        <f t="shared" si="14"/>
        <v>1.7090598355335622</v>
      </c>
      <c r="M129" s="222">
        <f t="shared" si="15"/>
        <v>1.5354364376370429</v>
      </c>
      <c r="N129" s="136">
        <v>0.13269227751169738</v>
      </c>
      <c r="O129" s="103">
        <f t="shared" si="18"/>
        <v>1.6860213514373532</v>
      </c>
      <c r="P129" s="103">
        <f t="shared" si="19"/>
        <v>1.1108333683361193</v>
      </c>
    </row>
    <row r="130" spans="1:16" x14ac:dyDescent="0.5">
      <c r="A130" s="102" t="s">
        <v>169</v>
      </c>
      <c r="B130" s="101">
        <v>879</v>
      </c>
      <c r="C130" s="102" t="s">
        <v>178</v>
      </c>
      <c r="D130" s="222">
        <v>1</v>
      </c>
      <c r="E130" s="222">
        <v>1.8847338121476653</v>
      </c>
      <c r="F130" s="222">
        <v>1.4569684203763646</v>
      </c>
      <c r="G130" s="136">
        <v>0.26044028993802731</v>
      </c>
      <c r="H130" s="137">
        <f t="shared" si="16"/>
        <v>1.7733264694892938</v>
      </c>
      <c r="I130" s="103">
        <f t="shared" si="17"/>
        <v>1.0773326469489295</v>
      </c>
      <c r="J130" s="223"/>
      <c r="K130" s="222">
        <v>1</v>
      </c>
      <c r="L130" s="222">
        <f t="shared" si="14"/>
        <v>1.8847338121476653</v>
      </c>
      <c r="M130" s="222">
        <f t="shared" si="15"/>
        <v>1.4569684203763646</v>
      </c>
      <c r="N130" s="136">
        <v>0.21960601850016201</v>
      </c>
      <c r="O130" s="103">
        <f t="shared" si="18"/>
        <v>1.7907939576086078</v>
      </c>
      <c r="P130" s="103">
        <f t="shared" si="19"/>
        <v>1.0790793957608609</v>
      </c>
    </row>
    <row r="131" spans="1:16" x14ac:dyDescent="0.5">
      <c r="A131" s="102" t="s">
        <v>169</v>
      </c>
      <c r="B131" s="101">
        <v>933</v>
      </c>
      <c r="C131" s="102" t="s">
        <v>179</v>
      </c>
      <c r="D131" s="222">
        <v>1</v>
      </c>
      <c r="E131" s="222">
        <v>1.4135484717875784</v>
      </c>
      <c r="F131" s="222">
        <v>1.502117855269917</v>
      </c>
      <c r="G131" s="136">
        <v>0.18566692909275118</v>
      </c>
      <c r="H131" s="137">
        <f t="shared" si="16"/>
        <v>1.4299928772303825</v>
      </c>
      <c r="I131" s="103">
        <f t="shared" si="17"/>
        <v>1.0429992877230383</v>
      </c>
      <c r="J131" s="223"/>
      <c r="K131" s="222">
        <v>1</v>
      </c>
      <c r="L131" s="222">
        <f t="shared" si="14"/>
        <v>1.4135484717875784</v>
      </c>
      <c r="M131" s="222">
        <f t="shared" si="15"/>
        <v>1.502117855269917</v>
      </c>
      <c r="N131" s="136">
        <v>0.15155771379436708</v>
      </c>
      <c r="O131" s="103">
        <f t="shared" si="18"/>
        <v>1.4269718450603381</v>
      </c>
      <c r="P131" s="103">
        <f t="shared" si="19"/>
        <v>1.042697184506034</v>
      </c>
    </row>
    <row r="132" spans="1:16" x14ac:dyDescent="0.5">
      <c r="A132" s="102" t="s">
        <v>169</v>
      </c>
      <c r="B132" s="101">
        <v>803</v>
      </c>
      <c r="C132" s="102" t="s">
        <v>180</v>
      </c>
      <c r="D132" s="222">
        <v>1.0527890414904799</v>
      </c>
      <c r="E132" s="222">
        <v>1.9441867307966556</v>
      </c>
      <c r="F132" s="222">
        <v>1.4262400498633241</v>
      </c>
      <c r="G132" s="136">
        <v>3.8422983432208506E-2</v>
      </c>
      <c r="H132" s="137">
        <f t="shared" si="16"/>
        <v>1.924285674056387</v>
      </c>
      <c r="I132" s="103">
        <f t="shared" si="17"/>
        <v>1.1346598005980228</v>
      </c>
      <c r="J132" s="223"/>
      <c r="K132" s="222">
        <v>1.0527890414904799</v>
      </c>
      <c r="L132" s="222">
        <f t="shared" si="14"/>
        <v>1.9441867307966556</v>
      </c>
      <c r="M132" s="222">
        <f t="shared" si="15"/>
        <v>1.4262400498633241</v>
      </c>
      <c r="N132" s="136">
        <v>0</v>
      </c>
      <c r="O132" s="103">
        <f t="shared" si="18"/>
        <v>1.9441867307966556</v>
      </c>
      <c r="P132" s="103">
        <f t="shared" si="19"/>
        <v>1.1366499062720496</v>
      </c>
    </row>
    <row r="133" spans="1:16" x14ac:dyDescent="0.5">
      <c r="A133" s="102" t="s">
        <v>169</v>
      </c>
      <c r="B133" s="101">
        <v>866</v>
      </c>
      <c r="C133" s="102" t="s">
        <v>181</v>
      </c>
      <c r="D133" s="222">
        <v>1.02590214271903</v>
      </c>
      <c r="E133" s="222">
        <v>2.0246686703082735</v>
      </c>
      <c r="F133" s="222">
        <v>1.3819249728663257</v>
      </c>
      <c r="G133" s="136">
        <v>0.3713090730150887</v>
      </c>
      <c r="H133" s="137">
        <f t="shared" si="16"/>
        <v>1.7860121038248131</v>
      </c>
      <c r="I133" s="103">
        <f t="shared" si="17"/>
        <v>1.0993229245577054</v>
      </c>
      <c r="J133" s="223"/>
      <c r="K133" s="222">
        <v>1.02590214271903</v>
      </c>
      <c r="L133" s="222">
        <f t="shared" si="14"/>
        <v>2.0246686703082735</v>
      </c>
      <c r="M133" s="222">
        <f t="shared" si="15"/>
        <v>1.3819249728663257</v>
      </c>
      <c r="N133" s="136">
        <v>0.18360400292125434</v>
      </c>
      <c r="O133" s="103">
        <f t="shared" si="18"/>
        <v>1.9066583546055242</v>
      </c>
      <c r="P133" s="103">
        <f t="shared" si="19"/>
        <v>1.1113875496357766</v>
      </c>
    </row>
    <row r="134" spans="1:16" x14ac:dyDescent="0.5">
      <c r="A134" s="102" t="s">
        <v>169</v>
      </c>
      <c r="B134" s="101">
        <v>880</v>
      </c>
      <c r="C134" s="102" t="s">
        <v>182</v>
      </c>
      <c r="D134" s="222">
        <v>1</v>
      </c>
      <c r="E134" s="222">
        <v>1.8971740168561795</v>
      </c>
      <c r="F134" s="222">
        <v>1.6755556059466479</v>
      </c>
      <c r="G134" s="136">
        <v>0.40897987527638552</v>
      </c>
      <c r="H134" s="137">
        <f t="shared" si="16"/>
        <v>1.8065365468034482</v>
      </c>
      <c r="I134" s="103">
        <f t="shared" si="17"/>
        <v>1.0806536546803449</v>
      </c>
      <c r="J134" s="223"/>
      <c r="K134" s="222">
        <v>1</v>
      </c>
      <c r="L134" s="222">
        <f t="shared" si="14"/>
        <v>1.8971740168561795</v>
      </c>
      <c r="M134" s="222">
        <f t="shared" si="15"/>
        <v>1.6755556059466479</v>
      </c>
      <c r="N134" s="136">
        <v>0.27783113333307025</v>
      </c>
      <c r="O134" s="103">
        <f t="shared" si="18"/>
        <v>1.8356015225857101</v>
      </c>
      <c r="P134" s="103">
        <f t="shared" si="19"/>
        <v>1.0835601522585712</v>
      </c>
    </row>
    <row r="135" spans="1:16" x14ac:dyDescent="0.5">
      <c r="A135" s="102" t="s">
        <v>169</v>
      </c>
      <c r="B135" s="101">
        <v>865</v>
      </c>
      <c r="C135" s="102" t="s">
        <v>183</v>
      </c>
      <c r="D135" s="222">
        <v>1.02590214271903</v>
      </c>
      <c r="E135" s="222">
        <v>1.4808843967590437</v>
      </c>
      <c r="F135" s="222">
        <v>1.4265395528009936</v>
      </c>
      <c r="G135" s="136">
        <v>8.1134294345076949E-2</v>
      </c>
      <c r="H135" s="137">
        <f t="shared" si="16"/>
        <v>1.4764751661932141</v>
      </c>
      <c r="I135" s="103">
        <f t="shared" si="17"/>
        <v>1.0683692307945456</v>
      </c>
      <c r="J135" s="223"/>
      <c r="K135" s="222">
        <v>1.02590214271903</v>
      </c>
      <c r="L135" s="222">
        <f t="shared" si="14"/>
        <v>1.4808843967590437</v>
      </c>
      <c r="M135" s="222">
        <f t="shared" si="15"/>
        <v>1.4265395528009936</v>
      </c>
      <c r="N135" s="136">
        <v>4.7661603210728279E-2</v>
      </c>
      <c r="O135" s="103">
        <f t="shared" si="18"/>
        <v>1.478294234369766</v>
      </c>
      <c r="P135" s="103">
        <f t="shared" si="19"/>
        <v>1.0685511376122008</v>
      </c>
    </row>
    <row r="136" spans="1:16" x14ac:dyDescent="0.5">
      <c r="A136" s="102" t="s">
        <v>184</v>
      </c>
      <c r="B136" s="101">
        <v>330</v>
      </c>
      <c r="C136" s="102" t="s">
        <v>185</v>
      </c>
      <c r="D136" s="222">
        <v>1.01220189865592</v>
      </c>
      <c r="E136" s="222">
        <v>1.8614572628755568</v>
      </c>
      <c r="F136" s="222">
        <v>1.0890809211720625</v>
      </c>
      <c r="G136" s="136">
        <v>0.39484663275165305</v>
      </c>
      <c r="H136" s="137">
        <f t="shared" si="16"/>
        <v>1.5564870651368918</v>
      </c>
      <c r="I136" s="103">
        <f t="shared" si="17"/>
        <v>1.0654102254384252</v>
      </c>
      <c r="J136" s="223"/>
      <c r="K136" s="222">
        <v>1.01220189865592</v>
      </c>
      <c r="L136" s="222">
        <f t="shared" si="14"/>
        <v>1.8614572628755568</v>
      </c>
      <c r="M136" s="222">
        <f t="shared" si="15"/>
        <v>1.0890809211720625</v>
      </c>
      <c r="N136" s="136">
        <v>0.18492522637583114</v>
      </c>
      <c r="O136" s="103">
        <f t="shared" si="18"/>
        <v>1.7186253930387017</v>
      </c>
      <c r="P136" s="103">
        <f t="shared" si="19"/>
        <v>1.0816240582286063</v>
      </c>
    </row>
    <row r="137" spans="1:16" x14ac:dyDescent="0.5">
      <c r="A137" s="102" t="s">
        <v>184</v>
      </c>
      <c r="B137" s="101">
        <v>331</v>
      </c>
      <c r="C137" s="102" t="s">
        <v>186</v>
      </c>
      <c r="D137" s="222">
        <v>1.01220189865592</v>
      </c>
      <c r="E137" s="222">
        <v>1.894800487020557</v>
      </c>
      <c r="F137" s="222">
        <v>1.4297923079249479</v>
      </c>
      <c r="G137" s="136">
        <v>0.44208330119034633</v>
      </c>
      <c r="H137" s="137">
        <f t="shared" si="16"/>
        <v>1.6892281361254584</v>
      </c>
      <c r="I137" s="103">
        <f t="shared" si="17"/>
        <v>1.0786843325372819</v>
      </c>
      <c r="J137" s="223"/>
      <c r="K137" s="222">
        <v>1.01220189865592</v>
      </c>
      <c r="L137" s="222">
        <f t="shared" si="14"/>
        <v>1.894800487020557</v>
      </c>
      <c r="M137" s="222">
        <f t="shared" si="15"/>
        <v>1.4297923079249479</v>
      </c>
      <c r="N137" s="136">
        <v>0.13315436128936523</v>
      </c>
      <c r="O137" s="103">
        <f t="shared" si="18"/>
        <v>1.8328826199387507</v>
      </c>
      <c r="P137" s="103">
        <f t="shared" si="19"/>
        <v>1.093049780918611</v>
      </c>
    </row>
    <row r="138" spans="1:16" x14ac:dyDescent="0.5">
      <c r="A138" s="102" t="s">
        <v>184</v>
      </c>
      <c r="B138" s="101">
        <v>332</v>
      </c>
      <c r="C138" s="102" t="s">
        <v>187</v>
      </c>
      <c r="D138" s="222">
        <v>1.01220189865592</v>
      </c>
      <c r="E138" s="222">
        <v>1.2852140640849203</v>
      </c>
      <c r="F138" s="222">
        <v>1.2090648006751572</v>
      </c>
      <c r="G138" s="136">
        <v>0.36525525038849371</v>
      </c>
      <c r="H138" s="137">
        <f t="shared" si="16"/>
        <v>1.257400145811288</v>
      </c>
      <c r="I138" s="103">
        <f t="shared" si="17"/>
        <v>1.0355015335058648</v>
      </c>
      <c r="J138" s="223"/>
      <c r="K138" s="222">
        <v>1.01220189865592</v>
      </c>
      <c r="L138" s="222">
        <f t="shared" si="14"/>
        <v>1.2852140640849203</v>
      </c>
      <c r="M138" s="222">
        <f t="shared" si="15"/>
        <v>1.2090648006751572</v>
      </c>
      <c r="N138" s="136">
        <v>0.15155908652173206</v>
      </c>
      <c r="O138" s="103">
        <f t="shared" si="18"/>
        <v>1.2736729512832339</v>
      </c>
      <c r="P138" s="103">
        <f t="shared" si="19"/>
        <v>1.0371288140530595</v>
      </c>
    </row>
    <row r="139" spans="1:16" x14ac:dyDescent="0.5">
      <c r="A139" s="102" t="s">
        <v>184</v>
      </c>
      <c r="B139" s="101">
        <v>884</v>
      </c>
      <c r="C139" s="102" t="s">
        <v>188</v>
      </c>
      <c r="D139" s="222">
        <v>1</v>
      </c>
      <c r="E139" s="222">
        <v>1.1039696554745089</v>
      </c>
      <c r="F139" s="222">
        <v>1.2464238919745367</v>
      </c>
      <c r="G139" s="136">
        <v>0.19463649832433935</v>
      </c>
      <c r="H139" s="137">
        <f t="shared" si="16"/>
        <v>1.1316964492383415</v>
      </c>
      <c r="I139" s="103">
        <f t="shared" si="17"/>
        <v>1.0131696449238343</v>
      </c>
      <c r="J139" s="223"/>
      <c r="K139" s="222">
        <v>1</v>
      </c>
      <c r="L139" s="222">
        <f t="shared" si="14"/>
        <v>1.1039696554745089</v>
      </c>
      <c r="M139" s="222">
        <f t="shared" si="15"/>
        <v>1.2464238919745367</v>
      </c>
      <c r="N139" s="136">
        <v>9.3239383943837309E-2</v>
      </c>
      <c r="O139" s="103">
        <f t="shared" si="18"/>
        <v>1.1172520007259612</v>
      </c>
      <c r="P139" s="103">
        <f t="shared" si="19"/>
        <v>1.0117252000725963</v>
      </c>
    </row>
    <row r="140" spans="1:16" x14ac:dyDescent="0.5">
      <c r="A140" s="102" t="s">
        <v>184</v>
      </c>
      <c r="B140" s="101">
        <v>333</v>
      </c>
      <c r="C140" s="102" t="s">
        <v>189</v>
      </c>
      <c r="D140" s="222">
        <v>1.01220189865592</v>
      </c>
      <c r="E140" s="222">
        <v>1.7819566894124115</v>
      </c>
      <c r="F140" s="222">
        <v>1.1818751301510648</v>
      </c>
      <c r="G140" s="136">
        <v>0.48812544438094213</v>
      </c>
      <c r="H140" s="137">
        <f t="shared" si="16"/>
        <v>1.489041611633158</v>
      </c>
      <c r="I140" s="103">
        <f t="shared" si="17"/>
        <v>1.0586656800880518</v>
      </c>
      <c r="J140" s="223"/>
      <c r="K140" s="222">
        <v>1.01220189865592</v>
      </c>
      <c r="L140" s="222">
        <f t="shared" si="14"/>
        <v>1.7819566894124115</v>
      </c>
      <c r="M140" s="222">
        <f t="shared" si="15"/>
        <v>1.1818751301510648</v>
      </c>
      <c r="N140" s="136">
        <v>5.3173105252786949E-2</v>
      </c>
      <c r="O140" s="103">
        <f t="shared" si="18"/>
        <v>1.7500484895015513</v>
      </c>
      <c r="P140" s="103">
        <f t="shared" si="19"/>
        <v>1.0847663678748911</v>
      </c>
    </row>
    <row r="141" spans="1:16" x14ac:dyDescent="0.5">
      <c r="A141" s="102" t="s">
        <v>184</v>
      </c>
      <c r="B141" s="101">
        <v>893</v>
      </c>
      <c r="C141" s="102" t="s">
        <v>190</v>
      </c>
      <c r="D141" s="222">
        <v>1</v>
      </c>
      <c r="E141" s="222">
        <v>1.3158839054195528</v>
      </c>
      <c r="F141" s="222">
        <v>1.0694088536823747</v>
      </c>
      <c r="G141" s="136">
        <v>0.33022387787420338</v>
      </c>
      <c r="H141" s="137">
        <f t="shared" si="16"/>
        <v>1.234491958035657</v>
      </c>
      <c r="I141" s="103">
        <f t="shared" si="17"/>
        <v>1.0234491958035659</v>
      </c>
      <c r="J141" s="223"/>
      <c r="K141" s="222">
        <v>1</v>
      </c>
      <c r="L141" s="222">
        <f t="shared" si="14"/>
        <v>1.3158839054195528</v>
      </c>
      <c r="M141" s="222">
        <f t="shared" si="15"/>
        <v>1.0694088536823747</v>
      </c>
      <c r="N141" s="136">
        <v>0.2338939963370201</v>
      </c>
      <c r="O141" s="103">
        <f t="shared" si="18"/>
        <v>1.2582348705713704</v>
      </c>
      <c r="P141" s="103">
        <f t="shared" si="19"/>
        <v>1.0258234870571372</v>
      </c>
    </row>
    <row r="142" spans="1:16" x14ac:dyDescent="0.5">
      <c r="A142" s="102" t="s">
        <v>184</v>
      </c>
      <c r="B142" s="101">
        <v>334</v>
      </c>
      <c r="C142" s="102" t="s">
        <v>191</v>
      </c>
      <c r="D142" s="222">
        <v>1.01220189865592</v>
      </c>
      <c r="E142" s="222">
        <v>1.8831891300235313</v>
      </c>
      <c r="F142" s="222">
        <v>1.3208659634813487</v>
      </c>
      <c r="G142" s="136">
        <v>0.47817096962037364</v>
      </c>
      <c r="H142" s="137">
        <f t="shared" ref="H142:H164" si="20">((1-G142)*E142)+(G142*F142)</f>
        <v>1.6143025162380571</v>
      </c>
      <c r="I142" s="103">
        <f t="shared" ref="I142:I164" si="21">(D142*80%)+ (H142*10%) + 10%</f>
        <v>1.0711917705485419</v>
      </c>
      <c r="J142" s="223"/>
      <c r="K142" s="222">
        <v>1.01220189865592</v>
      </c>
      <c r="L142" s="222">
        <f t="shared" si="14"/>
        <v>1.8831891300235313</v>
      </c>
      <c r="M142" s="222">
        <f t="shared" si="15"/>
        <v>1.3208659634813487</v>
      </c>
      <c r="N142" s="136">
        <v>0.1106505239775671</v>
      </c>
      <c r="O142" s="103">
        <f t="shared" ref="O142:O164" si="22">((1-N142)*L142)+(N142*M142)</f>
        <v>1.8209677770009141</v>
      </c>
      <c r="P142" s="103">
        <f t="shared" ref="P142:P164" si="23" xml:space="preserve"> (80% * K142) + (10% * O142) + 10%</f>
        <v>1.0918582966248276</v>
      </c>
    </row>
    <row r="143" spans="1:16" x14ac:dyDescent="0.5">
      <c r="A143" s="102" t="s">
        <v>184</v>
      </c>
      <c r="B143" s="101">
        <v>860</v>
      </c>
      <c r="C143" s="102" t="s">
        <v>192</v>
      </c>
      <c r="D143" s="222">
        <v>1</v>
      </c>
      <c r="E143" s="222">
        <v>1.7716692997460617</v>
      </c>
      <c r="F143" s="222">
        <v>1.1065358608551374</v>
      </c>
      <c r="G143" s="136">
        <v>0.1315267265001035</v>
      </c>
      <c r="H143" s="137">
        <f t="shared" si="20"/>
        <v>1.6841864758429819</v>
      </c>
      <c r="I143" s="103">
        <f t="shared" si="21"/>
        <v>1.0684186475842983</v>
      </c>
      <c r="J143" s="223"/>
      <c r="K143" s="222">
        <v>1</v>
      </c>
      <c r="L143" s="222">
        <f t="shared" ref="L143:L164" si="24">E143</f>
        <v>1.7716692997460617</v>
      </c>
      <c r="M143" s="222">
        <f t="shared" ref="M143:M164" si="25">F143</f>
        <v>1.1065358608551374</v>
      </c>
      <c r="N143" s="136">
        <v>6.5630210676244735E-2</v>
      </c>
      <c r="O143" s="103">
        <f t="shared" si="22"/>
        <v>1.728016452023835</v>
      </c>
      <c r="P143" s="103">
        <f t="shared" si="23"/>
        <v>1.0728016452023836</v>
      </c>
    </row>
    <row r="144" spans="1:16" x14ac:dyDescent="0.5">
      <c r="A144" s="102" t="s">
        <v>184</v>
      </c>
      <c r="B144" s="101">
        <v>861</v>
      </c>
      <c r="C144" s="102" t="s">
        <v>193</v>
      </c>
      <c r="D144" s="222">
        <v>1</v>
      </c>
      <c r="E144" s="222">
        <v>1.1835290230645508</v>
      </c>
      <c r="F144" s="222">
        <v>1.3317613920128755</v>
      </c>
      <c r="G144" s="136">
        <v>0.65676105280651176</v>
      </c>
      <c r="H144" s="137">
        <f t="shared" si="20"/>
        <v>1.2808822697550557</v>
      </c>
      <c r="I144" s="103">
        <f t="shared" si="21"/>
        <v>1.0280882269755056</v>
      </c>
      <c r="J144" s="223"/>
      <c r="K144" s="222">
        <v>1</v>
      </c>
      <c r="L144" s="222">
        <f t="shared" si="24"/>
        <v>1.1835290230645508</v>
      </c>
      <c r="M144" s="222">
        <f t="shared" si="25"/>
        <v>1.3317613920128755</v>
      </c>
      <c r="N144" s="136">
        <v>8.5384176065306308E-2</v>
      </c>
      <c r="O144" s="103">
        <f t="shared" si="22"/>
        <v>1.196185721753412</v>
      </c>
      <c r="P144" s="103">
        <f t="shared" si="23"/>
        <v>1.0196185721753412</v>
      </c>
    </row>
    <row r="145" spans="1:16" x14ac:dyDescent="0.5">
      <c r="A145" s="102" t="s">
        <v>184</v>
      </c>
      <c r="B145" s="101">
        <v>894</v>
      </c>
      <c r="C145" s="102" t="s">
        <v>194</v>
      </c>
      <c r="D145" s="222">
        <v>1</v>
      </c>
      <c r="E145" s="222">
        <v>1.281638872155801</v>
      </c>
      <c r="F145" s="222">
        <v>1.3348751634182541</v>
      </c>
      <c r="G145" s="136">
        <v>0.3797901514061931</v>
      </c>
      <c r="H145" s="137">
        <f t="shared" si="20"/>
        <v>1.3018574912746721</v>
      </c>
      <c r="I145" s="103">
        <f t="shared" si="21"/>
        <v>1.0301857491274673</v>
      </c>
      <c r="J145" s="223"/>
      <c r="K145" s="222">
        <v>1</v>
      </c>
      <c r="L145" s="222">
        <f t="shared" si="24"/>
        <v>1.281638872155801</v>
      </c>
      <c r="M145" s="222">
        <f t="shared" si="25"/>
        <v>1.3348751634182541</v>
      </c>
      <c r="N145" s="136">
        <v>0.2534597044694385</v>
      </c>
      <c r="O145" s="103">
        <f t="shared" si="22"/>
        <v>1.2951321268062312</v>
      </c>
      <c r="P145" s="103">
        <f t="shared" si="23"/>
        <v>1.0295132126806232</v>
      </c>
    </row>
    <row r="146" spans="1:16" x14ac:dyDescent="0.5">
      <c r="A146" s="102" t="s">
        <v>184</v>
      </c>
      <c r="B146" s="101">
        <v>335</v>
      </c>
      <c r="C146" s="102" t="s">
        <v>195</v>
      </c>
      <c r="D146" s="222">
        <v>1.01220189865592</v>
      </c>
      <c r="E146" s="222">
        <v>1.239613759100513</v>
      </c>
      <c r="F146" s="222">
        <v>1.1438385223654111</v>
      </c>
      <c r="G146" s="136">
        <v>0.67270895971440592</v>
      </c>
      <c r="H146" s="137">
        <f t="shared" si="20"/>
        <v>1.1751848992300418</v>
      </c>
      <c r="I146" s="103">
        <f t="shared" si="21"/>
        <v>1.0272800088477403</v>
      </c>
      <c r="J146" s="223"/>
      <c r="K146" s="222">
        <v>1.01220189865592</v>
      </c>
      <c r="L146" s="222">
        <f t="shared" si="24"/>
        <v>1.239613759100513</v>
      </c>
      <c r="M146" s="222">
        <f t="shared" si="25"/>
        <v>1.1438385223654111</v>
      </c>
      <c r="N146" s="136">
        <v>0.42832065535400815</v>
      </c>
      <c r="O146" s="103">
        <f t="shared" si="22"/>
        <v>1.1985912469354489</v>
      </c>
      <c r="P146" s="103">
        <f t="shared" si="23"/>
        <v>1.0296206436182809</v>
      </c>
    </row>
    <row r="147" spans="1:16" x14ac:dyDescent="0.5">
      <c r="A147" s="102" t="s">
        <v>184</v>
      </c>
      <c r="B147" s="101">
        <v>937</v>
      </c>
      <c r="C147" s="102" t="s">
        <v>196</v>
      </c>
      <c r="D147" s="222">
        <v>1.0253074276109</v>
      </c>
      <c r="E147" s="222">
        <v>1.787568063928578</v>
      </c>
      <c r="F147" s="222">
        <v>1.2248949714207484</v>
      </c>
      <c r="G147" s="136">
        <v>0.18629848268108629</v>
      </c>
      <c r="H147" s="137">
        <f t="shared" si="20"/>
        <v>1.6827429205488951</v>
      </c>
      <c r="I147" s="103">
        <f t="shared" si="21"/>
        <v>1.0885202341436095</v>
      </c>
      <c r="J147" s="223"/>
      <c r="K147" s="222">
        <v>1.0253074276109</v>
      </c>
      <c r="L147" s="222">
        <f t="shared" si="24"/>
        <v>1.787568063928578</v>
      </c>
      <c r="M147" s="222">
        <f t="shared" si="25"/>
        <v>1.2248949714207484</v>
      </c>
      <c r="N147" s="136">
        <v>2.2760630369062E-2</v>
      </c>
      <c r="O147" s="103">
        <f t="shared" si="22"/>
        <v>1.7747612696513904</v>
      </c>
      <c r="P147" s="103">
        <f t="shared" si="23"/>
        <v>1.0977220690538592</v>
      </c>
    </row>
    <row r="148" spans="1:16" x14ac:dyDescent="0.5">
      <c r="A148" s="102" t="s">
        <v>184</v>
      </c>
      <c r="B148" s="101">
        <v>336</v>
      </c>
      <c r="C148" s="102" t="s">
        <v>197</v>
      </c>
      <c r="D148" s="222">
        <v>1.01220189865592</v>
      </c>
      <c r="E148" s="222">
        <v>1.2678887773271394</v>
      </c>
      <c r="F148" s="222">
        <v>1.1818699290427004</v>
      </c>
      <c r="G148" s="136">
        <v>0.60269939755686308</v>
      </c>
      <c r="H148" s="137">
        <f t="shared" si="20"/>
        <v>1.2160452692875729</v>
      </c>
      <c r="I148" s="103">
        <f t="shared" si="21"/>
        <v>1.0313660458534935</v>
      </c>
      <c r="J148" s="223"/>
      <c r="K148" s="222">
        <v>1.01220189865592</v>
      </c>
      <c r="L148" s="222">
        <f t="shared" si="24"/>
        <v>1.2678887773271394</v>
      </c>
      <c r="M148" s="222">
        <f t="shared" si="25"/>
        <v>1.1818699290427004</v>
      </c>
      <c r="N148" s="136">
        <v>0.32588971625304497</v>
      </c>
      <c r="O148" s="103">
        <f t="shared" si="22"/>
        <v>1.2398561192673099</v>
      </c>
      <c r="P148" s="103">
        <f t="shared" si="23"/>
        <v>1.033747130851467</v>
      </c>
    </row>
    <row r="149" spans="1:16" x14ac:dyDescent="0.5">
      <c r="A149" s="102" t="s">
        <v>184</v>
      </c>
      <c r="B149" s="101">
        <v>885</v>
      </c>
      <c r="C149" s="102" t="s">
        <v>198</v>
      </c>
      <c r="D149" s="222">
        <v>1</v>
      </c>
      <c r="E149" s="222">
        <v>1.3280680215540872</v>
      </c>
      <c r="F149" s="222">
        <v>1.3542283481403767</v>
      </c>
      <c r="G149" s="136">
        <v>0.23419741218118117</v>
      </c>
      <c r="H149" s="137">
        <f t="shared" si="20"/>
        <v>1.3341947023424108</v>
      </c>
      <c r="I149" s="103">
        <f t="shared" si="21"/>
        <v>1.0334194702342412</v>
      </c>
      <c r="J149" s="223"/>
      <c r="K149" s="222">
        <v>1</v>
      </c>
      <c r="L149" s="222">
        <f t="shared" si="24"/>
        <v>1.3280680215540872</v>
      </c>
      <c r="M149" s="222">
        <f t="shared" si="25"/>
        <v>1.3542283481403767</v>
      </c>
      <c r="N149" s="136">
        <v>0.13358675236182546</v>
      </c>
      <c r="O149" s="103">
        <f t="shared" si="22"/>
        <v>1.3315626946234742</v>
      </c>
      <c r="P149" s="103">
        <f t="shared" si="23"/>
        <v>1.0331562694623475</v>
      </c>
    </row>
    <row r="150" spans="1:16" x14ac:dyDescent="0.5">
      <c r="A150" s="102" t="s">
        <v>199</v>
      </c>
      <c r="B150" s="101">
        <v>370</v>
      </c>
      <c r="C150" s="102" t="s">
        <v>200</v>
      </c>
      <c r="D150" s="222">
        <v>1</v>
      </c>
      <c r="E150" s="222">
        <v>1.2142994180527367</v>
      </c>
      <c r="F150" s="222">
        <v>1.2958461016112619</v>
      </c>
      <c r="G150" s="136">
        <v>0.41405827827495384</v>
      </c>
      <c r="H150" s="137">
        <f t="shared" si="20"/>
        <v>1.2480644974460122</v>
      </c>
      <c r="I150" s="103">
        <f t="shared" si="21"/>
        <v>1.0248064497446012</v>
      </c>
      <c r="J150" s="223"/>
      <c r="K150" s="222">
        <v>1</v>
      </c>
      <c r="L150" s="222">
        <f t="shared" si="24"/>
        <v>1.2142994180527367</v>
      </c>
      <c r="M150" s="222">
        <f t="shared" si="25"/>
        <v>1.2958461016112619</v>
      </c>
      <c r="N150" s="136">
        <v>1.3921759671664321E-3</v>
      </c>
      <c r="O150" s="103">
        <f t="shared" si="22"/>
        <v>1.2144129453857888</v>
      </c>
      <c r="P150" s="103">
        <f t="shared" si="23"/>
        <v>1.0214412945385789</v>
      </c>
    </row>
    <row r="151" spans="1:16" x14ac:dyDescent="0.5">
      <c r="A151" s="102" t="s">
        <v>199</v>
      </c>
      <c r="B151" s="101">
        <v>380</v>
      </c>
      <c r="C151" s="102" t="s">
        <v>201</v>
      </c>
      <c r="D151" s="222">
        <v>1.00058366718104</v>
      </c>
      <c r="E151" s="222">
        <v>1.5234208641053526</v>
      </c>
      <c r="F151" s="222">
        <v>1.2024126455758124</v>
      </c>
      <c r="G151" s="136">
        <v>0.52172138363472997</v>
      </c>
      <c r="H151" s="137">
        <f t="shared" si="20"/>
        <v>1.3559440121760011</v>
      </c>
      <c r="I151" s="103">
        <f t="shared" si="21"/>
        <v>1.0360613349624321</v>
      </c>
      <c r="J151" s="223"/>
      <c r="K151" s="222">
        <v>1.00058366718104</v>
      </c>
      <c r="L151" s="222">
        <f t="shared" si="24"/>
        <v>1.5234208641053526</v>
      </c>
      <c r="M151" s="222">
        <f t="shared" si="25"/>
        <v>1.2024126455758124</v>
      </c>
      <c r="N151" s="136">
        <v>0.32068798422945649</v>
      </c>
      <c r="O151" s="103">
        <f t="shared" si="22"/>
        <v>1.4204773855840254</v>
      </c>
      <c r="P151" s="103">
        <f t="shared" si="23"/>
        <v>1.0425146723032346</v>
      </c>
    </row>
    <row r="152" spans="1:16" x14ac:dyDescent="0.5">
      <c r="A152" s="102" t="s">
        <v>199</v>
      </c>
      <c r="B152" s="101">
        <v>381</v>
      </c>
      <c r="C152" s="102" t="s">
        <v>202</v>
      </c>
      <c r="D152" s="222">
        <v>1.00058366718104</v>
      </c>
      <c r="E152" s="222">
        <v>1.2083298445225166</v>
      </c>
      <c r="F152" s="222">
        <v>1.248065481794151</v>
      </c>
      <c r="G152" s="136">
        <v>0.3204317440650718</v>
      </c>
      <c r="H152" s="137">
        <f t="shared" si="20"/>
        <v>1.2210624040750035</v>
      </c>
      <c r="I152" s="103">
        <f t="shared" si="21"/>
        <v>1.0225731741523325</v>
      </c>
      <c r="J152" s="223"/>
      <c r="K152" s="222">
        <v>1.00058366718104</v>
      </c>
      <c r="L152" s="222">
        <f t="shared" si="24"/>
        <v>1.2083298445225166</v>
      </c>
      <c r="M152" s="222">
        <f t="shared" si="25"/>
        <v>1.248065481794151</v>
      </c>
      <c r="N152" s="136">
        <v>7.6531837397421004E-2</v>
      </c>
      <c r="O152" s="103">
        <f t="shared" si="22"/>
        <v>1.2113708858530723</v>
      </c>
      <c r="P152" s="103">
        <f t="shared" si="23"/>
        <v>1.0216040223301392</v>
      </c>
    </row>
    <row r="153" spans="1:16" x14ac:dyDescent="0.5">
      <c r="A153" s="102" t="s">
        <v>199</v>
      </c>
      <c r="B153" s="101">
        <v>371</v>
      </c>
      <c r="C153" s="102" t="s">
        <v>203</v>
      </c>
      <c r="D153" s="222">
        <v>1</v>
      </c>
      <c r="E153" s="222">
        <v>1.4254207235147154</v>
      </c>
      <c r="F153" s="222">
        <v>1</v>
      </c>
      <c r="G153" s="136">
        <v>0.5204646534785079</v>
      </c>
      <c r="H153" s="137">
        <f t="shared" si="20"/>
        <v>1.204004274068053</v>
      </c>
      <c r="I153" s="103">
        <f t="shared" si="21"/>
        <v>1.0204004274068055</v>
      </c>
      <c r="J153" s="223"/>
      <c r="K153" s="222">
        <v>1</v>
      </c>
      <c r="L153" s="222">
        <f t="shared" si="24"/>
        <v>1.4254207235147154</v>
      </c>
      <c r="M153" s="222">
        <f t="shared" si="25"/>
        <v>1</v>
      </c>
      <c r="N153" s="136">
        <v>6.9201718329825967E-2</v>
      </c>
      <c r="O153" s="103">
        <f t="shared" si="22"/>
        <v>1.3959808784343792</v>
      </c>
      <c r="P153" s="103">
        <f t="shared" si="23"/>
        <v>1.0395980878434381</v>
      </c>
    </row>
    <row r="154" spans="1:16" x14ac:dyDescent="0.5">
      <c r="A154" s="102" t="s">
        <v>199</v>
      </c>
      <c r="B154" s="101">
        <v>811</v>
      </c>
      <c r="C154" s="102" t="s">
        <v>204</v>
      </c>
      <c r="D154" s="222">
        <v>1</v>
      </c>
      <c r="E154" s="222">
        <v>1.3678208002951917</v>
      </c>
      <c r="F154" s="222">
        <v>1.2732873627061292</v>
      </c>
      <c r="G154" s="136">
        <v>0.29455508265346519</v>
      </c>
      <c r="H154" s="137">
        <f t="shared" si="20"/>
        <v>1.3399754957726291</v>
      </c>
      <c r="I154" s="103">
        <f t="shared" si="21"/>
        <v>1.0339975495772631</v>
      </c>
      <c r="J154" s="223"/>
      <c r="K154" s="222">
        <v>1</v>
      </c>
      <c r="L154" s="222">
        <f t="shared" si="24"/>
        <v>1.3678208002951917</v>
      </c>
      <c r="M154" s="222">
        <f t="shared" si="25"/>
        <v>1.2732873627061292</v>
      </c>
      <c r="N154" s="136">
        <v>0.11754911758770699</v>
      </c>
      <c r="O154" s="103">
        <f t="shared" si="22"/>
        <v>1.3567084781240646</v>
      </c>
      <c r="P154" s="103">
        <f t="shared" si="23"/>
        <v>1.0356708478124066</v>
      </c>
    </row>
    <row r="155" spans="1:16" x14ac:dyDescent="0.5">
      <c r="A155" s="102" t="s">
        <v>199</v>
      </c>
      <c r="B155" s="101">
        <v>810</v>
      </c>
      <c r="C155" s="102" t="s">
        <v>205</v>
      </c>
      <c r="D155" s="222">
        <v>1</v>
      </c>
      <c r="E155" s="222">
        <v>1.0324052451864925</v>
      </c>
      <c r="F155" s="222">
        <v>1.1362896498202162</v>
      </c>
      <c r="G155" s="136">
        <v>0.51151169936393337</v>
      </c>
      <c r="H155" s="137">
        <f t="shared" si="20"/>
        <v>1.0855433335380988</v>
      </c>
      <c r="I155" s="103">
        <f t="shared" si="21"/>
        <v>1.0085543333538101</v>
      </c>
      <c r="J155" s="223"/>
      <c r="K155" s="222">
        <v>1</v>
      </c>
      <c r="L155" s="222">
        <f t="shared" si="24"/>
        <v>1.0324052451864925</v>
      </c>
      <c r="M155" s="222">
        <f t="shared" si="25"/>
        <v>1.1362896498202162</v>
      </c>
      <c r="N155" s="136">
        <v>0.10161211737552951</v>
      </c>
      <c r="O155" s="103">
        <f t="shared" si="22"/>
        <v>1.0429611595036212</v>
      </c>
      <c r="P155" s="103">
        <f t="shared" si="23"/>
        <v>1.0042961159503623</v>
      </c>
    </row>
    <row r="156" spans="1:16" x14ac:dyDescent="0.5">
      <c r="A156" s="102" t="s">
        <v>199</v>
      </c>
      <c r="B156" s="101">
        <v>382</v>
      </c>
      <c r="C156" s="102" t="s">
        <v>206</v>
      </c>
      <c r="D156" s="222">
        <v>1.00058366718104</v>
      </c>
      <c r="E156" s="222">
        <v>1.2841683687127954</v>
      </c>
      <c r="F156" s="222">
        <v>1.1785167989310048</v>
      </c>
      <c r="G156" s="136">
        <v>0.24817282413593572</v>
      </c>
      <c r="H156" s="137">
        <f t="shared" si="20"/>
        <v>1.2579485202656535</v>
      </c>
      <c r="I156" s="103">
        <f t="shared" si="21"/>
        <v>1.0262617857713974</v>
      </c>
      <c r="J156" s="223"/>
      <c r="K156" s="222">
        <v>1.00058366718104</v>
      </c>
      <c r="L156" s="222">
        <f t="shared" si="24"/>
        <v>1.2841683687127954</v>
      </c>
      <c r="M156" s="222">
        <f t="shared" si="25"/>
        <v>1.1785167989310048</v>
      </c>
      <c r="N156" s="136">
        <v>6.8648686313504834E-2</v>
      </c>
      <c r="O156" s="103">
        <f t="shared" si="22"/>
        <v>1.2769155272403159</v>
      </c>
      <c r="P156" s="103">
        <f t="shared" si="23"/>
        <v>1.0281584864688638</v>
      </c>
    </row>
    <row r="157" spans="1:16" x14ac:dyDescent="0.5">
      <c r="A157" s="102" t="s">
        <v>199</v>
      </c>
      <c r="B157" s="101">
        <v>383</v>
      </c>
      <c r="C157" s="102" t="s">
        <v>207</v>
      </c>
      <c r="D157" s="222">
        <v>1.00058366718104</v>
      </c>
      <c r="E157" s="222">
        <v>1.9865671899524227</v>
      </c>
      <c r="F157" s="222">
        <v>1.2840534690833645</v>
      </c>
      <c r="G157" s="136">
        <v>0.40053203146386634</v>
      </c>
      <c r="H157" s="137">
        <f t="shared" si="20"/>
        <v>1.7051879422014995</v>
      </c>
      <c r="I157" s="103">
        <f t="shared" si="21"/>
        <v>1.0709857279649819</v>
      </c>
      <c r="J157" s="223"/>
      <c r="K157" s="222">
        <v>1.00058366718104</v>
      </c>
      <c r="L157" s="222">
        <f t="shared" si="24"/>
        <v>1.9865671899524227</v>
      </c>
      <c r="M157" s="222">
        <f t="shared" si="25"/>
        <v>1.2840534690833645</v>
      </c>
      <c r="N157" s="136">
        <v>0.12001556532531379</v>
      </c>
      <c r="O157" s="103">
        <f t="shared" si="22"/>
        <v>1.902254608593533</v>
      </c>
      <c r="P157" s="103">
        <f t="shared" si="23"/>
        <v>1.0906923946041853</v>
      </c>
    </row>
    <row r="158" spans="1:16" x14ac:dyDescent="0.5">
      <c r="A158" s="102" t="s">
        <v>199</v>
      </c>
      <c r="B158" s="101">
        <v>812</v>
      </c>
      <c r="C158" s="102" t="s">
        <v>208</v>
      </c>
      <c r="D158" s="222">
        <v>1</v>
      </c>
      <c r="E158" s="222">
        <v>1.1077162715932936</v>
      </c>
      <c r="F158" s="222">
        <v>1.0605458447488405</v>
      </c>
      <c r="G158" s="136">
        <v>0.42674046821725681</v>
      </c>
      <c r="H158" s="137">
        <f t="shared" si="20"/>
        <v>1.0875867415556839</v>
      </c>
      <c r="I158" s="103">
        <f t="shared" si="21"/>
        <v>1.0087586741555685</v>
      </c>
      <c r="J158" s="223"/>
      <c r="K158" s="222">
        <v>1</v>
      </c>
      <c r="L158" s="222">
        <f t="shared" si="24"/>
        <v>1.1077162715932936</v>
      </c>
      <c r="M158" s="222">
        <f t="shared" si="25"/>
        <v>1.0605458447488405</v>
      </c>
      <c r="N158" s="136">
        <v>7.6331562118803362E-2</v>
      </c>
      <c r="O158" s="103">
        <f t="shared" si="22"/>
        <v>1.1041156792264459</v>
      </c>
      <c r="P158" s="103">
        <f t="shared" si="23"/>
        <v>1.0104115679226446</v>
      </c>
    </row>
    <row r="159" spans="1:16" x14ac:dyDescent="0.5">
      <c r="A159" s="102" t="s">
        <v>199</v>
      </c>
      <c r="B159" s="101">
        <v>813</v>
      </c>
      <c r="C159" s="102" t="s">
        <v>209</v>
      </c>
      <c r="D159" s="222">
        <v>1</v>
      </c>
      <c r="E159" s="222">
        <v>1.1536374389012958</v>
      </c>
      <c r="F159" s="222">
        <v>1.4116928573782088</v>
      </c>
      <c r="G159" s="136">
        <v>0.28151890857754613</v>
      </c>
      <c r="H159" s="137">
        <f t="shared" si="20"/>
        <v>1.2262849186634384</v>
      </c>
      <c r="I159" s="103">
        <f t="shared" si="21"/>
        <v>1.022628491866344</v>
      </c>
      <c r="J159" s="223"/>
      <c r="K159" s="222">
        <v>1</v>
      </c>
      <c r="L159" s="222">
        <f t="shared" si="24"/>
        <v>1.1536374389012958</v>
      </c>
      <c r="M159" s="222">
        <f t="shared" si="25"/>
        <v>1.4116928573782088</v>
      </c>
      <c r="N159" s="136">
        <v>9.836823452639698E-3</v>
      </c>
      <c r="O159" s="103">
        <f t="shared" si="22"/>
        <v>1.1561758844938501</v>
      </c>
      <c r="P159" s="103">
        <f t="shared" si="23"/>
        <v>1.0156175884493852</v>
      </c>
    </row>
    <row r="160" spans="1:16" x14ac:dyDescent="0.5">
      <c r="A160" s="102" t="s">
        <v>199</v>
      </c>
      <c r="B160" s="101">
        <v>815</v>
      </c>
      <c r="C160" s="102" t="s">
        <v>210</v>
      </c>
      <c r="D160" s="222">
        <v>1</v>
      </c>
      <c r="E160" s="222">
        <v>1.6469703251445773</v>
      </c>
      <c r="F160" s="222">
        <v>1.2153446524508427</v>
      </c>
      <c r="G160" s="136">
        <v>0.25456485940015983</v>
      </c>
      <c r="H160" s="137">
        <f t="shared" si="20"/>
        <v>1.5370935964617973</v>
      </c>
      <c r="I160" s="103">
        <f t="shared" si="21"/>
        <v>1.0537093596461797</v>
      </c>
      <c r="J160" s="223"/>
      <c r="K160" s="222">
        <v>1</v>
      </c>
      <c r="L160" s="222">
        <f t="shared" si="24"/>
        <v>1.6469703251445773</v>
      </c>
      <c r="M160" s="222">
        <f t="shared" si="25"/>
        <v>1.2153446524508427</v>
      </c>
      <c r="N160" s="136">
        <v>0.13218273131383357</v>
      </c>
      <c r="O160" s="103">
        <f t="shared" si="22"/>
        <v>1.5899168648227486</v>
      </c>
      <c r="P160" s="103">
        <f t="shared" si="23"/>
        <v>1.058991686482275</v>
      </c>
    </row>
    <row r="161" spans="1:16" x14ac:dyDescent="0.5">
      <c r="A161" s="102" t="s">
        <v>199</v>
      </c>
      <c r="B161" s="101">
        <v>372</v>
      </c>
      <c r="C161" s="102" t="s">
        <v>211</v>
      </c>
      <c r="D161" s="222">
        <v>1</v>
      </c>
      <c r="E161" s="222">
        <v>1.5233500582749333</v>
      </c>
      <c r="F161" s="222">
        <v>1.1355258151433325</v>
      </c>
      <c r="G161" s="136">
        <v>0.55417297474457672</v>
      </c>
      <c r="H161" s="137">
        <f t="shared" si="20"/>
        <v>1.3084283437806301</v>
      </c>
      <c r="I161" s="103">
        <f t="shared" si="21"/>
        <v>1.0308428343780631</v>
      </c>
      <c r="J161" s="223"/>
      <c r="K161" s="222">
        <v>1</v>
      </c>
      <c r="L161" s="222">
        <f t="shared" si="24"/>
        <v>1.5233500582749333</v>
      </c>
      <c r="M161" s="222">
        <f t="shared" si="25"/>
        <v>1.1355258151433325</v>
      </c>
      <c r="N161" s="136">
        <v>0.20109580573622968</v>
      </c>
      <c r="O161" s="103">
        <f t="shared" si="22"/>
        <v>1.4453602296183408</v>
      </c>
      <c r="P161" s="103">
        <f t="shared" si="23"/>
        <v>1.0445360229618341</v>
      </c>
    </row>
    <row r="162" spans="1:16" x14ac:dyDescent="0.5">
      <c r="A162" s="102" t="s">
        <v>199</v>
      </c>
      <c r="B162" s="101">
        <v>373</v>
      </c>
      <c r="C162" s="102" t="s">
        <v>212</v>
      </c>
      <c r="D162" s="222">
        <v>1</v>
      </c>
      <c r="E162" s="222">
        <v>1.4296954643151454</v>
      </c>
      <c r="F162" s="222">
        <v>1.0773128491543613</v>
      </c>
      <c r="G162" s="136">
        <v>0.38536504718444892</v>
      </c>
      <c r="H162" s="137">
        <f t="shared" si="20"/>
        <v>1.2938995211967304</v>
      </c>
      <c r="I162" s="103">
        <f t="shared" si="21"/>
        <v>1.0293899521196732</v>
      </c>
      <c r="J162" s="223"/>
      <c r="K162" s="222">
        <v>1</v>
      </c>
      <c r="L162" s="222">
        <f t="shared" si="24"/>
        <v>1.4296954643151454</v>
      </c>
      <c r="M162" s="222">
        <f t="shared" si="25"/>
        <v>1.0773128491543613</v>
      </c>
      <c r="N162" s="136">
        <v>0.27660892376331264</v>
      </c>
      <c r="O162" s="103">
        <f t="shared" si="22"/>
        <v>1.3322232883826193</v>
      </c>
      <c r="P162" s="103">
        <f t="shared" si="23"/>
        <v>1.033222328838262</v>
      </c>
    </row>
    <row r="163" spans="1:16" x14ac:dyDescent="0.5">
      <c r="A163" s="102" t="s">
        <v>199</v>
      </c>
      <c r="B163" s="101">
        <v>384</v>
      </c>
      <c r="C163" s="102" t="s">
        <v>213</v>
      </c>
      <c r="D163" s="222">
        <v>1.00058366718104</v>
      </c>
      <c r="E163" s="222">
        <v>1.676331641746162</v>
      </c>
      <c r="F163" s="222">
        <v>1.2502688286273698</v>
      </c>
      <c r="G163" s="136">
        <v>0.5521917135313239</v>
      </c>
      <c r="H163" s="137">
        <f t="shared" si="20"/>
        <v>1.4410632868981199</v>
      </c>
      <c r="I163" s="103">
        <f t="shared" si="21"/>
        <v>1.044573262434644</v>
      </c>
      <c r="J163" s="223"/>
      <c r="K163" s="222">
        <v>1.00058366718104</v>
      </c>
      <c r="L163" s="222">
        <f t="shared" si="24"/>
        <v>1.676331641746162</v>
      </c>
      <c r="M163" s="222">
        <f t="shared" si="25"/>
        <v>1.2502688286273698</v>
      </c>
      <c r="N163" s="136">
        <v>0.16932065240972807</v>
      </c>
      <c r="O163" s="103">
        <f t="shared" si="22"/>
        <v>1.6041904082613641</v>
      </c>
      <c r="P163" s="103">
        <f t="shared" si="23"/>
        <v>1.0608859745709684</v>
      </c>
    </row>
    <row r="164" spans="1:16" x14ac:dyDescent="0.5">
      <c r="A164" s="102" t="s">
        <v>199</v>
      </c>
      <c r="B164" s="101">
        <v>816</v>
      </c>
      <c r="C164" s="102" t="s">
        <v>214</v>
      </c>
      <c r="D164" s="222">
        <v>1</v>
      </c>
      <c r="E164" s="222">
        <v>1.8366674682811126</v>
      </c>
      <c r="F164" s="222">
        <v>1.2577269931232957</v>
      </c>
      <c r="G164" s="136">
        <v>0.25666958199239764</v>
      </c>
      <c r="H164" s="137">
        <f t="shared" si="20"/>
        <v>1.6880710585238758</v>
      </c>
      <c r="I164" s="103">
        <f t="shared" si="21"/>
        <v>1.0688071058523876</v>
      </c>
      <c r="J164" s="223"/>
      <c r="K164" s="222">
        <v>1</v>
      </c>
      <c r="L164" s="222">
        <f t="shared" si="24"/>
        <v>1.8366674682811126</v>
      </c>
      <c r="M164" s="222">
        <f t="shared" si="25"/>
        <v>1.2577269931232957</v>
      </c>
      <c r="N164" s="136">
        <v>0.14829771871548006</v>
      </c>
      <c r="O164" s="103">
        <f t="shared" si="22"/>
        <v>1.7508119165431524</v>
      </c>
      <c r="P164" s="103">
        <f t="shared" si="23"/>
        <v>1.0750811916543153</v>
      </c>
    </row>
  </sheetData>
  <sortState xmlns:xlrd2="http://schemas.microsoft.com/office/spreadsheetml/2017/richdata2" ref="A14:P164">
    <sortCondition ref="A14:A164"/>
    <sortCondition ref="C14:C164"/>
  </sortState>
  <mergeCells count="3">
    <mergeCell ref="A9:A12"/>
    <mergeCell ref="B9:B12"/>
    <mergeCell ref="C9:C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1494-DF7A-4996-B981-9D383B764C53}">
  <sheetPr codeName="Sheet6">
    <tabColor theme="9" tint="0.59999389629810485"/>
  </sheetPr>
  <dimension ref="A1:AQ165"/>
  <sheetViews>
    <sheetView showGridLines="0" zoomScaleNormal="100" workbookViewId="0"/>
  </sheetViews>
  <sheetFormatPr defaultColWidth="8.68359375" defaultRowHeight="15" x14ac:dyDescent="0.5"/>
  <cols>
    <col min="1" max="1" width="35.578125" style="32" customWidth="1"/>
    <col min="2" max="2" width="15.578125" style="32" customWidth="1"/>
    <col min="3" max="3" width="40.578125" style="32" customWidth="1"/>
    <col min="4" max="4" width="29.26171875" style="32" customWidth="1"/>
    <col min="5" max="10" width="30.68359375" style="32" customWidth="1"/>
    <col min="11" max="11" width="3.578125" style="32" customWidth="1"/>
    <col min="12" max="12" width="23.68359375" style="32" customWidth="1"/>
    <col min="13" max="13" width="19.26171875" style="32" customWidth="1"/>
    <col min="14" max="14" width="19.83984375" style="32" customWidth="1"/>
    <col min="15" max="23" width="24.15625" style="32" customWidth="1"/>
    <col min="24" max="24" width="17.15625" style="32" customWidth="1"/>
    <col min="25" max="25" width="16" style="32" customWidth="1"/>
    <col min="26" max="26" width="17.41796875" style="32" customWidth="1"/>
    <col min="27" max="27" width="16.26171875" style="32" customWidth="1"/>
    <col min="28" max="29" width="16.68359375" style="32" customWidth="1"/>
    <col min="30" max="30" width="15.578125" style="32" customWidth="1"/>
    <col min="31" max="31" width="13.41796875" style="32" customWidth="1"/>
    <col min="32" max="32" width="12.68359375" style="32" customWidth="1"/>
    <col min="33" max="33" width="8.68359375" style="32"/>
    <col min="34" max="34" width="26" style="32" customWidth="1"/>
    <col min="35" max="43" width="25.83984375" style="32" customWidth="1"/>
    <col min="44" max="16384" width="8.68359375" style="32"/>
  </cols>
  <sheetData>
    <row r="1" spans="1:43" ht="40" customHeight="1" x14ac:dyDescent="0.5">
      <c r="A1" s="118" t="s">
        <v>697</v>
      </c>
      <c r="B1" s="187"/>
      <c r="C1" s="187"/>
      <c r="D1" s="187"/>
      <c r="E1" s="187"/>
      <c r="F1" s="187"/>
      <c r="G1" s="187"/>
      <c r="H1" s="187"/>
      <c r="I1" s="187"/>
    </row>
    <row r="2" spans="1:43" ht="21.75" customHeight="1" x14ac:dyDescent="0.5">
      <c r="D2" s="139"/>
      <c r="E2" s="28" t="s">
        <v>342</v>
      </c>
      <c r="F2" s="52"/>
      <c r="G2" s="52"/>
      <c r="H2" s="52"/>
      <c r="I2" s="52"/>
      <c r="J2" s="53"/>
      <c r="L2" s="138"/>
      <c r="M2" s="26"/>
      <c r="N2" s="26"/>
      <c r="O2" s="28" t="s">
        <v>342</v>
      </c>
      <c r="P2" s="52"/>
      <c r="Q2" s="52"/>
      <c r="R2" s="52"/>
      <c r="S2" s="52"/>
      <c r="T2" s="52"/>
      <c r="U2" s="52"/>
      <c r="V2" s="52"/>
      <c r="W2" s="52"/>
      <c r="X2" s="52"/>
      <c r="Y2" s="52"/>
      <c r="Z2" s="52"/>
      <c r="AA2" s="52"/>
      <c r="AB2" s="52"/>
      <c r="AC2" s="52"/>
      <c r="AD2" s="52"/>
      <c r="AE2" s="52"/>
      <c r="AF2" s="53"/>
      <c r="AH2" s="139"/>
      <c r="AI2" s="28" t="s">
        <v>618</v>
      </c>
      <c r="AJ2" s="52"/>
      <c r="AK2" s="52"/>
      <c r="AL2" s="52"/>
      <c r="AM2" s="52"/>
      <c r="AN2" s="52"/>
      <c r="AO2" s="52"/>
      <c r="AP2" s="52"/>
      <c r="AQ2" s="53"/>
    </row>
    <row r="3" spans="1:43" ht="21.75" customHeight="1" x14ac:dyDescent="0.5">
      <c r="D3" s="141"/>
      <c r="E3" s="38" t="s">
        <v>635</v>
      </c>
      <c r="F3" s="29"/>
      <c r="G3" s="29"/>
      <c r="H3" s="29"/>
      <c r="I3" s="29"/>
      <c r="J3" s="39"/>
      <c r="L3" s="140"/>
      <c r="M3" s="27"/>
      <c r="N3" s="27"/>
      <c r="O3" s="38" t="s">
        <v>635</v>
      </c>
      <c r="P3" s="29"/>
      <c r="Q3" s="29"/>
      <c r="R3" s="29"/>
      <c r="S3" s="29"/>
      <c r="T3" s="29"/>
      <c r="U3" s="29"/>
      <c r="V3" s="29"/>
      <c r="W3" s="29"/>
      <c r="X3" s="29"/>
      <c r="Y3" s="29"/>
      <c r="Z3" s="29"/>
      <c r="AA3" s="29"/>
      <c r="AB3" s="29"/>
      <c r="AC3" s="29"/>
      <c r="AD3" s="29"/>
      <c r="AE3" s="29"/>
      <c r="AF3" s="39"/>
      <c r="AH3" s="141"/>
      <c r="AI3" s="38" t="s">
        <v>635</v>
      </c>
      <c r="AJ3" s="29"/>
      <c r="AK3" s="29"/>
      <c r="AL3" s="29"/>
      <c r="AM3" s="29"/>
      <c r="AN3" s="29"/>
      <c r="AO3" s="29"/>
      <c r="AP3" s="29"/>
      <c r="AQ3" s="39"/>
    </row>
    <row r="4" spans="1:43" s="120" customFormat="1" ht="21.75" customHeight="1" x14ac:dyDescent="0.55000000000000004">
      <c r="D4" s="141" t="s">
        <v>341</v>
      </c>
      <c r="E4" s="38" t="s">
        <v>343</v>
      </c>
      <c r="F4" s="29"/>
      <c r="G4" s="29"/>
      <c r="H4" s="29"/>
      <c r="I4" s="29"/>
      <c r="J4" s="39"/>
      <c r="L4" s="142"/>
      <c r="M4" s="155" t="s">
        <v>344</v>
      </c>
      <c r="N4" s="146"/>
      <c r="O4" s="38" t="s">
        <v>634</v>
      </c>
      <c r="P4" s="29"/>
      <c r="Q4" s="29"/>
      <c r="R4" s="29"/>
      <c r="S4" s="29"/>
      <c r="T4" s="29"/>
      <c r="U4" s="29"/>
      <c r="V4" s="29"/>
      <c r="W4" s="29"/>
      <c r="X4" s="29"/>
      <c r="Y4" s="29"/>
      <c r="Z4" s="29"/>
      <c r="AA4" s="29"/>
      <c r="AB4" s="29"/>
      <c r="AC4" s="29"/>
      <c r="AD4" s="29"/>
      <c r="AE4" s="29"/>
      <c r="AF4" s="39"/>
      <c r="AH4" s="63" t="s">
        <v>345</v>
      </c>
      <c r="AI4" s="38" t="s">
        <v>634</v>
      </c>
      <c r="AJ4" s="29"/>
      <c r="AK4" s="29"/>
      <c r="AL4" s="29"/>
      <c r="AM4" s="29"/>
      <c r="AN4" s="29"/>
      <c r="AO4" s="29"/>
      <c r="AP4" s="29"/>
      <c r="AQ4" s="39"/>
    </row>
    <row r="5" spans="1:43" s="120" customFormat="1" ht="21.75" customHeight="1" x14ac:dyDescent="0.55000000000000004">
      <c r="D5" s="141"/>
      <c r="E5" s="38" t="s">
        <v>633</v>
      </c>
      <c r="F5" s="29"/>
      <c r="G5" s="29"/>
      <c r="H5" s="29"/>
      <c r="I5" s="29"/>
      <c r="J5" s="39"/>
      <c r="L5" s="140"/>
      <c r="M5" s="27"/>
      <c r="N5" s="27"/>
      <c r="O5" s="38" t="s">
        <v>346</v>
      </c>
      <c r="P5" s="29"/>
      <c r="Q5" s="29"/>
      <c r="R5" s="29"/>
      <c r="S5" s="29"/>
      <c r="T5" s="29"/>
      <c r="U5" s="29"/>
      <c r="V5" s="29"/>
      <c r="W5" s="29"/>
      <c r="X5" s="29"/>
      <c r="Y5" s="29"/>
      <c r="Z5" s="29"/>
      <c r="AA5" s="29"/>
      <c r="AB5" s="29"/>
      <c r="AC5" s="29"/>
      <c r="AD5" s="29"/>
      <c r="AE5" s="29"/>
      <c r="AF5" s="39"/>
      <c r="AH5" s="141"/>
      <c r="AI5" s="38" t="s">
        <v>346</v>
      </c>
      <c r="AJ5" s="29"/>
      <c r="AK5" s="29"/>
      <c r="AL5" s="29"/>
      <c r="AM5" s="29"/>
      <c r="AN5" s="29"/>
      <c r="AO5" s="29"/>
      <c r="AP5" s="29"/>
      <c r="AQ5" s="39"/>
    </row>
    <row r="6" spans="1:43" s="120" customFormat="1" ht="21.75" customHeight="1" x14ac:dyDescent="0.55000000000000004">
      <c r="D6" s="145"/>
      <c r="E6" s="109" t="s">
        <v>347</v>
      </c>
      <c r="F6" s="41"/>
      <c r="G6" s="41"/>
      <c r="H6" s="41"/>
      <c r="I6" s="41"/>
      <c r="J6" s="42"/>
      <c r="L6" s="143"/>
      <c r="M6" s="144"/>
      <c r="N6" s="144"/>
      <c r="O6" s="40" t="s">
        <v>610</v>
      </c>
      <c r="P6" s="41"/>
      <c r="Q6" s="41"/>
      <c r="R6" s="41"/>
      <c r="S6" s="41"/>
      <c r="T6" s="41"/>
      <c r="U6" s="41"/>
      <c r="V6" s="41"/>
      <c r="W6" s="41"/>
      <c r="X6" s="41"/>
      <c r="Y6" s="41"/>
      <c r="Z6" s="41"/>
      <c r="AA6" s="41"/>
      <c r="AB6" s="41"/>
      <c r="AC6" s="41"/>
      <c r="AD6" s="41"/>
      <c r="AE6" s="41"/>
      <c r="AF6" s="42"/>
      <c r="AH6" s="145"/>
      <c r="AI6" s="40" t="s">
        <v>610</v>
      </c>
      <c r="AJ6" s="41"/>
      <c r="AK6" s="41"/>
      <c r="AL6" s="41"/>
      <c r="AM6" s="41"/>
      <c r="AN6" s="41"/>
      <c r="AO6" s="41"/>
      <c r="AP6" s="41"/>
      <c r="AQ6" s="42"/>
    </row>
    <row r="7" spans="1:43" ht="32.25" customHeight="1" x14ac:dyDescent="0.5">
      <c r="A7" s="273" t="s">
        <v>219</v>
      </c>
      <c r="B7" s="273" t="s">
        <v>674</v>
      </c>
      <c r="C7" s="273" t="s">
        <v>675</v>
      </c>
      <c r="D7" s="91" t="s">
        <v>348</v>
      </c>
      <c r="E7" s="121" t="s">
        <v>349</v>
      </c>
      <c r="F7" s="121" t="s">
        <v>350</v>
      </c>
      <c r="G7" s="121" t="s">
        <v>351</v>
      </c>
      <c r="H7" s="121" t="s">
        <v>352</v>
      </c>
      <c r="I7" s="121" t="s">
        <v>353</v>
      </c>
      <c r="J7" s="121" t="s">
        <v>354</v>
      </c>
      <c r="L7" s="121"/>
      <c r="M7" s="121"/>
      <c r="N7" s="121" t="s">
        <v>355</v>
      </c>
      <c r="O7" s="121" t="s">
        <v>349</v>
      </c>
      <c r="P7" s="121" t="s">
        <v>356</v>
      </c>
      <c r="Q7" s="121" t="s">
        <v>357</v>
      </c>
      <c r="R7" s="121" t="s">
        <v>358</v>
      </c>
      <c r="S7" s="121" t="s">
        <v>359</v>
      </c>
      <c r="T7" s="121" t="s">
        <v>360</v>
      </c>
      <c r="U7" s="121" t="s">
        <v>361</v>
      </c>
      <c r="V7" s="121" t="s">
        <v>350</v>
      </c>
      <c r="W7" s="121" t="s">
        <v>351</v>
      </c>
      <c r="X7" s="122" t="s">
        <v>352</v>
      </c>
      <c r="Y7" s="123" t="s">
        <v>362</v>
      </c>
      <c r="Z7" s="123" t="s">
        <v>363</v>
      </c>
      <c r="AA7" s="123" t="s">
        <v>364</v>
      </c>
      <c r="AB7" s="123" t="s">
        <v>365</v>
      </c>
      <c r="AC7" s="124" t="s">
        <v>366</v>
      </c>
      <c r="AD7" s="91" t="s">
        <v>367</v>
      </c>
      <c r="AE7" s="91" t="s">
        <v>353</v>
      </c>
      <c r="AF7" s="125" t="s">
        <v>354</v>
      </c>
      <c r="AH7" s="121" t="s">
        <v>355</v>
      </c>
      <c r="AI7" s="122" t="s">
        <v>352</v>
      </c>
      <c r="AJ7" s="123" t="s">
        <v>362</v>
      </c>
      <c r="AK7" s="123" t="s">
        <v>363</v>
      </c>
      <c r="AL7" s="123" t="s">
        <v>364</v>
      </c>
      <c r="AM7" s="123" t="s">
        <v>365</v>
      </c>
      <c r="AN7" s="123" t="s">
        <v>366</v>
      </c>
      <c r="AO7" s="122" t="s">
        <v>367</v>
      </c>
      <c r="AP7" s="122" t="s">
        <v>353</v>
      </c>
      <c r="AQ7" s="123" t="s">
        <v>354</v>
      </c>
    </row>
    <row r="8" spans="1:43" ht="105.6" customHeight="1" x14ac:dyDescent="0.5">
      <c r="A8" s="273"/>
      <c r="B8" s="273"/>
      <c r="C8" s="273"/>
      <c r="D8" s="87" t="s">
        <v>609</v>
      </c>
      <c r="E8" s="87" t="s">
        <v>368</v>
      </c>
      <c r="F8" s="87" t="s">
        <v>369</v>
      </c>
      <c r="G8" s="87" t="s">
        <v>370</v>
      </c>
      <c r="H8" s="274" t="s">
        <v>371</v>
      </c>
      <c r="I8" s="275"/>
      <c r="J8" s="276"/>
      <c r="L8" s="91" t="s">
        <v>372</v>
      </c>
      <c r="M8" s="91" t="s">
        <v>373</v>
      </c>
      <c r="N8" s="91" t="s">
        <v>374</v>
      </c>
      <c r="O8" s="91" t="s">
        <v>375</v>
      </c>
      <c r="P8" s="126" t="s">
        <v>611</v>
      </c>
      <c r="Q8" s="126" t="s">
        <v>612</v>
      </c>
      <c r="R8" s="126" t="s">
        <v>613</v>
      </c>
      <c r="S8" s="126" t="s">
        <v>614</v>
      </c>
      <c r="T8" s="126" t="s">
        <v>615</v>
      </c>
      <c r="U8" s="126" t="s">
        <v>616</v>
      </c>
      <c r="V8" s="91" t="s">
        <v>376</v>
      </c>
      <c r="W8" s="91" t="s">
        <v>617</v>
      </c>
      <c r="X8" s="127"/>
      <c r="Y8" s="128"/>
      <c r="Z8" s="129"/>
      <c r="AA8" s="128"/>
      <c r="AB8" s="129" t="s">
        <v>377</v>
      </c>
      <c r="AC8" s="128"/>
      <c r="AD8" s="130"/>
      <c r="AE8" s="131"/>
      <c r="AF8" s="132"/>
      <c r="AH8" s="91" t="s">
        <v>378</v>
      </c>
      <c r="AI8" s="127"/>
      <c r="AJ8" s="128"/>
      <c r="AK8" s="129"/>
      <c r="AL8" s="128"/>
      <c r="AM8" s="129" t="s">
        <v>377</v>
      </c>
      <c r="AN8" s="128"/>
      <c r="AO8" s="128"/>
      <c r="AP8" s="133"/>
      <c r="AQ8" s="132"/>
    </row>
    <row r="9" spans="1:43" ht="21" customHeight="1" x14ac:dyDescent="0.5">
      <c r="A9" s="273"/>
      <c r="B9" s="273"/>
      <c r="C9" s="273"/>
      <c r="D9" s="91" t="s">
        <v>220</v>
      </c>
      <c r="E9" s="91" t="s">
        <v>221</v>
      </c>
      <c r="F9" s="91" t="s">
        <v>222</v>
      </c>
      <c r="G9" s="91" t="s">
        <v>223</v>
      </c>
      <c r="H9" s="91" t="s">
        <v>224</v>
      </c>
      <c r="I9" s="91" t="s">
        <v>225</v>
      </c>
      <c r="J9" s="91" t="s">
        <v>226</v>
      </c>
      <c r="L9" s="91" t="s">
        <v>227</v>
      </c>
      <c r="M9" s="91" t="s">
        <v>228</v>
      </c>
      <c r="N9" s="91" t="s">
        <v>229</v>
      </c>
      <c r="O9" s="91" t="s">
        <v>230</v>
      </c>
      <c r="P9" s="91" t="s">
        <v>231</v>
      </c>
      <c r="Q9" s="91" t="s">
        <v>232</v>
      </c>
      <c r="R9" s="91" t="s">
        <v>233</v>
      </c>
      <c r="S9" s="91" t="s">
        <v>234</v>
      </c>
      <c r="T9" s="91" t="s">
        <v>235</v>
      </c>
      <c r="U9" s="91" t="s">
        <v>236</v>
      </c>
      <c r="V9" s="91" t="s">
        <v>237</v>
      </c>
      <c r="W9" s="91" t="s">
        <v>238</v>
      </c>
      <c r="X9" s="121" t="s">
        <v>239</v>
      </c>
      <c r="Y9" s="121" t="s">
        <v>240</v>
      </c>
      <c r="Z9" s="121" t="s">
        <v>241</v>
      </c>
      <c r="AA9" s="121" t="s">
        <v>242</v>
      </c>
      <c r="AB9" s="121" t="s">
        <v>243</v>
      </c>
      <c r="AC9" s="121" t="s">
        <v>244</v>
      </c>
      <c r="AD9" s="121" t="s">
        <v>245</v>
      </c>
      <c r="AE9" s="121" t="s">
        <v>246</v>
      </c>
      <c r="AF9" s="121" t="s">
        <v>247</v>
      </c>
      <c r="AH9" s="91" t="s">
        <v>248</v>
      </c>
      <c r="AI9" s="121" t="s">
        <v>249</v>
      </c>
      <c r="AJ9" s="121" t="s">
        <v>250</v>
      </c>
      <c r="AK9" s="121" t="s">
        <v>260</v>
      </c>
      <c r="AL9" s="121" t="s">
        <v>261</v>
      </c>
      <c r="AM9" s="121" t="s">
        <v>262</v>
      </c>
      <c r="AN9" s="121" t="s">
        <v>263</v>
      </c>
      <c r="AO9" s="121" t="s">
        <v>264</v>
      </c>
      <c r="AP9" s="121" t="s">
        <v>265</v>
      </c>
      <c r="AQ9" s="121" t="s">
        <v>266</v>
      </c>
    </row>
    <row r="10" spans="1:43" ht="28" customHeight="1" x14ac:dyDescent="0.5">
      <c r="A10" s="273"/>
      <c r="B10" s="273"/>
      <c r="C10" s="273"/>
      <c r="D10" s="91"/>
      <c r="E10" s="91"/>
      <c r="F10" s="91"/>
      <c r="G10" s="91"/>
      <c r="H10" s="94" t="s">
        <v>379</v>
      </c>
      <c r="I10" s="94" t="s">
        <v>380</v>
      </c>
      <c r="J10" s="94" t="s">
        <v>381</v>
      </c>
      <c r="L10" s="91"/>
      <c r="M10" s="91"/>
      <c r="N10" s="94" t="s">
        <v>437</v>
      </c>
      <c r="O10" s="91"/>
      <c r="P10" s="91"/>
      <c r="Q10" s="91"/>
      <c r="R10" s="91"/>
      <c r="S10" s="91"/>
      <c r="T10" s="91"/>
      <c r="U10" s="91"/>
      <c r="V10" s="91"/>
      <c r="W10" s="91"/>
      <c r="X10" s="94" t="s">
        <v>438</v>
      </c>
      <c r="Y10" s="94" t="s">
        <v>439</v>
      </c>
      <c r="Z10" s="94" t="s">
        <v>440</v>
      </c>
      <c r="AA10" s="94" t="s">
        <v>441</v>
      </c>
      <c r="AB10" s="94" t="s">
        <v>442</v>
      </c>
      <c r="AC10" s="94" t="s">
        <v>443</v>
      </c>
      <c r="AD10" s="94" t="s">
        <v>444</v>
      </c>
      <c r="AE10" s="94" t="s">
        <v>445</v>
      </c>
      <c r="AF10" s="94" t="s">
        <v>446</v>
      </c>
      <c r="AH10" s="94"/>
      <c r="AI10" s="94" t="s">
        <v>447</v>
      </c>
      <c r="AJ10" s="94" t="s">
        <v>448</v>
      </c>
      <c r="AK10" s="94" t="s">
        <v>449</v>
      </c>
      <c r="AL10" s="94" t="s">
        <v>450</v>
      </c>
      <c r="AM10" s="94" t="s">
        <v>451</v>
      </c>
      <c r="AN10" s="94" t="s">
        <v>452</v>
      </c>
      <c r="AO10" s="94" t="s">
        <v>453</v>
      </c>
      <c r="AP10" s="94" t="s">
        <v>454</v>
      </c>
      <c r="AQ10" s="94" t="s">
        <v>455</v>
      </c>
    </row>
    <row r="11" spans="1:43" x14ac:dyDescent="0.5">
      <c r="A11" s="62" t="s">
        <v>255</v>
      </c>
      <c r="B11" s="62"/>
      <c r="C11" s="62"/>
      <c r="D11" s="6">
        <f>SUM(D12:D162)</f>
        <v>784144.44000000018</v>
      </c>
      <c r="E11" s="134" t="s">
        <v>256</v>
      </c>
      <c r="F11" s="134" t="s">
        <v>256</v>
      </c>
      <c r="G11" s="134" t="s">
        <v>256</v>
      </c>
      <c r="H11" s="6">
        <f>SUM(H12:H162)</f>
        <v>191695.88278187416</v>
      </c>
      <c r="I11" s="6">
        <f>SUM(I12:I162)</f>
        <v>174971.71319191338</v>
      </c>
      <c r="J11" s="6">
        <f>SUM(J12:J162)</f>
        <v>22818.028658310333</v>
      </c>
      <c r="L11" s="6">
        <f>SUM(L12:L162)</f>
        <v>120764</v>
      </c>
      <c r="M11" s="6">
        <f t="shared" ref="M11:N11" si="0">SUM(M12:M162)</f>
        <v>200570.57000000004</v>
      </c>
      <c r="N11" s="6">
        <f t="shared" si="0"/>
        <v>321334.56999999995</v>
      </c>
      <c r="O11" s="134" t="s">
        <v>256</v>
      </c>
      <c r="P11" s="134" t="s">
        <v>256</v>
      </c>
      <c r="Q11" s="134" t="s">
        <v>256</v>
      </c>
      <c r="R11" s="134" t="s">
        <v>256</v>
      </c>
      <c r="S11" s="134" t="s">
        <v>256</v>
      </c>
      <c r="T11" s="134" t="s">
        <v>256</v>
      </c>
      <c r="U11" s="134" t="s">
        <v>256</v>
      </c>
      <c r="V11" s="134" t="s">
        <v>256</v>
      </c>
      <c r="W11" s="134" t="s">
        <v>256</v>
      </c>
      <c r="X11" s="6">
        <f>SUM(X12:X162)</f>
        <v>79763.657405941602</v>
      </c>
      <c r="Y11" s="6">
        <f t="shared" ref="Y11:AC11" si="1">SUM(Y12:Y162)</f>
        <v>11317.782447612961</v>
      </c>
      <c r="Z11" s="6">
        <f t="shared" si="1"/>
        <v>21325.041236587542</v>
      </c>
      <c r="AA11" s="6">
        <f t="shared" si="1"/>
        <v>20125.035162367989</v>
      </c>
      <c r="AB11" s="6">
        <f t="shared" si="1"/>
        <v>19588.904084904247</v>
      </c>
      <c r="AC11" s="6">
        <f t="shared" si="1"/>
        <v>36706.086527086256</v>
      </c>
      <c r="AD11" s="6">
        <f>SUM(AD12:AD162)</f>
        <v>34866.796493880494</v>
      </c>
      <c r="AE11" s="6">
        <f>SUM(AE12:AE162)</f>
        <v>67874.722402179716</v>
      </c>
      <c r="AF11" s="6">
        <f>SUM(AF12:AF162)</f>
        <v>5410.7976270206709</v>
      </c>
      <c r="AH11" s="6">
        <f t="shared" ref="AH11" si="2">SUM(AH12:AH162)</f>
        <v>101620.29</v>
      </c>
      <c r="AI11" s="6">
        <f>SUM(AI12:AI162)</f>
        <v>24226.428189006474</v>
      </c>
      <c r="AJ11" s="6">
        <f t="shared" ref="AJ11:AN11" si="3">SUM(AJ12:AJ162)</f>
        <v>3137.460822873551</v>
      </c>
      <c r="AK11" s="6">
        <f t="shared" si="3"/>
        <v>6090.8138411553082</v>
      </c>
      <c r="AL11" s="6">
        <f t="shared" si="3"/>
        <v>5750.5442797117776</v>
      </c>
      <c r="AM11" s="6">
        <f t="shared" si="3"/>
        <v>5761.0786804206073</v>
      </c>
      <c r="AN11" s="6">
        <f t="shared" si="3"/>
        <v>11074.760725638502</v>
      </c>
      <c r="AO11" s="6">
        <f>SUM(AO12:AO162)</f>
        <v>10844.881187664036</v>
      </c>
      <c r="AP11" s="6">
        <f>SUM(AP12:AP162)</f>
        <v>20012.405916110052</v>
      </c>
      <c r="AQ11" s="6">
        <f>SUM(AQ12:AQ162)</f>
        <v>1682.6129911253774</v>
      </c>
    </row>
    <row r="12" spans="1:43" x14ac:dyDescent="0.5">
      <c r="A12" s="100" t="s">
        <v>54</v>
      </c>
      <c r="B12" s="204">
        <v>831</v>
      </c>
      <c r="C12" s="100" t="s">
        <v>55</v>
      </c>
      <c r="D12" s="135">
        <v>3907.17</v>
      </c>
      <c r="E12" s="136">
        <v>0.34169769803656058</v>
      </c>
      <c r="F12" s="136">
        <v>0.32293860359999998</v>
      </c>
      <c r="G12" s="136">
        <v>3.388998035363458E-2</v>
      </c>
      <c r="H12" s="137">
        <f t="shared" ref="H12:H43" si="4">$D12*E12</f>
        <v>1335.0709948375084</v>
      </c>
      <c r="I12" s="137">
        <f t="shared" ref="I12:I43" si="5">$D12*F12</f>
        <v>1261.776023827812</v>
      </c>
      <c r="J12" s="137">
        <f t="shared" ref="J12:J43" si="6">$D12*G12</f>
        <v>132.41391453831042</v>
      </c>
      <c r="L12" s="135">
        <v>763.95</v>
      </c>
      <c r="M12" s="135">
        <v>914.65</v>
      </c>
      <c r="N12" s="135">
        <f>L12+M12</f>
        <v>1678.6</v>
      </c>
      <c r="O12" s="136">
        <v>0.34169769803656058</v>
      </c>
      <c r="P12" s="136">
        <v>5.4447610003165559E-2</v>
      </c>
      <c r="Q12" s="136">
        <v>8.7812598923710031E-2</v>
      </c>
      <c r="R12" s="136">
        <v>0.11092117758784426</v>
      </c>
      <c r="S12" s="136">
        <v>9.1294713516935744E-2</v>
      </c>
      <c r="T12" s="136">
        <v>0.14821145932257043</v>
      </c>
      <c r="U12" s="136">
        <v>0.12769863880974991</v>
      </c>
      <c r="V12" s="136">
        <v>0.32293860359999998</v>
      </c>
      <c r="W12" s="136">
        <v>1.945216355696705E-2</v>
      </c>
      <c r="X12" s="137">
        <f>$N12*O12</f>
        <v>573.57375592417054</v>
      </c>
      <c r="Y12" s="137">
        <f t="shared" ref="Y12:AF12" si="7">$N12*P12</f>
        <v>91.3957581513137</v>
      </c>
      <c r="Z12" s="137">
        <f t="shared" si="7"/>
        <v>147.40222855333965</v>
      </c>
      <c r="AA12" s="137">
        <f t="shared" si="7"/>
        <v>186.19228869895537</v>
      </c>
      <c r="AB12" s="137">
        <f t="shared" si="7"/>
        <v>153.24730610952832</v>
      </c>
      <c r="AC12" s="137">
        <f t="shared" si="7"/>
        <v>248.78775561886673</v>
      </c>
      <c r="AD12" s="137">
        <f t="shared" si="7"/>
        <v>214.35493510604618</v>
      </c>
      <c r="AE12" s="137">
        <f t="shared" si="7"/>
        <v>542.08474000295996</v>
      </c>
      <c r="AF12" s="137">
        <f t="shared" si="7"/>
        <v>32.652401746724891</v>
      </c>
      <c r="AH12" s="135">
        <v>463.40999999999997</v>
      </c>
      <c r="AI12" s="137">
        <f>$AH12*O12</f>
        <v>158.34613024712252</v>
      </c>
      <c r="AJ12" s="137">
        <f t="shared" ref="AJ12:AQ12" si="8">$AH12*P12</f>
        <v>25.231566951566951</v>
      </c>
      <c r="AK12" s="137">
        <f t="shared" si="8"/>
        <v>40.69323646723646</v>
      </c>
      <c r="AL12" s="137">
        <f t="shared" si="8"/>
        <v>51.401982905982905</v>
      </c>
      <c r="AM12" s="137">
        <f t="shared" si="8"/>
        <v>42.306883190883191</v>
      </c>
      <c r="AN12" s="137">
        <f t="shared" si="8"/>
        <v>68.682672364672356</v>
      </c>
      <c r="AO12" s="137">
        <f t="shared" si="8"/>
        <v>59.176826210826199</v>
      </c>
      <c r="AP12" s="137">
        <f t="shared" si="8"/>
        <v>149.65297829427598</v>
      </c>
      <c r="AQ12" s="137">
        <f t="shared" si="8"/>
        <v>9.014327113934101</v>
      </c>
    </row>
    <row r="13" spans="1:43" x14ac:dyDescent="0.5">
      <c r="A13" s="102" t="s">
        <v>54</v>
      </c>
      <c r="B13" s="101">
        <v>830</v>
      </c>
      <c r="C13" s="102" t="s">
        <v>56</v>
      </c>
      <c r="D13" s="135">
        <v>9447.02</v>
      </c>
      <c r="E13" s="136">
        <v>0.2856852757517811</v>
      </c>
      <c r="F13" s="136">
        <v>3.9226239989999995E-2</v>
      </c>
      <c r="G13" s="136">
        <v>2.6610031857080392E-2</v>
      </c>
      <c r="H13" s="137">
        <f t="shared" si="4"/>
        <v>2698.8745137325914</v>
      </c>
      <c r="I13" s="137">
        <f t="shared" si="5"/>
        <v>370.57107371032976</v>
      </c>
      <c r="J13" s="137">
        <f t="shared" si="6"/>
        <v>251.38550315447563</v>
      </c>
      <c r="L13" s="135">
        <v>1298.98</v>
      </c>
      <c r="M13" s="135">
        <v>2901.03</v>
      </c>
      <c r="N13" s="135">
        <f t="shared" ref="N13:N76" si="9">L13+M13</f>
        <v>4200.01</v>
      </c>
      <c r="O13" s="136">
        <v>0.2856852757517811</v>
      </c>
      <c r="P13" s="136">
        <v>1.1520854526958292E-2</v>
      </c>
      <c r="Q13" s="136">
        <v>5.0178026449643948E-2</v>
      </c>
      <c r="R13" s="136">
        <v>5.2390640895218721E-2</v>
      </c>
      <c r="S13" s="136">
        <v>4.6057985757884029E-2</v>
      </c>
      <c r="T13" s="136">
        <v>0.11828585961342829</v>
      </c>
      <c r="U13" s="136">
        <v>8.5045778229908442E-2</v>
      </c>
      <c r="V13" s="136">
        <v>3.9226239989999995E-2</v>
      </c>
      <c r="W13" s="136">
        <v>1.5462836775343327E-2</v>
      </c>
      <c r="X13" s="137">
        <f t="shared" ref="X13:X76" si="10">$N13*O13</f>
        <v>1199.8810150102381</v>
      </c>
      <c r="Y13" s="137">
        <f t="shared" ref="Y13:Y76" si="11">$N13*P13</f>
        <v>48.3877042217701</v>
      </c>
      <c r="Z13" s="137">
        <f t="shared" ref="Z13:Z76" si="12">$N13*Q13</f>
        <v>210.74821286876909</v>
      </c>
      <c r="AA13" s="137">
        <f t="shared" ref="AA13:AA76" si="13">$N13*R13</f>
        <v>220.04121566632759</v>
      </c>
      <c r="AB13" s="137">
        <f t="shared" ref="AB13:AB76" si="14">$N13*S13</f>
        <v>193.44400076297052</v>
      </c>
      <c r="AC13" s="137">
        <f t="shared" ref="AC13:AC76" si="15">$N13*T13</f>
        <v>496.80179323499499</v>
      </c>
      <c r="AD13" s="137">
        <f t="shared" ref="AD13:AD76" si="16">$N13*U13</f>
        <v>357.1931190233978</v>
      </c>
      <c r="AE13" s="137">
        <f t="shared" ref="AE13:AE76" si="17">$N13*V13</f>
        <v>164.75060022039989</v>
      </c>
      <c r="AF13" s="137">
        <f t="shared" ref="AF13:AF76" si="18">$N13*W13</f>
        <v>64.944069084809726</v>
      </c>
      <c r="AH13" s="135">
        <v>1469.83</v>
      </c>
      <c r="AI13" s="137">
        <f t="shared" ref="AI13:AI76" si="19">$AH13*O13</f>
        <v>419.90878885824037</v>
      </c>
      <c r="AJ13" s="137">
        <f t="shared" ref="AJ13:AJ76" si="20">$AH13*P13</f>
        <v>16.933697609359104</v>
      </c>
      <c r="AK13" s="137">
        <f t="shared" ref="AK13:AK76" si="21">$AH13*Q13</f>
        <v>73.753168616480167</v>
      </c>
      <c r="AL13" s="137">
        <f t="shared" ref="AL13:AL76" si="22">$AH13*R13</f>
        <v>77.005335707019327</v>
      </c>
      <c r="AM13" s="137">
        <f t="shared" ref="AM13:AM76" si="23">$AH13*S13</f>
        <v>67.697409206510684</v>
      </c>
      <c r="AN13" s="137">
        <f t="shared" ref="AN13:AN76" si="24">$AH13*T13</f>
        <v>173.8601050356053</v>
      </c>
      <c r="AO13" s="137">
        <f t="shared" ref="AO13:AO76" si="25">$AH13*U13</f>
        <v>125.00283621566632</v>
      </c>
      <c r="AP13" s="137">
        <f t="shared" ref="AP13:AP76" si="26">$AH13*V13</f>
        <v>57.655904324501691</v>
      </c>
      <c r="AQ13" s="137">
        <f t="shared" ref="AQ13:AQ76" si="27">$AH13*W13</f>
        <v>22.72774137750288</v>
      </c>
    </row>
    <row r="14" spans="1:43" x14ac:dyDescent="0.5">
      <c r="A14" s="102" t="s">
        <v>54</v>
      </c>
      <c r="B14" s="101">
        <v>856</v>
      </c>
      <c r="C14" s="102" t="s">
        <v>57</v>
      </c>
      <c r="D14" s="135">
        <v>5690.37</v>
      </c>
      <c r="E14" s="136">
        <v>0.25769986398670092</v>
      </c>
      <c r="F14" s="136">
        <v>0.5717518332</v>
      </c>
      <c r="G14" s="136">
        <v>2.3342465753424659E-2</v>
      </c>
      <c r="H14" s="137">
        <f t="shared" si="4"/>
        <v>1466.4075750340032</v>
      </c>
      <c r="I14" s="137">
        <f t="shared" si="5"/>
        <v>3253.4794790862838</v>
      </c>
      <c r="J14" s="137">
        <f t="shared" si="6"/>
        <v>132.82726684931507</v>
      </c>
      <c r="L14" s="135">
        <v>1065.1400000000001</v>
      </c>
      <c r="M14" s="135">
        <v>937.13</v>
      </c>
      <c r="N14" s="135">
        <f t="shared" si="9"/>
        <v>2002.27</v>
      </c>
      <c r="O14" s="136">
        <v>0.25769986398670092</v>
      </c>
      <c r="P14" s="136">
        <v>9.3767143520276833E-2</v>
      </c>
      <c r="Q14" s="136">
        <v>7.9756931257121161E-2</v>
      </c>
      <c r="R14" s="136">
        <v>9.4315736169135328E-2</v>
      </c>
      <c r="S14" s="136">
        <v>9.7607292062286369E-2</v>
      </c>
      <c r="T14" s="136">
        <v>0.13335021310714437</v>
      </c>
      <c r="U14" s="136">
        <v>0.16044225007384902</v>
      </c>
      <c r="V14" s="136">
        <v>0.5717518332</v>
      </c>
      <c r="W14" s="136">
        <v>1.3079341931367634E-2</v>
      </c>
      <c r="X14" s="137">
        <f t="shared" si="10"/>
        <v>515.98470666465164</v>
      </c>
      <c r="Y14" s="137">
        <f t="shared" si="11"/>
        <v>187.74713845634469</v>
      </c>
      <c r="Z14" s="137">
        <f t="shared" si="12"/>
        <v>159.69491074819598</v>
      </c>
      <c r="AA14" s="137">
        <f t="shared" si="13"/>
        <v>188.84556905937458</v>
      </c>
      <c r="AB14" s="137">
        <f t="shared" si="14"/>
        <v>195.43615267755413</v>
      </c>
      <c r="AC14" s="137">
        <f t="shared" si="15"/>
        <v>267.00313119804196</v>
      </c>
      <c r="AD14" s="137">
        <f t="shared" si="16"/>
        <v>321.24870405536569</v>
      </c>
      <c r="AE14" s="137">
        <f t="shared" si="17"/>
        <v>1144.8015430613641</v>
      </c>
      <c r="AF14" s="137">
        <f t="shared" si="18"/>
        <v>26.188373968919471</v>
      </c>
      <c r="AH14" s="135">
        <v>474.79999999999995</v>
      </c>
      <c r="AI14" s="137">
        <f t="shared" si="19"/>
        <v>122.35589542088559</v>
      </c>
      <c r="AJ14" s="137">
        <f t="shared" si="20"/>
        <v>44.520639743427438</v>
      </c>
      <c r="AK14" s="137">
        <f t="shared" si="21"/>
        <v>37.868590960881122</v>
      </c>
      <c r="AL14" s="137">
        <f t="shared" si="22"/>
        <v>44.781111533105452</v>
      </c>
      <c r="AM14" s="137">
        <f t="shared" si="23"/>
        <v>46.34394227117356</v>
      </c>
      <c r="AN14" s="137">
        <f t="shared" si="24"/>
        <v>63.314681183272143</v>
      </c>
      <c r="AO14" s="137">
        <f t="shared" si="25"/>
        <v>76.177980335063509</v>
      </c>
      <c r="AP14" s="137">
        <f t="shared" si="26"/>
        <v>271.46777040335996</v>
      </c>
      <c r="AQ14" s="137">
        <f t="shared" si="27"/>
        <v>6.2100715490133522</v>
      </c>
    </row>
    <row r="15" spans="1:43" x14ac:dyDescent="0.5">
      <c r="A15" s="102" t="s">
        <v>54</v>
      </c>
      <c r="B15" s="101">
        <v>855</v>
      </c>
      <c r="C15" s="102" t="s">
        <v>58</v>
      </c>
      <c r="D15" s="135">
        <v>9141.32</v>
      </c>
      <c r="E15" s="136">
        <v>0.15322903401855559</v>
      </c>
      <c r="F15" s="136">
        <v>9.385366920999999E-2</v>
      </c>
      <c r="G15" s="136">
        <v>2.5617202017520574E-2</v>
      </c>
      <c r="H15" s="137">
        <f t="shared" si="4"/>
        <v>1400.7156332545026</v>
      </c>
      <c r="I15" s="137">
        <f t="shared" si="5"/>
        <v>857.94642342275711</v>
      </c>
      <c r="J15" s="137">
        <f t="shared" si="6"/>
        <v>234.17504114680116</v>
      </c>
      <c r="L15" s="135">
        <v>1034.26</v>
      </c>
      <c r="M15" s="135">
        <v>2401.3200000000002</v>
      </c>
      <c r="N15" s="135">
        <f t="shared" si="9"/>
        <v>3435.58</v>
      </c>
      <c r="O15" s="136">
        <v>0.15322903401855559</v>
      </c>
      <c r="P15" s="136">
        <v>3.6425382740393831E-3</v>
      </c>
      <c r="Q15" s="136">
        <v>7.5589516062772163E-3</v>
      </c>
      <c r="R15" s="136">
        <v>1.2735190206227919E-2</v>
      </c>
      <c r="S15" s="136">
        <v>1.769232875961986E-2</v>
      </c>
      <c r="T15" s="136">
        <v>4.7325610056692134E-2</v>
      </c>
      <c r="U15" s="136">
        <v>7.8930791772793246E-2</v>
      </c>
      <c r="V15" s="136">
        <v>9.385366920999999E-2</v>
      </c>
      <c r="W15" s="136">
        <v>1.466053708583282E-2</v>
      </c>
      <c r="X15" s="137">
        <f t="shared" si="10"/>
        <v>526.43060469346915</v>
      </c>
      <c r="Y15" s="137">
        <f t="shared" si="11"/>
        <v>12.514231643524223</v>
      </c>
      <c r="Z15" s="137">
        <f t="shared" si="12"/>
        <v>25.969382959493878</v>
      </c>
      <c r="AA15" s="137">
        <f t="shared" si="13"/>
        <v>43.75276476871251</v>
      </c>
      <c r="AB15" s="137">
        <f t="shared" si="14"/>
        <v>60.783410839974799</v>
      </c>
      <c r="AC15" s="137">
        <f t="shared" si="15"/>
        <v>162.59091939857035</v>
      </c>
      <c r="AD15" s="137">
        <f t="shared" si="16"/>
        <v>271.17304959877299</v>
      </c>
      <c r="AE15" s="137">
        <f t="shared" si="17"/>
        <v>322.44178886449174</v>
      </c>
      <c r="AF15" s="137">
        <f t="shared" si="18"/>
        <v>50.367448001345515</v>
      </c>
      <c r="AH15" s="135">
        <v>1216.6400000000001</v>
      </c>
      <c r="AI15" s="137">
        <f t="shared" si="19"/>
        <v>186.42457194833548</v>
      </c>
      <c r="AJ15" s="137">
        <f t="shared" si="20"/>
        <v>4.4316577657272758</v>
      </c>
      <c r="AK15" s="137">
        <f t="shared" si="21"/>
        <v>9.1965228822611138</v>
      </c>
      <c r="AL15" s="137">
        <f t="shared" si="22"/>
        <v>15.494141812505136</v>
      </c>
      <c r="AM15" s="137">
        <f t="shared" si="23"/>
        <v>21.525194862103909</v>
      </c>
      <c r="AN15" s="137">
        <f t="shared" si="24"/>
        <v>57.578230219373921</v>
      </c>
      <c r="AO15" s="137">
        <f t="shared" si="25"/>
        <v>96.030358502451179</v>
      </c>
      <c r="AP15" s="137">
        <f t="shared" si="26"/>
        <v>114.1861281076544</v>
      </c>
      <c r="AQ15" s="137">
        <f t="shared" si="27"/>
        <v>17.836595840107645</v>
      </c>
    </row>
    <row r="16" spans="1:43" x14ac:dyDescent="0.5">
      <c r="A16" s="102" t="s">
        <v>54</v>
      </c>
      <c r="B16" s="101">
        <v>925</v>
      </c>
      <c r="C16" s="102" t="s">
        <v>59</v>
      </c>
      <c r="D16" s="135">
        <v>8951.16</v>
      </c>
      <c r="E16" s="136">
        <v>0.27192010861797916</v>
      </c>
      <c r="F16" s="136">
        <v>0.1211453356</v>
      </c>
      <c r="G16" s="136">
        <v>3.0991735537190084E-2</v>
      </c>
      <c r="H16" s="137">
        <f t="shared" si="4"/>
        <v>2434.0003994569101</v>
      </c>
      <c r="I16" s="137">
        <f t="shared" si="5"/>
        <v>1084.3912822092959</v>
      </c>
      <c r="J16" s="137">
        <f t="shared" si="6"/>
        <v>277.41198347107439</v>
      </c>
      <c r="L16" s="135">
        <v>1452.9</v>
      </c>
      <c r="M16" s="135">
        <v>2629.35</v>
      </c>
      <c r="N16" s="135">
        <f t="shared" si="9"/>
        <v>4082.25</v>
      </c>
      <c r="O16" s="136">
        <v>0.27192010861797916</v>
      </c>
      <c r="P16" s="136">
        <v>2.5424625641568336E-2</v>
      </c>
      <c r="Q16" s="136">
        <v>5.2701201121752472E-2</v>
      </c>
      <c r="R16" s="136">
        <v>5.0531774167945395E-2</v>
      </c>
      <c r="S16" s="136">
        <v>3.8758664479602092E-2</v>
      </c>
      <c r="T16" s="136">
        <v>9.2359384094396535E-2</v>
      </c>
      <c r="U16" s="136">
        <v>0.10963543044605535</v>
      </c>
      <c r="V16" s="136">
        <v>0.1211453356</v>
      </c>
      <c r="W16" s="136">
        <v>1.7689175909027095E-2</v>
      </c>
      <c r="X16" s="137">
        <f t="shared" si="10"/>
        <v>1110.0458634057454</v>
      </c>
      <c r="Y16" s="137">
        <f t="shared" si="11"/>
        <v>103.78967802529235</v>
      </c>
      <c r="Z16" s="137">
        <f t="shared" si="12"/>
        <v>215.13947827927402</v>
      </c>
      <c r="AA16" s="137">
        <f t="shared" si="13"/>
        <v>206.28333509709509</v>
      </c>
      <c r="AB16" s="137">
        <f t="shared" si="14"/>
        <v>158.22255807185564</v>
      </c>
      <c r="AC16" s="137">
        <f t="shared" si="15"/>
        <v>377.03409571935026</v>
      </c>
      <c r="AD16" s="137">
        <f t="shared" si="16"/>
        <v>447.55923593840947</v>
      </c>
      <c r="AE16" s="137">
        <f t="shared" si="17"/>
        <v>494.54554625309999</v>
      </c>
      <c r="AF16" s="137">
        <f t="shared" si="18"/>
        <v>72.211638354625862</v>
      </c>
      <c r="AH16" s="135">
        <v>1332.18</v>
      </c>
      <c r="AI16" s="137">
        <f t="shared" si="19"/>
        <v>362.2465302986995</v>
      </c>
      <c r="AJ16" s="137">
        <f t="shared" si="20"/>
        <v>33.87017778718451</v>
      </c>
      <c r="AK16" s="137">
        <f t="shared" si="21"/>
        <v>70.207486110376209</v>
      </c>
      <c r="AL16" s="137">
        <f t="shared" si="22"/>
        <v>67.317418911053494</v>
      </c>
      <c r="AM16" s="137">
        <f t="shared" si="23"/>
        <v>51.633517646436317</v>
      </c>
      <c r="AN16" s="137">
        <f t="shared" si="24"/>
        <v>123.03932430287318</v>
      </c>
      <c r="AO16" s="137">
        <f t="shared" si="25"/>
        <v>146.05412773162604</v>
      </c>
      <c r="AP16" s="137">
        <f t="shared" si="26"/>
        <v>161.38739317960801</v>
      </c>
      <c r="AQ16" s="137">
        <f t="shared" si="27"/>
        <v>23.565166362487716</v>
      </c>
    </row>
    <row r="17" spans="1:43" x14ac:dyDescent="0.5">
      <c r="A17" s="102" t="s">
        <v>54</v>
      </c>
      <c r="B17" s="101">
        <v>940</v>
      </c>
      <c r="C17" s="102" t="s">
        <v>60</v>
      </c>
      <c r="D17" s="135">
        <v>4773.96</v>
      </c>
      <c r="E17" s="136">
        <v>0.19730808563982449</v>
      </c>
      <c r="F17" s="136">
        <v>0.18589407450000001</v>
      </c>
      <c r="G17" s="136">
        <v>2.6148494662348566E-2</v>
      </c>
      <c r="H17" s="137">
        <f t="shared" si="4"/>
        <v>941.9409085210965</v>
      </c>
      <c r="I17" s="137">
        <f t="shared" si="5"/>
        <v>887.45087590002004</v>
      </c>
      <c r="J17" s="137">
        <f t="shared" si="6"/>
        <v>124.83186757826556</v>
      </c>
      <c r="L17" s="135">
        <v>576.5</v>
      </c>
      <c r="M17" s="135">
        <v>1411.49</v>
      </c>
      <c r="N17" s="135">
        <f t="shared" si="9"/>
        <v>1987.99</v>
      </c>
      <c r="O17" s="136">
        <v>0.19730808563982449</v>
      </c>
      <c r="P17" s="136">
        <v>2.6694045174537988E-2</v>
      </c>
      <c r="Q17" s="136">
        <v>6.1601642710472276E-2</v>
      </c>
      <c r="R17" s="136">
        <v>1.3963039014373718E-2</v>
      </c>
      <c r="S17" s="136">
        <v>8.7885010266940455E-2</v>
      </c>
      <c r="T17" s="136">
        <v>0.19784394250513346</v>
      </c>
      <c r="U17" s="136">
        <v>0.1028747433264887</v>
      </c>
      <c r="V17" s="136">
        <v>0.18589407450000001</v>
      </c>
      <c r="W17" s="136">
        <v>1.4851976952116035E-2</v>
      </c>
      <c r="X17" s="137">
        <f t="shared" si="10"/>
        <v>392.24650117111469</v>
      </c>
      <c r="Y17" s="137">
        <f t="shared" si="11"/>
        <v>53.067494866529778</v>
      </c>
      <c r="Z17" s="137">
        <f t="shared" si="12"/>
        <v>122.46344969199178</v>
      </c>
      <c r="AA17" s="137">
        <f t="shared" si="13"/>
        <v>27.758381930184807</v>
      </c>
      <c r="AB17" s="137">
        <f t="shared" si="14"/>
        <v>174.71452156057495</v>
      </c>
      <c r="AC17" s="137">
        <f t="shared" si="15"/>
        <v>393.31177926078027</v>
      </c>
      <c r="AD17" s="137">
        <f t="shared" si="16"/>
        <v>204.51396098562628</v>
      </c>
      <c r="AE17" s="137">
        <f t="shared" si="17"/>
        <v>369.55556116525503</v>
      </c>
      <c r="AF17" s="137">
        <f t="shared" si="18"/>
        <v>29.525581661037155</v>
      </c>
      <c r="AH17" s="135">
        <v>715.1400000000001</v>
      </c>
      <c r="AI17" s="137">
        <f t="shared" si="19"/>
        <v>141.10290436446411</v>
      </c>
      <c r="AJ17" s="137">
        <f t="shared" si="20"/>
        <v>19.0899794661191</v>
      </c>
      <c r="AK17" s="137">
        <f t="shared" si="21"/>
        <v>44.053798767967152</v>
      </c>
      <c r="AL17" s="137">
        <f t="shared" si="22"/>
        <v>9.9855277207392223</v>
      </c>
      <c r="AM17" s="137">
        <f t="shared" si="23"/>
        <v>62.850086242299803</v>
      </c>
      <c r="AN17" s="137">
        <f t="shared" si="24"/>
        <v>141.48611704312117</v>
      </c>
      <c r="AO17" s="137">
        <f t="shared" si="25"/>
        <v>73.569843942505145</v>
      </c>
      <c r="AP17" s="137">
        <f t="shared" si="26"/>
        <v>132.94028843793004</v>
      </c>
      <c r="AQ17" s="137">
        <f t="shared" si="27"/>
        <v>10.621242797536263</v>
      </c>
    </row>
    <row r="18" spans="1:43" x14ac:dyDescent="0.5">
      <c r="A18" s="102" t="s">
        <v>54</v>
      </c>
      <c r="B18" s="101">
        <v>892</v>
      </c>
      <c r="C18" s="102" t="s">
        <v>61</v>
      </c>
      <c r="D18" s="135">
        <v>4461.8100000000004</v>
      </c>
      <c r="E18" s="136">
        <v>0.3749343536649411</v>
      </c>
      <c r="F18" s="136">
        <v>0.34040244970000005</v>
      </c>
      <c r="G18" s="136">
        <v>3.255813953488372E-2</v>
      </c>
      <c r="H18" s="137">
        <f t="shared" si="4"/>
        <v>1672.8858485257711</v>
      </c>
      <c r="I18" s="137">
        <f t="shared" si="5"/>
        <v>1518.8110540959574</v>
      </c>
      <c r="J18" s="137">
        <f t="shared" si="6"/>
        <v>145.26823255813954</v>
      </c>
      <c r="L18" s="135">
        <v>911.92</v>
      </c>
      <c r="M18" s="135">
        <v>857.13</v>
      </c>
      <c r="N18" s="135">
        <f t="shared" si="9"/>
        <v>1769.05</v>
      </c>
      <c r="O18" s="136">
        <v>0.3749343536649411</v>
      </c>
      <c r="P18" s="136">
        <v>9.6852791878172584E-2</v>
      </c>
      <c r="Q18" s="136">
        <v>0.23213197969543148</v>
      </c>
      <c r="R18" s="136">
        <v>0.19304568527918781</v>
      </c>
      <c r="S18" s="136">
        <v>0.13020304568527918</v>
      </c>
      <c r="T18" s="136">
        <v>8.0761421319796953E-2</v>
      </c>
      <c r="U18" s="136">
        <v>6.8477157360406091E-2</v>
      </c>
      <c r="V18" s="136">
        <v>0.34040244970000005</v>
      </c>
      <c r="W18" s="136">
        <v>1.8966496308915389E-2</v>
      </c>
      <c r="X18" s="137">
        <f t="shared" si="10"/>
        <v>663.27761835096408</v>
      </c>
      <c r="Y18" s="137">
        <f t="shared" si="11"/>
        <v>171.33743147208119</v>
      </c>
      <c r="Z18" s="137">
        <f t="shared" si="12"/>
        <v>410.65307868020307</v>
      </c>
      <c r="AA18" s="137">
        <f t="shared" si="13"/>
        <v>341.50746954314718</v>
      </c>
      <c r="AB18" s="137">
        <f t="shared" si="14"/>
        <v>230.33569796954313</v>
      </c>
      <c r="AC18" s="137">
        <f t="shared" si="15"/>
        <v>142.87099238578679</v>
      </c>
      <c r="AD18" s="137">
        <f t="shared" si="16"/>
        <v>121.13951522842639</v>
      </c>
      <c r="AE18" s="137">
        <f t="shared" si="17"/>
        <v>602.18895364178513</v>
      </c>
      <c r="AF18" s="137">
        <f t="shared" si="18"/>
        <v>33.55268029528677</v>
      </c>
      <c r="AH18" s="135">
        <v>434.27</v>
      </c>
      <c r="AI18" s="137">
        <f t="shared" si="19"/>
        <v>162.82274176607396</v>
      </c>
      <c r="AJ18" s="137">
        <f t="shared" si="20"/>
        <v>42.060261928934004</v>
      </c>
      <c r="AK18" s="137">
        <f t="shared" si="21"/>
        <v>100.80795482233502</v>
      </c>
      <c r="AL18" s="137">
        <f t="shared" si="22"/>
        <v>83.833949746192886</v>
      </c>
      <c r="AM18" s="137">
        <f t="shared" si="23"/>
        <v>56.54327664974619</v>
      </c>
      <c r="AN18" s="137">
        <f t="shared" si="24"/>
        <v>35.072262436548222</v>
      </c>
      <c r="AO18" s="137">
        <f t="shared" si="25"/>
        <v>29.73757512690355</v>
      </c>
      <c r="AP18" s="137">
        <f t="shared" si="26"/>
        <v>147.82657183121901</v>
      </c>
      <c r="AQ18" s="137">
        <f t="shared" si="27"/>
        <v>8.2365803520726857</v>
      </c>
    </row>
    <row r="19" spans="1:43" x14ac:dyDescent="0.5">
      <c r="A19" s="102" t="s">
        <v>54</v>
      </c>
      <c r="B19" s="101">
        <v>891</v>
      </c>
      <c r="C19" s="102" t="s">
        <v>62</v>
      </c>
      <c r="D19" s="135">
        <v>11245.39</v>
      </c>
      <c r="E19" s="136">
        <v>0.22118929315595448</v>
      </c>
      <c r="F19" s="136">
        <v>0.11147408809999999</v>
      </c>
      <c r="G19" s="136">
        <v>2.7338622224758861E-2</v>
      </c>
      <c r="H19" s="137">
        <f t="shared" si="4"/>
        <v>2487.3598653630388</v>
      </c>
      <c r="I19" s="137">
        <f t="shared" si="5"/>
        <v>1253.5695955788588</v>
      </c>
      <c r="J19" s="137">
        <f t="shared" si="6"/>
        <v>307.43346898008105</v>
      </c>
      <c r="L19" s="135">
        <v>1610.49</v>
      </c>
      <c r="M19" s="135">
        <v>3703.65</v>
      </c>
      <c r="N19" s="135">
        <f t="shared" si="9"/>
        <v>5314.14</v>
      </c>
      <c r="O19" s="136">
        <v>0.22118929315595448</v>
      </c>
      <c r="P19" s="136">
        <v>1.423561923782541E-2</v>
      </c>
      <c r="Q19" s="136">
        <v>6.5418824458326558E-2</v>
      </c>
      <c r="R19" s="136">
        <v>3.6924363112793478E-2</v>
      </c>
      <c r="S19" s="136">
        <v>5.6083230765658021E-2</v>
      </c>
      <c r="T19" s="136">
        <v>0.12649497224867048</v>
      </c>
      <c r="U19" s="136">
        <v>9.9742226144306917E-2</v>
      </c>
      <c r="V19" s="136">
        <v>0.11147408809999999</v>
      </c>
      <c r="W19" s="136">
        <v>1.6186576634820295E-2</v>
      </c>
      <c r="X19" s="137">
        <f t="shared" si="10"/>
        <v>1175.430870331784</v>
      </c>
      <c r="Y19" s="137">
        <f t="shared" si="11"/>
        <v>75.650073616497536</v>
      </c>
      <c r="Z19" s="137">
        <f t="shared" si="12"/>
        <v>347.64479180697151</v>
      </c>
      <c r="AA19" s="137">
        <f t="shared" si="13"/>
        <v>196.22123499222033</v>
      </c>
      <c r="AB19" s="137">
        <f t="shared" si="14"/>
        <v>298.03413994101396</v>
      </c>
      <c r="AC19" s="137">
        <f t="shared" si="15"/>
        <v>672.21199182554983</v>
      </c>
      <c r="AD19" s="137">
        <f t="shared" si="16"/>
        <v>530.04415364250724</v>
      </c>
      <c r="AE19" s="137">
        <f t="shared" si="17"/>
        <v>592.388910535734</v>
      </c>
      <c r="AF19" s="137">
        <f t="shared" si="18"/>
        <v>86.017734358163921</v>
      </c>
      <c r="AH19" s="135">
        <v>1876.48</v>
      </c>
      <c r="AI19" s="137">
        <f t="shared" si="19"/>
        <v>415.05728482128546</v>
      </c>
      <c r="AJ19" s="137">
        <f t="shared" si="20"/>
        <v>26.712854787394626</v>
      </c>
      <c r="AK19" s="137">
        <f t="shared" si="21"/>
        <v>122.75711571956062</v>
      </c>
      <c r="AL19" s="137">
        <f t="shared" si="22"/>
        <v>69.287828893894712</v>
      </c>
      <c r="AM19" s="137">
        <f t="shared" si="23"/>
        <v>105.23906086714196</v>
      </c>
      <c r="AN19" s="137">
        <f t="shared" si="24"/>
        <v>237.36528552518519</v>
      </c>
      <c r="AO19" s="137">
        <f t="shared" si="25"/>
        <v>187.16429251526904</v>
      </c>
      <c r="AP19" s="137">
        <f t="shared" si="26"/>
        <v>209.17889683788798</v>
      </c>
      <c r="AQ19" s="137">
        <f t="shared" si="27"/>
        <v>30.373787323707585</v>
      </c>
    </row>
    <row r="20" spans="1:43" x14ac:dyDescent="0.5">
      <c r="A20" s="102" t="s">
        <v>54</v>
      </c>
      <c r="B20" s="101">
        <v>857</v>
      </c>
      <c r="C20" s="102" t="s">
        <v>63</v>
      </c>
      <c r="D20" s="135">
        <v>352.19</v>
      </c>
      <c r="E20" s="136">
        <v>0.10434472934472934</v>
      </c>
      <c r="F20" s="136">
        <v>5.4034838250000002E-2</v>
      </c>
      <c r="G20" s="136">
        <v>2.5265957446808509E-2</v>
      </c>
      <c r="H20" s="137">
        <f t="shared" si="4"/>
        <v>36.749170227920224</v>
      </c>
      <c r="I20" s="137">
        <f t="shared" si="5"/>
        <v>19.030529683267499</v>
      </c>
      <c r="J20" s="137">
        <f t="shared" si="6"/>
        <v>8.8984175531914893</v>
      </c>
      <c r="L20" s="135">
        <v>29.86</v>
      </c>
      <c r="M20" s="135">
        <v>115.33</v>
      </c>
      <c r="N20" s="135">
        <f t="shared" si="9"/>
        <v>145.19</v>
      </c>
      <c r="O20" s="136">
        <v>0.10434472934472934</v>
      </c>
      <c r="P20" s="136">
        <v>0</v>
      </c>
      <c r="Q20" s="136">
        <v>0</v>
      </c>
      <c r="R20" s="136">
        <v>0</v>
      </c>
      <c r="S20" s="136">
        <v>0</v>
      </c>
      <c r="T20" s="136">
        <v>0</v>
      </c>
      <c r="U20" s="136">
        <v>0</v>
      </c>
      <c r="V20" s="136">
        <v>5.4034838250000002E-2</v>
      </c>
      <c r="W20" s="136">
        <v>1.4050091631032376E-2</v>
      </c>
      <c r="X20" s="137">
        <f t="shared" si="10"/>
        <v>15.149811253561252</v>
      </c>
      <c r="Y20" s="137">
        <f t="shared" si="11"/>
        <v>0</v>
      </c>
      <c r="Z20" s="137">
        <f t="shared" si="12"/>
        <v>0</v>
      </c>
      <c r="AA20" s="137">
        <f t="shared" si="13"/>
        <v>0</v>
      </c>
      <c r="AB20" s="137">
        <f t="shared" si="14"/>
        <v>0</v>
      </c>
      <c r="AC20" s="137">
        <f t="shared" si="15"/>
        <v>0</v>
      </c>
      <c r="AD20" s="137">
        <f t="shared" si="16"/>
        <v>0</v>
      </c>
      <c r="AE20" s="137">
        <f t="shared" si="17"/>
        <v>7.8453181655174999</v>
      </c>
      <c r="AF20" s="137">
        <f t="shared" si="18"/>
        <v>2.0399328039095908</v>
      </c>
      <c r="AH20" s="135">
        <v>58.44</v>
      </c>
      <c r="AI20" s="137">
        <f t="shared" si="19"/>
        <v>6.0979059829059823</v>
      </c>
      <c r="AJ20" s="137">
        <f t="shared" si="20"/>
        <v>0</v>
      </c>
      <c r="AK20" s="137">
        <f t="shared" si="21"/>
        <v>0</v>
      </c>
      <c r="AL20" s="137">
        <f t="shared" si="22"/>
        <v>0</v>
      </c>
      <c r="AM20" s="137">
        <f t="shared" si="23"/>
        <v>0</v>
      </c>
      <c r="AN20" s="137">
        <f t="shared" si="24"/>
        <v>0</v>
      </c>
      <c r="AO20" s="137">
        <f t="shared" si="25"/>
        <v>0</v>
      </c>
      <c r="AP20" s="137">
        <f t="shared" si="26"/>
        <v>3.1577959473299999</v>
      </c>
      <c r="AQ20" s="137">
        <f t="shared" si="27"/>
        <v>0.82108735491753204</v>
      </c>
    </row>
    <row r="21" spans="1:43" x14ac:dyDescent="0.5">
      <c r="A21" s="102" t="s">
        <v>54</v>
      </c>
      <c r="B21" s="101">
        <v>941</v>
      </c>
      <c r="C21" s="102" t="s">
        <v>64</v>
      </c>
      <c r="D21" s="135">
        <v>5963.16</v>
      </c>
      <c r="E21" s="136">
        <v>0.15834542402776591</v>
      </c>
      <c r="F21" s="136">
        <v>0.2272432371</v>
      </c>
      <c r="G21" s="136">
        <v>2.5971411314676868E-2</v>
      </c>
      <c r="H21" s="137">
        <f t="shared" si="4"/>
        <v>944.23909874541255</v>
      </c>
      <c r="I21" s="137">
        <f t="shared" si="5"/>
        <v>1355.087781745236</v>
      </c>
      <c r="J21" s="137">
        <f t="shared" si="6"/>
        <v>154.8716810952285</v>
      </c>
      <c r="L21" s="135">
        <v>555.69000000000005</v>
      </c>
      <c r="M21" s="135">
        <v>1779.63</v>
      </c>
      <c r="N21" s="135">
        <f t="shared" si="9"/>
        <v>2335.3200000000002</v>
      </c>
      <c r="O21" s="136">
        <v>0.15834542402776591</v>
      </c>
      <c r="P21" s="136">
        <v>1.2281282773086051E-2</v>
      </c>
      <c r="Q21" s="136">
        <v>2.6356460782690289E-2</v>
      </c>
      <c r="R21" s="136">
        <v>3.0468620632555059E-2</v>
      </c>
      <c r="S21" s="136">
        <v>3.6926643484020534E-2</v>
      </c>
      <c r="T21" s="136">
        <v>0.10802009162664901</v>
      </c>
      <c r="U21" s="136">
        <v>7.4846828945189597E-2</v>
      </c>
      <c r="V21" s="136">
        <v>0.2272432371</v>
      </c>
      <c r="W21" s="136">
        <v>1.495592597234407E-2</v>
      </c>
      <c r="X21" s="137">
        <f t="shared" si="10"/>
        <v>369.78723564052234</v>
      </c>
      <c r="Y21" s="137">
        <f t="shared" si="11"/>
        <v>28.680725285643319</v>
      </c>
      <c r="Z21" s="137">
        <f t="shared" si="12"/>
        <v>61.55076999503229</v>
      </c>
      <c r="AA21" s="137">
        <f t="shared" si="13"/>
        <v>71.153979135618485</v>
      </c>
      <c r="AB21" s="137">
        <f t="shared" si="14"/>
        <v>86.235529061102838</v>
      </c>
      <c r="AC21" s="137">
        <f t="shared" si="15"/>
        <v>252.26148037754598</v>
      </c>
      <c r="AD21" s="137">
        <f t="shared" si="16"/>
        <v>174.79129657228017</v>
      </c>
      <c r="AE21" s="137">
        <f t="shared" si="17"/>
        <v>530.68567646437202</v>
      </c>
      <c r="AF21" s="137">
        <f t="shared" si="18"/>
        <v>34.926873041734559</v>
      </c>
      <c r="AH21" s="135">
        <v>901.67</v>
      </c>
      <c r="AI21" s="137">
        <f t="shared" si="19"/>
        <v>142.77531848311568</v>
      </c>
      <c r="AJ21" s="137">
        <f t="shared" si="20"/>
        <v>11.073664238008499</v>
      </c>
      <c r="AK21" s="137">
        <f t="shared" si="21"/>
        <v>23.764829993928352</v>
      </c>
      <c r="AL21" s="137">
        <f t="shared" si="22"/>
        <v>27.472641165755917</v>
      </c>
      <c r="AM21" s="137">
        <f t="shared" si="23"/>
        <v>33.295646630236796</v>
      </c>
      <c r="AN21" s="137">
        <f t="shared" si="24"/>
        <v>97.398476017000604</v>
      </c>
      <c r="AO21" s="137">
        <f t="shared" si="25"/>
        <v>67.487140255009095</v>
      </c>
      <c r="AP21" s="137">
        <f t="shared" si="26"/>
        <v>204.89840959595699</v>
      </c>
      <c r="AQ21" s="137">
        <f t="shared" si="27"/>
        <v>13.485309771483477</v>
      </c>
    </row>
    <row r="22" spans="1:43" x14ac:dyDescent="0.5">
      <c r="A22" s="102" t="s">
        <v>65</v>
      </c>
      <c r="B22" s="101">
        <v>822</v>
      </c>
      <c r="C22" s="102" t="s">
        <v>66</v>
      </c>
      <c r="D22" s="135">
        <v>2803.28</v>
      </c>
      <c r="E22" s="136">
        <v>0.20678484107579462</v>
      </c>
      <c r="F22" s="136">
        <v>0.27791592659999997</v>
      </c>
      <c r="G22" s="136">
        <v>2.1467688937568456E-2</v>
      </c>
      <c r="H22" s="137">
        <f t="shared" si="4"/>
        <v>579.67580929095357</v>
      </c>
      <c r="I22" s="137">
        <f t="shared" si="5"/>
        <v>779.07615871924793</v>
      </c>
      <c r="J22" s="137">
        <f t="shared" si="6"/>
        <v>60.179943044906906</v>
      </c>
      <c r="L22" s="135">
        <v>341.53</v>
      </c>
      <c r="M22" s="135">
        <v>668.79</v>
      </c>
      <c r="N22" s="135">
        <f t="shared" si="9"/>
        <v>1010.3199999999999</v>
      </c>
      <c r="O22" s="136">
        <v>0.20678484107579462</v>
      </c>
      <c r="P22" s="136">
        <v>0</v>
      </c>
      <c r="Q22" s="136">
        <v>8.0808080808080808E-3</v>
      </c>
      <c r="R22" s="136">
        <v>1.6337285902503294E-2</v>
      </c>
      <c r="S22" s="136">
        <v>0.10707070707070707</v>
      </c>
      <c r="T22" s="136">
        <v>8.2564778216952128E-2</v>
      </c>
      <c r="U22" s="136">
        <v>0.16662274923144488</v>
      </c>
      <c r="V22" s="136">
        <v>0.27791592659999997</v>
      </c>
      <c r="W22" s="136">
        <v>1.1287700921076395E-2</v>
      </c>
      <c r="X22" s="137">
        <f t="shared" si="10"/>
        <v>208.9188606356968</v>
      </c>
      <c r="Y22" s="137">
        <f t="shared" si="11"/>
        <v>0</v>
      </c>
      <c r="Z22" s="137">
        <f t="shared" si="12"/>
        <v>8.1642020202020191</v>
      </c>
      <c r="AA22" s="137">
        <f t="shared" si="13"/>
        <v>16.505886693017128</v>
      </c>
      <c r="AB22" s="137">
        <f t="shared" si="14"/>
        <v>108.17567676767676</v>
      </c>
      <c r="AC22" s="137">
        <f t="shared" si="15"/>
        <v>83.416846728151071</v>
      </c>
      <c r="AD22" s="137">
        <f t="shared" si="16"/>
        <v>168.34229600351338</v>
      </c>
      <c r="AE22" s="137">
        <f t="shared" si="17"/>
        <v>280.78401896251194</v>
      </c>
      <c r="AF22" s="137">
        <f t="shared" si="18"/>
        <v>11.404189994581904</v>
      </c>
      <c r="AH22" s="135">
        <v>338.84999999999997</v>
      </c>
      <c r="AI22" s="137">
        <f t="shared" si="19"/>
        <v>70.069043398532997</v>
      </c>
      <c r="AJ22" s="137">
        <f t="shared" si="20"/>
        <v>0</v>
      </c>
      <c r="AK22" s="137">
        <f t="shared" si="21"/>
        <v>2.7381818181818178</v>
      </c>
      <c r="AL22" s="137">
        <f t="shared" si="22"/>
        <v>5.5358893280632406</v>
      </c>
      <c r="AM22" s="137">
        <f t="shared" si="23"/>
        <v>36.280909090909084</v>
      </c>
      <c r="AN22" s="137">
        <f t="shared" si="24"/>
        <v>27.977075098814225</v>
      </c>
      <c r="AO22" s="137">
        <f t="shared" si="25"/>
        <v>56.460118577075093</v>
      </c>
      <c r="AP22" s="137">
        <f t="shared" si="26"/>
        <v>94.171811728409978</v>
      </c>
      <c r="AQ22" s="137">
        <f t="shared" si="27"/>
        <v>3.8248374571067361</v>
      </c>
    </row>
    <row r="23" spans="1:43" x14ac:dyDescent="0.5">
      <c r="A23" s="102" t="s">
        <v>65</v>
      </c>
      <c r="B23" s="101">
        <v>873</v>
      </c>
      <c r="C23" s="102" t="s">
        <v>67</v>
      </c>
      <c r="D23" s="135">
        <v>9036.83</v>
      </c>
      <c r="E23" s="136">
        <v>0.21221539987033294</v>
      </c>
      <c r="F23" s="136">
        <v>0.17453297750000002</v>
      </c>
      <c r="G23" s="136">
        <v>2.3489932885906041E-2</v>
      </c>
      <c r="H23" s="137">
        <f t="shared" si="4"/>
        <v>1917.7544920102209</v>
      </c>
      <c r="I23" s="137">
        <f t="shared" si="5"/>
        <v>1577.2248470613251</v>
      </c>
      <c r="J23" s="137">
        <f t="shared" si="6"/>
        <v>212.27453020134229</v>
      </c>
      <c r="L23" s="135">
        <v>820.38</v>
      </c>
      <c r="M23" s="135">
        <v>1976.7</v>
      </c>
      <c r="N23" s="135">
        <f t="shared" si="9"/>
        <v>2797.08</v>
      </c>
      <c r="O23" s="136">
        <v>0.21221539987033294</v>
      </c>
      <c r="P23" s="136">
        <v>1.1909048107015261E-3</v>
      </c>
      <c r="Q23" s="136">
        <v>5.2898329963718942E-3</v>
      </c>
      <c r="R23" s="136">
        <v>1.2047525410585205E-2</v>
      </c>
      <c r="S23" s="136">
        <v>2.1768632121195335E-2</v>
      </c>
      <c r="T23" s="136">
        <v>8.3335641288392825E-2</v>
      </c>
      <c r="U23" s="136">
        <v>7.4390007477774397E-2</v>
      </c>
      <c r="V23" s="136">
        <v>0.17453297750000002</v>
      </c>
      <c r="W23" s="136">
        <v>1.3009641073295388E-2</v>
      </c>
      <c r="X23" s="137">
        <f t="shared" si="10"/>
        <v>593.58345066931088</v>
      </c>
      <c r="Y23" s="137">
        <f t="shared" si="11"/>
        <v>3.3310560279170245</v>
      </c>
      <c r="Z23" s="137">
        <f t="shared" si="12"/>
        <v>14.796086077491898</v>
      </c>
      <c r="AA23" s="137">
        <f t="shared" si="13"/>
        <v>33.697892375439665</v>
      </c>
      <c r="AB23" s="137">
        <f t="shared" si="14"/>
        <v>60.888605533553047</v>
      </c>
      <c r="AC23" s="137">
        <f t="shared" si="15"/>
        <v>233.0964555349378</v>
      </c>
      <c r="AD23" s="137">
        <f t="shared" si="16"/>
        <v>208.07480211593321</v>
      </c>
      <c r="AE23" s="137">
        <f t="shared" si="17"/>
        <v>488.18270070570003</v>
      </c>
      <c r="AF23" s="137">
        <f t="shared" si="18"/>
        <v>36.389006853293061</v>
      </c>
      <c r="AH23" s="135">
        <v>1001.51</v>
      </c>
      <c r="AI23" s="137">
        <f t="shared" si="19"/>
        <v>212.53584512413715</v>
      </c>
      <c r="AJ23" s="137">
        <f t="shared" si="20"/>
        <v>1.1927030769656854</v>
      </c>
      <c r="AK23" s="137">
        <f t="shared" si="21"/>
        <v>5.297820644196416</v>
      </c>
      <c r="AL23" s="137">
        <f t="shared" si="22"/>
        <v>12.065717173955187</v>
      </c>
      <c r="AM23" s="137">
        <f t="shared" si="23"/>
        <v>21.801502755698341</v>
      </c>
      <c r="AN23" s="137">
        <f t="shared" si="24"/>
        <v>83.461478106738298</v>
      </c>
      <c r="AO23" s="137">
        <f t="shared" si="25"/>
        <v>74.502336389065832</v>
      </c>
      <c r="AP23" s="137">
        <f t="shared" si="26"/>
        <v>174.79652229602502</v>
      </c>
      <c r="AQ23" s="137">
        <f t="shared" si="27"/>
        <v>13.029285631316064</v>
      </c>
    </row>
    <row r="24" spans="1:43" x14ac:dyDescent="0.5">
      <c r="A24" s="102" t="s">
        <v>65</v>
      </c>
      <c r="B24" s="101">
        <v>823</v>
      </c>
      <c r="C24" s="102" t="s">
        <v>68</v>
      </c>
      <c r="D24" s="135">
        <v>4624.8599999999997</v>
      </c>
      <c r="E24" s="136">
        <v>0.12952658943719786</v>
      </c>
      <c r="F24" s="136">
        <v>0.1016396185</v>
      </c>
      <c r="G24" s="136">
        <v>2.7846705266060104E-2</v>
      </c>
      <c r="H24" s="137">
        <f t="shared" si="4"/>
        <v>599.04234242451889</v>
      </c>
      <c r="I24" s="137">
        <f t="shared" si="5"/>
        <v>470.06900601590996</v>
      </c>
      <c r="J24" s="137">
        <f t="shared" si="6"/>
        <v>128.78711331679071</v>
      </c>
      <c r="L24" s="135">
        <v>380.32</v>
      </c>
      <c r="M24" s="135">
        <v>1344.75</v>
      </c>
      <c r="N24" s="135">
        <f t="shared" si="9"/>
        <v>1725.07</v>
      </c>
      <c r="O24" s="136">
        <v>0.12952658943719786</v>
      </c>
      <c r="P24" s="136">
        <v>0</v>
      </c>
      <c r="Q24" s="136">
        <v>3.9094763504212322E-3</v>
      </c>
      <c r="R24" s="136">
        <v>3.2927702219040803E-2</v>
      </c>
      <c r="S24" s="136">
        <v>1.6023346732008149E-2</v>
      </c>
      <c r="T24" s="136">
        <v>7.8685094433125935E-2</v>
      </c>
      <c r="U24" s="136">
        <v>6.5525026154947416E-2</v>
      </c>
      <c r="V24" s="136">
        <v>0.1016396185</v>
      </c>
      <c r="W24" s="136">
        <v>1.4563378703859296E-2</v>
      </c>
      <c r="X24" s="137">
        <f t="shared" si="10"/>
        <v>223.44243364042691</v>
      </c>
      <c r="Y24" s="137">
        <f t="shared" si="11"/>
        <v>0</v>
      </c>
      <c r="Z24" s="137">
        <f t="shared" si="12"/>
        <v>6.7441203678211545</v>
      </c>
      <c r="AA24" s="137">
        <f t="shared" si="13"/>
        <v>56.802591267000714</v>
      </c>
      <c r="AB24" s="137">
        <f t="shared" si="14"/>
        <v>27.641394746985299</v>
      </c>
      <c r="AC24" s="137">
        <f t="shared" si="15"/>
        <v>135.73729585375256</v>
      </c>
      <c r="AD24" s="137">
        <f t="shared" si="16"/>
        <v>113.03525686911513</v>
      </c>
      <c r="AE24" s="137">
        <f t="shared" si="17"/>
        <v>175.33545668579501</v>
      </c>
      <c r="AF24" s="137">
        <f t="shared" si="18"/>
        <v>25.122847700666554</v>
      </c>
      <c r="AH24" s="135">
        <v>681.32999999999993</v>
      </c>
      <c r="AI24" s="137">
        <f t="shared" si="19"/>
        <v>88.250351181246003</v>
      </c>
      <c r="AJ24" s="137">
        <f t="shared" si="20"/>
        <v>0</v>
      </c>
      <c r="AK24" s="137">
        <f t="shared" si="21"/>
        <v>2.6636435218324981</v>
      </c>
      <c r="AL24" s="137">
        <f t="shared" si="22"/>
        <v>22.434631352899068</v>
      </c>
      <c r="AM24" s="137">
        <f t="shared" si="23"/>
        <v>10.917186828919112</v>
      </c>
      <c r="AN24" s="137">
        <f t="shared" si="24"/>
        <v>53.610515390121691</v>
      </c>
      <c r="AO24" s="137">
        <f t="shared" si="25"/>
        <v>44.64416607015032</v>
      </c>
      <c r="AP24" s="137">
        <f t="shared" si="26"/>
        <v>69.250121272605</v>
      </c>
      <c r="AQ24" s="137">
        <f t="shared" si="27"/>
        <v>9.9224668123004527</v>
      </c>
    </row>
    <row r="25" spans="1:43" x14ac:dyDescent="0.5">
      <c r="A25" s="102" t="s">
        <v>65</v>
      </c>
      <c r="B25" s="101">
        <v>881</v>
      </c>
      <c r="C25" s="102" t="s">
        <v>69</v>
      </c>
      <c r="D25" s="135">
        <v>23416.76</v>
      </c>
      <c r="E25" s="136">
        <v>0.19981142842964544</v>
      </c>
      <c r="F25" s="136">
        <v>0.1072221815</v>
      </c>
      <c r="G25" s="136">
        <v>2.9926562363937186E-2</v>
      </c>
      <c r="H25" s="137">
        <f t="shared" si="4"/>
        <v>4678.9362647941844</v>
      </c>
      <c r="I25" s="137">
        <f t="shared" si="5"/>
        <v>2510.7960908619398</v>
      </c>
      <c r="J25" s="137">
        <f t="shared" si="6"/>
        <v>700.78312850134967</v>
      </c>
      <c r="L25" s="135">
        <v>2718.78</v>
      </c>
      <c r="M25" s="135">
        <v>5548.31</v>
      </c>
      <c r="N25" s="135">
        <f t="shared" si="9"/>
        <v>8267.09</v>
      </c>
      <c r="O25" s="136">
        <v>0.19981142842964544</v>
      </c>
      <c r="P25" s="136">
        <v>1.7032662635406721E-2</v>
      </c>
      <c r="Q25" s="136">
        <v>2.969223334158445E-2</v>
      </c>
      <c r="R25" s="136">
        <v>3.5644824781640085E-2</v>
      </c>
      <c r="S25" s="136">
        <v>4.8327970107382393E-2</v>
      </c>
      <c r="T25" s="136">
        <v>8.7803670568266198E-2</v>
      </c>
      <c r="U25" s="136">
        <v>0.11544491200773248</v>
      </c>
      <c r="V25" s="136">
        <v>0.1072221815</v>
      </c>
      <c r="W25" s="136">
        <v>1.6708286586322126E-2</v>
      </c>
      <c r="X25" s="137">
        <f t="shared" si="10"/>
        <v>1651.8590618564376</v>
      </c>
      <c r="Y25" s="137">
        <f t="shared" si="11"/>
        <v>140.81055494654456</v>
      </c>
      <c r="Z25" s="137">
        <f t="shared" si="12"/>
        <v>245.46836533587938</v>
      </c>
      <c r="AA25" s="137">
        <f t="shared" si="13"/>
        <v>294.67897450404894</v>
      </c>
      <c r="AB25" s="137">
        <f t="shared" si="14"/>
        <v>399.53167839503993</v>
      </c>
      <c r="AC25" s="137">
        <f t="shared" si="15"/>
        <v>725.88084691820779</v>
      </c>
      <c r="AD25" s="137">
        <f t="shared" si="16"/>
        <v>954.39347761000511</v>
      </c>
      <c r="AE25" s="137">
        <f t="shared" si="17"/>
        <v>886.41542445683501</v>
      </c>
      <c r="AF25" s="137">
        <f t="shared" si="18"/>
        <v>138.12890895491779</v>
      </c>
      <c r="AH25" s="135">
        <v>2811.09</v>
      </c>
      <c r="AI25" s="137">
        <f t="shared" si="19"/>
        <v>561.68790834429205</v>
      </c>
      <c r="AJ25" s="137">
        <f t="shared" si="20"/>
        <v>47.880347607765479</v>
      </c>
      <c r="AK25" s="137">
        <f t="shared" si="21"/>
        <v>83.467540224194636</v>
      </c>
      <c r="AL25" s="137">
        <f t="shared" si="22"/>
        <v>100.20081049542063</v>
      </c>
      <c r="AM25" s="137">
        <f t="shared" si="23"/>
        <v>135.85427348916159</v>
      </c>
      <c r="AN25" s="137">
        <f t="shared" si="24"/>
        <v>246.82402029774744</v>
      </c>
      <c r="AO25" s="137">
        <f t="shared" si="25"/>
        <v>324.52603769581668</v>
      </c>
      <c r="AP25" s="137">
        <f t="shared" si="26"/>
        <v>301.41120219283499</v>
      </c>
      <c r="AQ25" s="137">
        <f t="shared" si="27"/>
        <v>46.968497339944264</v>
      </c>
    </row>
    <row r="26" spans="1:43" x14ac:dyDescent="0.5">
      <c r="A26" s="102" t="s">
        <v>65</v>
      </c>
      <c r="B26" s="101">
        <v>919</v>
      </c>
      <c r="C26" s="102" t="s">
        <v>70</v>
      </c>
      <c r="D26" s="135">
        <v>17790.310000000001</v>
      </c>
      <c r="E26" s="136">
        <v>0.15786898342320752</v>
      </c>
      <c r="F26" s="136">
        <v>0.19632492370000001</v>
      </c>
      <c r="G26" s="136">
        <v>2.1359558316080055E-2</v>
      </c>
      <c r="H26" s="137">
        <f t="shared" si="4"/>
        <v>2808.5381544837232</v>
      </c>
      <c r="I26" s="137">
        <f t="shared" si="5"/>
        <v>3492.6812533493476</v>
      </c>
      <c r="J26" s="137">
        <f t="shared" si="6"/>
        <v>379.99316390614217</v>
      </c>
      <c r="L26" s="135">
        <v>2093.27</v>
      </c>
      <c r="M26" s="135">
        <v>4780.29</v>
      </c>
      <c r="N26" s="135">
        <f t="shared" si="9"/>
        <v>6873.5599999999995</v>
      </c>
      <c r="O26" s="136">
        <v>0.15786898342320752</v>
      </c>
      <c r="P26" s="136">
        <v>0</v>
      </c>
      <c r="Q26" s="136">
        <v>5.242643829600351E-3</v>
      </c>
      <c r="R26" s="136">
        <v>1.5865173473869128E-2</v>
      </c>
      <c r="S26" s="136">
        <v>1.9309947299077732E-2</v>
      </c>
      <c r="T26" s="136">
        <v>7.2765700483091791E-2</v>
      </c>
      <c r="U26" s="136">
        <v>0.12147288098375054</v>
      </c>
      <c r="V26" s="136">
        <v>0.19632492370000001</v>
      </c>
      <c r="W26" s="136">
        <v>1.2372937246412134E-2</v>
      </c>
      <c r="X26" s="137">
        <f t="shared" si="10"/>
        <v>1085.1219296984223</v>
      </c>
      <c r="Y26" s="137">
        <f t="shared" si="11"/>
        <v>0</v>
      </c>
      <c r="Z26" s="137">
        <f t="shared" si="12"/>
        <v>36.035626921387788</v>
      </c>
      <c r="AA26" s="137">
        <f t="shared" si="13"/>
        <v>109.05022178304787</v>
      </c>
      <c r="AB26" s="137">
        <f t="shared" si="14"/>
        <v>132.72808135704872</v>
      </c>
      <c r="AC26" s="137">
        <f t="shared" si="15"/>
        <v>500.15940821256038</v>
      </c>
      <c r="AD26" s="137">
        <f t="shared" si="16"/>
        <v>834.95113581466831</v>
      </c>
      <c r="AE26" s="137">
        <f t="shared" si="17"/>
        <v>1349.451142547372</v>
      </c>
      <c r="AF26" s="137">
        <f t="shared" si="18"/>
        <v>85.046126539448579</v>
      </c>
      <c r="AH26" s="135">
        <v>2421.96</v>
      </c>
      <c r="AI26" s="137">
        <f t="shared" si="19"/>
        <v>382.35236309167169</v>
      </c>
      <c r="AJ26" s="137">
        <f t="shared" si="20"/>
        <v>0</v>
      </c>
      <c r="AK26" s="137">
        <f t="shared" si="21"/>
        <v>12.697473649538866</v>
      </c>
      <c r="AL26" s="137">
        <f t="shared" si="22"/>
        <v>38.424815546772074</v>
      </c>
      <c r="AM26" s="137">
        <f t="shared" si="23"/>
        <v>46.767919960474302</v>
      </c>
      <c r="AN26" s="137">
        <f t="shared" si="24"/>
        <v>176.235615942029</v>
      </c>
      <c r="AO26" s="137">
        <f t="shared" si="25"/>
        <v>294.20245882740448</v>
      </c>
      <c r="AP26" s="137">
        <f t="shared" si="26"/>
        <v>475.49111220445207</v>
      </c>
      <c r="AQ26" s="137">
        <f t="shared" si="27"/>
        <v>29.966759093320334</v>
      </c>
    </row>
    <row r="27" spans="1:43" x14ac:dyDescent="0.5">
      <c r="A27" s="102" t="s">
        <v>65</v>
      </c>
      <c r="B27" s="101">
        <v>821</v>
      </c>
      <c r="C27" s="102" t="s">
        <v>71</v>
      </c>
      <c r="D27" s="135">
        <v>4035.17</v>
      </c>
      <c r="E27" s="136">
        <v>0.25504754461378143</v>
      </c>
      <c r="F27" s="136">
        <v>0.51660548480000001</v>
      </c>
      <c r="G27" s="136">
        <v>2.6824703680598878E-2</v>
      </c>
      <c r="H27" s="137">
        <f t="shared" si="4"/>
        <v>1029.1602005991924</v>
      </c>
      <c r="I27" s="137">
        <f t="shared" si="5"/>
        <v>2084.5909541004162</v>
      </c>
      <c r="J27" s="137">
        <f t="shared" si="6"/>
        <v>108.24223955084217</v>
      </c>
      <c r="L27" s="135">
        <v>760.98</v>
      </c>
      <c r="M27" s="135">
        <v>636.39</v>
      </c>
      <c r="N27" s="135">
        <f t="shared" si="9"/>
        <v>1397.37</v>
      </c>
      <c r="O27" s="136">
        <v>0.25504754461378143</v>
      </c>
      <c r="P27" s="136">
        <v>3.650877501907613E-2</v>
      </c>
      <c r="Q27" s="136">
        <v>3.6097904560662086E-2</v>
      </c>
      <c r="R27" s="136">
        <v>4.4197922169396019E-2</v>
      </c>
      <c r="S27" s="136">
        <v>4.6721840699653697E-2</v>
      </c>
      <c r="T27" s="136">
        <v>0.16552209896108469</v>
      </c>
      <c r="U27" s="136">
        <v>0.22820919175911253</v>
      </c>
      <c r="V27" s="136">
        <v>0.51660548480000001</v>
      </c>
      <c r="W27" s="136">
        <v>1.5643726739418405E-2</v>
      </c>
      <c r="X27" s="137">
        <f t="shared" si="10"/>
        <v>356.39578741695971</v>
      </c>
      <c r="Y27" s="137">
        <f t="shared" si="11"/>
        <v>51.016266948406411</v>
      </c>
      <c r="Z27" s="137">
        <f t="shared" si="12"/>
        <v>50.442128895932377</v>
      </c>
      <c r="AA27" s="137">
        <f t="shared" si="13"/>
        <v>61.760850501848907</v>
      </c>
      <c r="AB27" s="137">
        <f t="shared" si="14"/>
        <v>65.287698538475084</v>
      </c>
      <c r="AC27" s="137">
        <f t="shared" si="15"/>
        <v>231.2956154252509</v>
      </c>
      <c r="AD27" s="137">
        <f t="shared" si="16"/>
        <v>318.89267828843106</v>
      </c>
      <c r="AE27" s="137">
        <f t="shared" si="17"/>
        <v>721.88900629497596</v>
      </c>
      <c r="AF27" s="137">
        <f t="shared" si="18"/>
        <v>21.860074433861094</v>
      </c>
      <c r="AH27" s="135">
        <v>322.43</v>
      </c>
      <c r="AI27" s="137">
        <f t="shared" si="19"/>
        <v>82.234979809821553</v>
      </c>
      <c r="AJ27" s="137">
        <f t="shared" si="20"/>
        <v>11.771524329400716</v>
      </c>
      <c r="AK27" s="137">
        <f t="shared" si="21"/>
        <v>11.639047367494276</v>
      </c>
      <c r="AL27" s="137">
        <f t="shared" si="22"/>
        <v>14.250736045078359</v>
      </c>
      <c r="AM27" s="137">
        <f t="shared" si="23"/>
        <v>15.064523096789342</v>
      </c>
      <c r="AN27" s="137">
        <f t="shared" si="24"/>
        <v>53.36929036802254</v>
      </c>
      <c r="AO27" s="137">
        <f t="shared" si="25"/>
        <v>73.58148969889065</v>
      </c>
      <c r="AP27" s="137">
        <f t="shared" si="26"/>
        <v>166.56910646406402</v>
      </c>
      <c r="AQ27" s="137">
        <f t="shared" si="27"/>
        <v>5.0440068125906761</v>
      </c>
    </row>
    <row r="28" spans="1:43" x14ac:dyDescent="0.5">
      <c r="A28" s="102" t="s">
        <v>65</v>
      </c>
      <c r="B28" s="101">
        <v>926</v>
      </c>
      <c r="C28" s="102" t="s">
        <v>72</v>
      </c>
      <c r="D28" s="135">
        <v>10509.84</v>
      </c>
      <c r="E28" s="136">
        <v>0.23386302910982984</v>
      </c>
      <c r="F28" s="136">
        <v>0.13818093239999998</v>
      </c>
      <c r="G28" s="136">
        <v>2.5405707890318971E-2</v>
      </c>
      <c r="H28" s="137">
        <f t="shared" si="4"/>
        <v>2457.8630178596541</v>
      </c>
      <c r="I28" s="137">
        <f t="shared" si="5"/>
        <v>1452.2594905748158</v>
      </c>
      <c r="J28" s="137">
        <f t="shared" si="6"/>
        <v>267.00992501398991</v>
      </c>
      <c r="L28" s="135">
        <v>1317.65</v>
      </c>
      <c r="M28" s="135">
        <v>2457.54</v>
      </c>
      <c r="N28" s="135">
        <f t="shared" si="9"/>
        <v>3775.19</v>
      </c>
      <c r="O28" s="136">
        <v>0.23386302910982984</v>
      </c>
      <c r="P28" s="136">
        <v>1.6990565824302618E-2</v>
      </c>
      <c r="Q28" s="136">
        <v>4.8121083233411008E-2</v>
      </c>
      <c r="R28" s="136">
        <v>4.1243410782561482E-2</v>
      </c>
      <c r="S28" s="136">
        <v>6.0541616705504397E-2</v>
      </c>
      <c r="T28" s="136">
        <v>7.3731363543811226E-2</v>
      </c>
      <c r="U28" s="136">
        <v>8.8007058663831142E-2</v>
      </c>
      <c r="V28" s="136">
        <v>0.13818093239999998</v>
      </c>
      <c r="W28" s="136">
        <v>1.5239494702912805E-2</v>
      </c>
      <c r="X28" s="137">
        <f t="shared" si="10"/>
        <v>882.87736886513858</v>
      </c>
      <c r="Y28" s="137">
        <f t="shared" si="11"/>
        <v>64.142614194249006</v>
      </c>
      <c r="Z28" s="137">
        <f t="shared" si="12"/>
        <v>181.66623221194089</v>
      </c>
      <c r="AA28" s="137">
        <f t="shared" si="13"/>
        <v>155.70171195221829</v>
      </c>
      <c r="AB28" s="137">
        <f t="shared" si="14"/>
        <v>228.55610597045316</v>
      </c>
      <c r="AC28" s="137">
        <f t="shared" si="15"/>
        <v>278.34990633696071</v>
      </c>
      <c r="AD28" s="137">
        <f t="shared" si="16"/>
        <v>332.2433677971087</v>
      </c>
      <c r="AE28" s="137">
        <f t="shared" si="17"/>
        <v>521.65927418715592</v>
      </c>
      <c r="AF28" s="137">
        <f t="shared" si="18"/>
        <v>57.531988007489396</v>
      </c>
      <c r="AH28" s="135">
        <v>1245.1300000000001</v>
      </c>
      <c r="AI28" s="137">
        <f t="shared" si="19"/>
        <v>291.18987343552243</v>
      </c>
      <c r="AJ28" s="137">
        <f t="shared" si="20"/>
        <v>21.155463224813921</v>
      </c>
      <c r="AK28" s="137">
        <f t="shared" si="21"/>
        <v>59.917004366417054</v>
      </c>
      <c r="AL28" s="137">
        <f t="shared" si="22"/>
        <v>51.353408067690779</v>
      </c>
      <c r="AM28" s="137">
        <f t="shared" si="23"/>
        <v>75.382183208524694</v>
      </c>
      <c r="AN28" s="137">
        <f t="shared" si="24"/>
        <v>91.80513268930568</v>
      </c>
      <c r="AO28" s="137">
        <f t="shared" si="25"/>
        <v>109.58022895409609</v>
      </c>
      <c r="AP28" s="137">
        <f t="shared" si="26"/>
        <v>172.05322435921198</v>
      </c>
      <c r="AQ28" s="137">
        <f t="shared" si="27"/>
        <v>18.975152039437823</v>
      </c>
    </row>
    <row r="29" spans="1:43" x14ac:dyDescent="0.5">
      <c r="A29" s="102" t="s">
        <v>65</v>
      </c>
      <c r="B29" s="101">
        <v>874</v>
      </c>
      <c r="C29" s="102" t="s">
        <v>73</v>
      </c>
      <c r="D29" s="135">
        <v>3450.72</v>
      </c>
      <c r="E29" s="136">
        <v>0.29651992012931444</v>
      </c>
      <c r="F29" s="136">
        <v>0.3979548759</v>
      </c>
      <c r="G29" s="136">
        <v>3.9816232771822356E-2</v>
      </c>
      <c r="H29" s="137">
        <f t="shared" si="4"/>
        <v>1023.2072187886279</v>
      </c>
      <c r="I29" s="137">
        <f t="shared" si="5"/>
        <v>1373.2308493656478</v>
      </c>
      <c r="J29" s="137">
        <f t="shared" si="6"/>
        <v>137.39467075038283</v>
      </c>
      <c r="L29" s="135">
        <v>693.25</v>
      </c>
      <c r="M29" s="135">
        <v>891.27</v>
      </c>
      <c r="N29" s="135">
        <f t="shared" si="9"/>
        <v>1584.52</v>
      </c>
      <c r="O29" s="136">
        <v>0.29651992012931444</v>
      </c>
      <c r="P29" s="136">
        <v>7.5449021833477996E-3</v>
      </c>
      <c r="Q29" s="136">
        <v>7.9321626493957395E-2</v>
      </c>
      <c r="R29" s="136">
        <v>6.7436736329037864E-2</v>
      </c>
      <c r="S29" s="136">
        <v>8.4262535888362161E-2</v>
      </c>
      <c r="T29" s="136">
        <v>0.19663484008813514</v>
      </c>
      <c r="U29" s="136">
        <v>0.20651665887694465</v>
      </c>
      <c r="V29" s="136">
        <v>0.3979548759</v>
      </c>
      <c r="W29" s="136">
        <v>2.2204880817253123E-2</v>
      </c>
      <c r="X29" s="137">
        <f t="shared" si="10"/>
        <v>469.84174384330129</v>
      </c>
      <c r="Y29" s="137">
        <f t="shared" si="11"/>
        <v>11.955048407558255</v>
      </c>
      <c r="Z29" s="137">
        <f t="shared" si="12"/>
        <v>125.68670361220536</v>
      </c>
      <c r="AA29" s="137">
        <f t="shared" si="13"/>
        <v>106.85485744808707</v>
      </c>
      <c r="AB29" s="137">
        <f t="shared" si="14"/>
        <v>133.51567336582761</v>
      </c>
      <c r="AC29" s="137">
        <f t="shared" si="15"/>
        <v>311.57183681645188</v>
      </c>
      <c r="AD29" s="137">
        <f t="shared" si="16"/>
        <v>327.22977632369634</v>
      </c>
      <c r="AE29" s="137">
        <f t="shared" si="17"/>
        <v>630.56745996106804</v>
      </c>
      <c r="AF29" s="137">
        <f t="shared" si="18"/>
        <v>35.184077752553918</v>
      </c>
      <c r="AH29" s="135">
        <v>451.55999999999995</v>
      </c>
      <c r="AI29" s="137">
        <f t="shared" si="19"/>
        <v>133.8965351335932</v>
      </c>
      <c r="AJ29" s="137">
        <f t="shared" si="20"/>
        <v>3.4069760299125318</v>
      </c>
      <c r="AK29" s="137">
        <f t="shared" si="21"/>
        <v>35.818473659611399</v>
      </c>
      <c r="AL29" s="137">
        <f t="shared" si="22"/>
        <v>30.451732656740333</v>
      </c>
      <c r="AM29" s="137">
        <f t="shared" si="23"/>
        <v>38.049590705748813</v>
      </c>
      <c r="AN29" s="137">
        <f t="shared" si="24"/>
        <v>88.792428390198296</v>
      </c>
      <c r="AO29" s="137">
        <f t="shared" si="25"/>
        <v>93.254662482473108</v>
      </c>
      <c r="AP29" s="137">
        <f t="shared" si="26"/>
        <v>179.70050376140398</v>
      </c>
      <c r="AQ29" s="137">
        <f t="shared" si="27"/>
        <v>10.026835981838818</v>
      </c>
    </row>
    <row r="30" spans="1:43" x14ac:dyDescent="0.5">
      <c r="A30" s="102" t="s">
        <v>65</v>
      </c>
      <c r="B30" s="101">
        <v>882</v>
      </c>
      <c r="C30" s="102" t="s">
        <v>74</v>
      </c>
      <c r="D30" s="135">
        <v>2422.44</v>
      </c>
      <c r="E30" s="136">
        <v>0.2620164126611958</v>
      </c>
      <c r="F30" s="136">
        <v>0.15069620249999999</v>
      </c>
      <c r="G30" s="136">
        <v>3.3734371313989146E-2</v>
      </c>
      <c r="H30" s="137">
        <f t="shared" si="4"/>
        <v>634.71903868698712</v>
      </c>
      <c r="I30" s="137">
        <f t="shared" si="5"/>
        <v>365.05250878409998</v>
      </c>
      <c r="J30" s="137">
        <f t="shared" si="6"/>
        <v>81.719490445859876</v>
      </c>
      <c r="L30" s="135">
        <v>368.19</v>
      </c>
      <c r="M30" s="135">
        <v>504.47</v>
      </c>
      <c r="N30" s="135">
        <f t="shared" si="9"/>
        <v>872.66000000000008</v>
      </c>
      <c r="O30" s="136">
        <v>0.2620164126611958</v>
      </c>
      <c r="P30" s="136">
        <v>7.6430757814673969E-2</v>
      </c>
      <c r="Q30" s="136">
        <v>3.9792227066134868E-2</v>
      </c>
      <c r="R30" s="136">
        <v>9.2013727854558941E-2</v>
      </c>
      <c r="S30" s="136">
        <v>9.2384750950746677E-2</v>
      </c>
      <c r="T30" s="136">
        <v>0.12011872739078007</v>
      </c>
      <c r="U30" s="136">
        <v>0.10156757258139319</v>
      </c>
      <c r="V30" s="136">
        <v>0.15069620249999999</v>
      </c>
      <c r="W30" s="136">
        <v>1.8145761031234508E-2</v>
      </c>
      <c r="X30" s="137">
        <f t="shared" si="10"/>
        <v>228.65124267291915</v>
      </c>
      <c r="Y30" s="137">
        <f t="shared" si="11"/>
        <v>66.698065114553387</v>
      </c>
      <c r="Z30" s="137">
        <f t="shared" si="12"/>
        <v>34.725084871533255</v>
      </c>
      <c r="AA30" s="137">
        <f t="shared" si="13"/>
        <v>80.296699749559409</v>
      </c>
      <c r="AB30" s="137">
        <f t="shared" si="14"/>
        <v>80.6204767646786</v>
      </c>
      <c r="AC30" s="137">
        <f t="shared" si="15"/>
        <v>104.82280864483815</v>
      </c>
      <c r="AD30" s="137">
        <f t="shared" si="16"/>
        <v>88.633957888878598</v>
      </c>
      <c r="AE30" s="137">
        <f t="shared" si="17"/>
        <v>131.50654807365001</v>
      </c>
      <c r="AF30" s="137">
        <f t="shared" si="18"/>
        <v>15.835079821517107</v>
      </c>
      <c r="AH30" s="135">
        <v>255.59</v>
      </c>
      <c r="AI30" s="137">
        <f t="shared" si="19"/>
        <v>66.968774912075034</v>
      </c>
      <c r="AJ30" s="137">
        <f t="shared" si="20"/>
        <v>19.534937389852519</v>
      </c>
      <c r="AK30" s="137">
        <f t="shared" si="21"/>
        <v>10.170495315833412</v>
      </c>
      <c r="AL30" s="137">
        <f t="shared" si="22"/>
        <v>23.517788702346721</v>
      </c>
      <c r="AM30" s="137">
        <f t="shared" si="23"/>
        <v>23.612618495501344</v>
      </c>
      <c r="AN30" s="137">
        <f t="shared" si="24"/>
        <v>30.701145533809477</v>
      </c>
      <c r="AO30" s="137">
        <f t="shared" si="25"/>
        <v>25.959655876078287</v>
      </c>
      <c r="AP30" s="137">
        <f t="shared" si="26"/>
        <v>38.516442396974995</v>
      </c>
      <c r="AQ30" s="137">
        <f t="shared" si="27"/>
        <v>4.6378750619732276</v>
      </c>
    </row>
    <row r="31" spans="1:43" x14ac:dyDescent="0.5">
      <c r="A31" s="102" t="s">
        <v>65</v>
      </c>
      <c r="B31" s="101">
        <v>935</v>
      </c>
      <c r="C31" s="102" t="s">
        <v>75</v>
      </c>
      <c r="D31" s="135">
        <v>9284.15</v>
      </c>
      <c r="E31" s="136">
        <v>0.21839306461703459</v>
      </c>
      <c r="F31" s="136">
        <v>0.11412397790000001</v>
      </c>
      <c r="G31" s="136">
        <v>2.8593508500772798E-2</v>
      </c>
      <c r="H31" s="137">
        <f t="shared" si="4"/>
        <v>2027.5939708642416</v>
      </c>
      <c r="I31" s="137">
        <f t="shared" si="5"/>
        <v>1059.5441294202851</v>
      </c>
      <c r="J31" s="137">
        <f t="shared" si="6"/>
        <v>265.46642194744976</v>
      </c>
      <c r="L31" s="135">
        <v>1217.98</v>
      </c>
      <c r="M31" s="135">
        <v>2177.12</v>
      </c>
      <c r="N31" s="135">
        <f t="shared" si="9"/>
        <v>3395.1</v>
      </c>
      <c r="O31" s="136">
        <v>0.21839306461703459</v>
      </c>
      <c r="P31" s="136">
        <v>1.3867922114474324E-2</v>
      </c>
      <c r="Q31" s="136">
        <v>1.5403116444489932E-2</v>
      </c>
      <c r="R31" s="136">
        <v>5.2708338663869203E-2</v>
      </c>
      <c r="S31" s="136">
        <v>3.8303098533889413E-2</v>
      </c>
      <c r="T31" s="136">
        <v>7.5940946191438735E-2</v>
      </c>
      <c r="U31" s="136">
        <v>0.10357444413171968</v>
      </c>
      <c r="V31" s="136">
        <v>0.11412397790000001</v>
      </c>
      <c r="W31" s="136">
        <v>1.6105970270051527E-2</v>
      </c>
      <c r="X31" s="137">
        <f t="shared" si="10"/>
        <v>741.46629368129413</v>
      </c>
      <c r="Y31" s="137">
        <f t="shared" si="11"/>
        <v>47.082982370851774</v>
      </c>
      <c r="Z31" s="137">
        <f t="shared" si="12"/>
        <v>52.29512064068777</v>
      </c>
      <c r="AA31" s="137">
        <f t="shared" si="13"/>
        <v>178.95008059770234</v>
      </c>
      <c r="AB31" s="137">
        <f t="shared" si="14"/>
        <v>130.04284983240794</v>
      </c>
      <c r="AC31" s="137">
        <f t="shared" si="15"/>
        <v>257.82710641455367</v>
      </c>
      <c r="AD31" s="137">
        <f t="shared" si="16"/>
        <v>351.64559527160145</v>
      </c>
      <c r="AE31" s="137">
        <f t="shared" si="17"/>
        <v>387.46231736829003</v>
      </c>
      <c r="AF31" s="137">
        <f t="shared" si="18"/>
        <v>54.681379663851935</v>
      </c>
      <c r="AH31" s="135">
        <v>1103.05</v>
      </c>
      <c r="AI31" s="137">
        <f t="shared" si="19"/>
        <v>240.89846992582</v>
      </c>
      <c r="AJ31" s="137">
        <f t="shared" si="20"/>
        <v>15.297011488370902</v>
      </c>
      <c r="AK31" s="137">
        <f t="shared" si="21"/>
        <v>16.99040759409462</v>
      </c>
      <c r="AL31" s="137">
        <f t="shared" si="22"/>
        <v>58.139932963180925</v>
      </c>
      <c r="AM31" s="137">
        <f t="shared" si="23"/>
        <v>42.250232837806713</v>
      </c>
      <c r="AN31" s="137">
        <f t="shared" si="24"/>
        <v>83.766660696466488</v>
      </c>
      <c r="AO31" s="137">
        <f t="shared" si="25"/>
        <v>114.24779059949338</v>
      </c>
      <c r="AP31" s="137">
        <f t="shared" si="26"/>
        <v>125.88445382259501</v>
      </c>
      <c r="AQ31" s="137">
        <f t="shared" si="27"/>
        <v>17.765690506380338</v>
      </c>
    </row>
    <row r="32" spans="1:43" x14ac:dyDescent="0.5">
      <c r="A32" s="102" t="s">
        <v>65</v>
      </c>
      <c r="B32" s="101">
        <v>883</v>
      </c>
      <c r="C32" s="102" t="s">
        <v>76</v>
      </c>
      <c r="D32" s="135">
        <v>2877.29</v>
      </c>
      <c r="E32" s="136">
        <v>0.2272551296941541</v>
      </c>
      <c r="F32" s="136">
        <v>0.253507602</v>
      </c>
      <c r="G32" s="136">
        <v>2.8593965687241176E-2</v>
      </c>
      <c r="H32" s="137">
        <f t="shared" si="4"/>
        <v>653.87891211769261</v>
      </c>
      <c r="I32" s="137">
        <f t="shared" si="5"/>
        <v>729.41488815857997</v>
      </c>
      <c r="J32" s="137">
        <f t="shared" si="6"/>
        <v>82.273131532242161</v>
      </c>
      <c r="L32" s="135">
        <v>451.81</v>
      </c>
      <c r="M32" s="135">
        <v>737.38</v>
      </c>
      <c r="N32" s="135">
        <f t="shared" si="9"/>
        <v>1189.19</v>
      </c>
      <c r="O32" s="136">
        <v>0.2272551296941541</v>
      </c>
      <c r="P32" s="136">
        <v>1.4575702075702076E-2</v>
      </c>
      <c r="Q32" s="136">
        <v>4.5558608058608056E-2</v>
      </c>
      <c r="R32" s="136">
        <v>5.4945054945054944E-2</v>
      </c>
      <c r="S32" s="136">
        <v>9.394078144078144E-2</v>
      </c>
      <c r="T32" s="136">
        <v>0.14751221001221002</v>
      </c>
      <c r="U32" s="136">
        <v>0.20283882783882784</v>
      </c>
      <c r="V32" s="136">
        <v>0.253507602</v>
      </c>
      <c r="W32" s="136">
        <v>1.7346267675106872E-2</v>
      </c>
      <c r="X32" s="137">
        <f t="shared" si="10"/>
        <v>270.24952768099109</v>
      </c>
      <c r="Y32" s="137">
        <f t="shared" si="11"/>
        <v>17.333279151404152</v>
      </c>
      <c r="Z32" s="137">
        <f t="shared" si="12"/>
        <v>54.177841117216119</v>
      </c>
      <c r="AA32" s="137">
        <f t="shared" si="13"/>
        <v>65.340109890109886</v>
      </c>
      <c r="AB32" s="137">
        <f t="shared" si="14"/>
        <v>111.71343788156288</v>
      </c>
      <c r="AC32" s="137">
        <f t="shared" si="15"/>
        <v>175.42004502442003</v>
      </c>
      <c r="AD32" s="137">
        <f t="shared" si="16"/>
        <v>241.2139056776557</v>
      </c>
      <c r="AE32" s="137">
        <f t="shared" si="17"/>
        <v>301.46870522238004</v>
      </c>
      <c r="AF32" s="137">
        <f t="shared" si="18"/>
        <v>20.628008056560343</v>
      </c>
      <c r="AH32" s="135">
        <v>373.59999999999997</v>
      </c>
      <c r="AI32" s="137">
        <f t="shared" si="19"/>
        <v>84.902516453735956</v>
      </c>
      <c r="AJ32" s="137">
        <f t="shared" si="20"/>
        <v>5.4454822954822948</v>
      </c>
      <c r="AK32" s="137">
        <f t="shared" si="21"/>
        <v>17.020695970695968</v>
      </c>
      <c r="AL32" s="137">
        <f t="shared" si="22"/>
        <v>20.527472527472526</v>
      </c>
      <c r="AM32" s="137">
        <f t="shared" si="23"/>
        <v>35.096275946275945</v>
      </c>
      <c r="AN32" s="137">
        <f t="shared" si="24"/>
        <v>55.110561660561658</v>
      </c>
      <c r="AO32" s="137">
        <f t="shared" si="25"/>
        <v>75.780586080586076</v>
      </c>
      <c r="AP32" s="137">
        <f t="shared" si="26"/>
        <v>94.710440107199986</v>
      </c>
      <c r="AQ32" s="137">
        <f t="shared" si="27"/>
        <v>6.4805656034199268</v>
      </c>
    </row>
    <row r="33" spans="1:43" x14ac:dyDescent="0.5">
      <c r="A33" s="102" t="s">
        <v>77</v>
      </c>
      <c r="B33" s="101">
        <v>202</v>
      </c>
      <c r="C33" s="102" t="s">
        <v>78</v>
      </c>
      <c r="D33" s="135">
        <v>2244.73</v>
      </c>
      <c r="E33" s="136">
        <v>0.42226432970156325</v>
      </c>
      <c r="F33" s="136">
        <v>0.54014256240000003</v>
      </c>
      <c r="G33" s="136">
        <v>3.1876606683804626E-2</v>
      </c>
      <c r="H33" s="137">
        <f t="shared" si="4"/>
        <v>947.86940881099008</v>
      </c>
      <c r="I33" s="137">
        <f t="shared" si="5"/>
        <v>1212.4742140961521</v>
      </c>
      <c r="J33" s="137">
        <f t="shared" si="6"/>
        <v>71.554375321336764</v>
      </c>
      <c r="L33" s="135">
        <v>401.67</v>
      </c>
      <c r="M33" s="135">
        <v>305.81</v>
      </c>
      <c r="N33" s="135">
        <f t="shared" si="9"/>
        <v>707.48</v>
      </c>
      <c r="O33" s="136">
        <v>0.42226432970156325</v>
      </c>
      <c r="P33" s="136">
        <v>0</v>
      </c>
      <c r="Q33" s="136">
        <v>6.3214336108367436E-2</v>
      </c>
      <c r="R33" s="136">
        <v>0.10385212360660365</v>
      </c>
      <c r="S33" s="136">
        <v>8.910681529561168E-2</v>
      </c>
      <c r="T33" s="136">
        <v>0.18152956116833638</v>
      </c>
      <c r="U33" s="136">
        <v>0.15309722026245237</v>
      </c>
      <c r="V33" s="136">
        <v>0.54014256240000003</v>
      </c>
      <c r="W33" s="136">
        <v>1.5828770532603287E-2</v>
      </c>
      <c r="X33" s="137">
        <f t="shared" si="10"/>
        <v>298.74356797726199</v>
      </c>
      <c r="Y33" s="137">
        <f t="shared" si="11"/>
        <v>0</v>
      </c>
      <c r="Z33" s="137">
        <f t="shared" si="12"/>
        <v>44.722878509947797</v>
      </c>
      <c r="AA33" s="137">
        <f t="shared" si="13"/>
        <v>73.47330040919995</v>
      </c>
      <c r="AB33" s="137">
        <f t="shared" si="14"/>
        <v>63.041289685339351</v>
      </c>
      <c r="AC33" s="137">
        <f t="shared" si="15"/>
        <v>128.42853393537462</v>
      </c>
      <c r="AD33" s="137">
        <f t="shared" si="16"/>
        <v>108.31322139127981</v>
      </c>
      <c r="AE33" s="137">
        <f t="shared" si="17"/>
        <v>382.14006004675201</v>
      </c>
      <c r="AF33" s="137">
        <f t="shared" si="18"/>
        <v>11.198538576406174</v>
      </c>
      <c r="AH33" s="135">
        <v>154.94</v>
      </c>
      <c r="AI33" s="137">
        <f t="shared" si="19"/>
        <v>65.425635243960215</v>
      </c>
      <c r="AJ33" s="137">
        <f t="shared" si="20"/>
        <v>0</v>
      </c>
      <c r="AK33" s="137">
        <f t="shared" si="21"/>
        <v>9.7944292366304495</v>
      </c>
      <c r="AL33" s="137">
        <f t="shared" si="22"/>
        <v>16.09084803160717</v>
      </c>
      <c r="AM33" s="137">
        <f t="shared" si="23"/>
        <v>13.806209961902074</v>
      </c>
      <c r="AN33" s="137">
        <f t="shared" si="24"/>
        <v>28.126190207422038</v>
      </c>
      <c r="AO33" s="137">
        <f t="shared" si="25"/>
        <v>23.720883307464369</v>
      </c>
      <c r="AP33" s="137">
        <f t="shared" si="26"/>
        <v>83.689688618256</v>
      </c>
      <c r="AQ33" s="137">
        <f t="shared" si="27"/>
        <v>2.4525097063215533</v>
      </c>
    </row>
    <row r="34" spans="1:43" x14ac:dyDescent="0.5">
      <c r="A34" s="102" t="s">
        <v>77</v>
      </c>
      <c r="B34" s="101">
        <v>204</v>
      </c>
      <c r="C34" s="102" t="s">
        <v>79</v>
      </c>
      <c r="D34" s="135">
        <v>4780.7700000000004</v>
      </c>
      <c r="E34" s="136">
        <v>0.38392257775788768</v>
      </c>
      <c r="F34" s="136">
        <v>0.43666105100000002</v>
      </c>
      <c r="G34" s="136">
        <v>3.3729835424474497E-2</v>
      </c>
      <c r="H34" s="137">
        <f t="shared" si="4"/>
        <v>1835.445542067577</v>
      </c>
      <c r="I34" s="137">
        <f t="shared" si="5"/>
        <v>2087.5760527892703</v>
      </c>
      <c r="J34" s="137">
        <f t="shared" si="6"/>
        <v>161.25458530226496</v>
      </c>
      <c r="L34" s="135">
        <v>1109.8</v>
      </c>
      <c r="M34" s="135">
        <v>1279.31</v>
      </c>
      <c r="N34" s="135">
        <f t="shared" si="9"/>
        <v>2389.1099999999997</v>
      </c>
      <c r="O34" s="136">
        <v>0.38392257775788768</v>
      </c>
      <c r="P34" s="136">
        <v>2.5015222244773695E-2</v>
      </c>
      <c r="Q34" s="136">
        <v>0.14547391922062106</v>
      </c>
      <c r="R34" s="136">
        <v>0.11853054597117922</v>
      </c>
      <c r="S34" s="136">
        <v>0.11467424396184291</v>
      </c>
      <c r="T34" s="136">
        <v>0.17434544347473108</v>
      </c>
      <c r="U34" s="136">
        <v>0.17571544550436372</v>
      </c>
      <c r="V34" s="136">
        <v>0.43666105100000002</v>
      </c>
      <c r="W34" s="136">
        <v>1.8590335487842412E-2</v>
      </c>
      <c r="X34" s="137">
        <f t="shared" si="10"/>
        <v>917.23326974714689</v>
      </c>
      <c r="Y34" s="137">
        <f t="shared" si="11"/>
        <v>59.764117617211276</v>
      </c>
      <c r="Z34" s="137">
        <f t="shared" si="12"/>
        <v>347.55319514917795</v>
      </c>
      <c r="AA34" s="137">
        <f t="shared" si="13"/>
        <v>283.18251268520396</v>
      </c>
      <c r="AB34" s="137">
        <f t="shared" si="14"/>
        <v>273.96938299167846</v>
      </c>
      <c r="AC34" s="137">
        <f t="shared" si="15"/>
        <v>416.5304424599147</v>
      </c>
      <c r="AD34" s="137">
        <f t="shared" si="16"/>
        <v>419.80352800893036</v>
      </c>
      <c r="AE34" s="137">
        <f t="shared" si="17"/>
        <v>1043.2312835546099</v>
      </c>
      <c r="AF34" s="137">
        <f t="shared" si="18"/>
        <v>44.41435641735918</v>
      </c>
      <c r="AH34" s="135">
        <v>648.16</v>
      </c>
      <c r="AI34" s="137">
        <f t="shared" si="19"/>
        <v>248.84325799955246</v>
      </c>
      <c r="AJ34" s="137">
        <f t="shared" si="20"/>
        <v>16.213866450172517</v>
      </c>
      <c r="AK34" s="137">
        <f t="shared" si="21"/>
        <v>94.290375482037746</v>
      </c>
      <c r="AL34" s="137">
        <f t="shared" si="22"/>
        <v>76.826758676679518</v>
      </c>
      <c r="AM34" s="137">
        <f t="shared" si="23"/>
        <v>74.327257966308096</v>
      </c>
      <c r="AN34" s="137">
        <f t="shared" si="24"/>
        <v>113.00374264258168</v>
      </c>
      <c r="AO34" s="137">
        <f t="shared" si="25"/>
        <v>113.89172315810838</v>
      </c>
      <c r="AP34" s="137">
        <f t="shared" si="26"/>
        <v>283.02622681615998</v>
      </c>
      <c r="AQ34" s="137">
        <f t="shared" si="27"/>
        <v>12.049511849799938</v>
      </c>
    </row>
    <row r="35" spans="1:43" x14ac:dyDescent="0.5">
      <c r="A35" s="102" t="s">
        <v>77</v>
      </c>
      <c r="B35" s="101">
        <v>205</v>
      </c>
      <c r="C35" s="102" t="s">
        <v>80</v>
      </c>
      <c r="D35" s="135">
        <v>2134.08</v>
      </c>
      <c r="E35" s="136">
        <v>0.30672674605729</v>
      </c>
      <c r="F35" s="136">
        <v>0.47676789359999999</v>
      </c>
      <c r="G35" s="136">
        <v>2.5854639471416259E-2</v>
      </c>
      <c r="H35" s="137">
        <f t="shared" si="4"/>
        <v>654.57941422594138</v>
      </c>
      <c r="I35" s="137">
        <f t="shared" si="5"/>
        <v>1017.4608263738879</v>
      </c>
      <c r="J35" s="137">
        <f t="shared" si="6"/>
        <v>55.17586900316001</v>
      </c>
      <c r="L35" s="135">
        <v>226.8</v>
      </c>
      <c r="M35" s="135">
        <v>271.3</v>
      </c>
      <c r="N35" s="135">
        <f t="shared" si="9"/>
        <v>498.1</v>
      </c>
      <c r="O35" s="136">
        <v>0.30672674605729</v>
      </c>
      <c r="P35" s="136">
        <v>5.3064958828911253E-3</v>
      </c>
      <c r="Q35" s="136">
        <v>4.6294602012808786E-2</v>
      </c>
      <c r="R35" s="136">
        <v>9.0118938700823423E-2</v>
      </c>
      <c r="S35" s="136">
        <v>7.8499542543458367E-2</v>
      </c>
      <c r="T35" s="136">
        <v>0.16980786825251601</v>
      </c>
      <c r="U35" s="136">
        <v>0.11473010064043916</v>
      </c>
      <c r="V35" s="136">
        <v>0.47676789359999999</v>
      </c>
      <c r="W35" s="136">
        <v>1.3079139880292618E-2</v>
      </c>
      <c r="X35" s="137">
        <f t="shared" si="10"/>
        <v>152.78059221113617</v>
      </c>
      <c r="Y35" s="137">
        <f t="shared" si="11"/>
        <v>2.6431655992680696</v>
      </c>
      <c r="Z35" s="137">
        <f t="shared" si="12"/>
        <v>23.059341262580059</v>
      </c>
      <c r="AA35" s="137">
        <f t="shared" si="13"/>
        <v>44.888243366880147</v>
      </c>
      <c r="AB35" s="137">
        <f t="shared" si="14"/>
        <v>39.100622140896611</v>
      </c>
      <c r="AC35" s="137">
        <f t="shared" si="15"/>
        <v>84.581299176578227</v>
      </c>
      <c r="AD35" s="137">
        <f t="shared" si="16"/>
        <v>57.147063129002746</v>
      </c>
      <c r="AE35" s="137">
        <f t="shared" si="17"/>
        <v>237.47808780216002</v>
      </c>
      <c r="AF35" s="137">
        <f t="shared" si="18"/>
        <v>6.5147195743737534</v>
      </c>
      <c r="AH35" s="135">
        <v>137.46</v>
      </c>
      <c r="AI35" s="137">
        <f t="shared" si="19"/>
        <v>42.162658513035083</v>
      </c>
      <c r="AJ35" s="137">
        <f t="shared" si="20"/>
        <v>0.7294309240622141</v>
      </c>
      <c r="AK35" s="137">
        <f t="shared" si="21"/>
        <v>6.3636559926806964</v>
      </c>
      <c r="AL35" s="137">
        <f t="shared" si="22"/>
        <v>12.387749313815188</v>
      </c>
      <c r="AM35" s="137">
        <f t="shared" si="23"/>
        <v>10.790547118023788</v>
      </c>
      <c r="AN35" s="137">
        <f t="shared" si="24"/>
        <v>23.341789569990851</v>
      </c>
      <c r="AO35" s="137">
        <f t="shared" si="25"/>
        <v>15.770799634034768</v>
      </c>
      <c r="AP35" s="137">
        <f t="shared" si="26"/>
        <v>65.53651465425601</v>
      </c>
      <c r="AQ35" s="137">
        <f t="shared" si="27"/>
        <v>1.7978585679450234</v>
      </c>
    </row>
    <row r="36" spans="1:43" x14ac:dyDescent="0.5">
      <c r="A36" s="102" t="s">
        <v>77</v>
      </c>
      <c r="B36" s="101">
        <v>309</v>
      </c>
      <c r="C36" s="102" t="s">
        <v>81</v>
      </c>
      <c r="D36" s="135">
        <v>3573.07</v>
      </c>
      <c r="E36" s="136">
        <v>0.24723941569695468</v>
      </c>
      <c r="F36" s="136">
        <v>0.50844699689999995</v>
      </c>
      <c r="G36" s="136">
        <v>2.8347826086956521E-2</v>
      </c>
      <c r="H36" s="137">
        <f t="shared" si="4"/>
        <v>883.40373904431794</v>
      </c>
      <c r="I36" s="137">
        <f t="shared" si="5"/>
        <v>1816.716711213483</v>
      </c>
      <c r="J36" s="137">
        <f t="shared" si="6"/>
        <v>101.28876695652174</v>
      </c>
      <c r="L36" s="135">
        <v>667.13</v>
      </c>
      <c r="M36" s="135">
        <v>774.66</v>
      </c>
      <c r="N36" s="135">
        <f t="shared" si="9"/>
        <v>1441.79</v>
      </c>
      <c r="O36" s="136">
        <v>0.24723941569695468</v>
      </c>
      <c r="P36" s="136">
        <v>1.1304946631470216E-2</v>
      </c>
      <c r="Q36" s="136">
        <v>5.6811660736830027E-2</v>
      </c>
      <c r="R36" s="136">
        <v>9.4628715712154254E-2</v>
      </c>
      <c r="S36" s="136">
        <v>0.16240100998507975</v>
      </c>
      <c r="T36" s="136">
        <v>0.18093653161941925</v>
      </c>
      <c r="U36" s="136">
        <v>0.11918971651555148</v>
      </c>
      <c r="V36" s="136">
        <v>0.50844699689999995</v>
      </c>
      <c r="W36" s="136">
        <v>1.4405360134003351E-2</v>
      </c>
      <c r="X36" s="137">
        <f t="shared" si="10"/>
        <v>356.46731715771227</v>
      </c>
      <c r="Y36" s="137">
        <f t="shared" si="11"/>
        <v>16.299359003787444</v>
      </c>
      <c r="Z36" s="137">
        <f t="shared" si="12"/>
        <v>81.910484333754169</v>
      </c>
      <c r="AA36" s="137">
        <f t="shared" si="13"/>
        <v>136.43473602662687</v>
      </c>
      <c r="AB36" s="137">
        <f t="shared" si="14"/>
        <v>234.14815218638813</v>
      </c>
      <c r="AC36" s="137">
        <f t="shared" si="15"/>
        <v>260.87248192356248</v>
      </c>
      <c r="AD36" s="137">
        <f t="shared" si="16"/>
        <v>171.84654137495696</v>
      </c>
      <c r="AE36" s="137">
        <f t="shared" si="17"/>
        <v>733.07379566045086</v>
      </c>
      <c r="AF36" s="137">
        <f t="shared" si="18"/>
        <v>20.769504187604692</v>
      </c>
      <c r="AH36" s="135">
        <v>392.48</v>
      </c>
      <c r="AI36" s="137">
        <f t="shared" si="19"/>
        <v>97.036525872740782</v>
      </c>
      <c r="AJ36" s="137">
        <f t="shared" si="20"/>
        <v>4.4369654539194308</v>
      </c>
      <c r="AK36" s="137">
        <f t="shared" si="21"/>
        <v>22.297440605991049</v>
      </c>
      <c r="AL36" s="137">
        <f t="shared" si="22"/>
        <v>37.139878342706304</v>
      </c>
      <c r="AM36" s="137">
        <f t="shared" si="23"/>
        <v>63.739148398944103</v>
      </c>
      <c r="AN36" s="137">
        <f t="shared" si="24"/>
        <v>71.013969929989671</v>
      </c>
      <c r="AO36" s="137">
        <f t="shared" si="25"/>
        <v>46.779579938023645</v>
      </c>
      <c r="AP36" s="137">
        <f t="shared" si="26"/>
        <v>199.55527734331199</v>
      </c>
      <c r="AQ36" s="137">
        <f t="shared" si="27"/>
        <v>5.6538157453936355</v>
      </c>
    </row>
    <row r="37" spans="1:43" x14ac:dyDescent="0.5">
      <c r="A37" s="102" t="s">
        <v>77</v>
      </c>
      <c r="B37" s="101">
        <v>206</v>
      </c>
      <c r="C37" s="102" t="s">
        <v>82</v>
      </c>
      <c r="D37" s="135">
        <v>2574.89</v>
      </c>
      <c r="E37" s="136">
        <v>0.42083938536809112</v>
      </c>
      <c r="F37" s="136">
        <v>0.40271161599999999</v>
      </c>
      <c r="G37" s="136">
        <v>4.367327667610954E-2</v>
      </c>
      <c r="H37" s="137">
        <f t="shared" si="4"/>
        <v>1083.6151249904442</v>
      </c>
      <c r="I37" s="137">
        <f t="shared" si="5"/>
        <v>1036.93811292224</v>
      </c>
      <c r="J37" s="137">
        <f t="shared" si="6"/>
        <v>112.45388338054769</v>
      </c>
      <c r="L37" s="135">
        <v>574.95000000000005</v>
      </c>
      <c r="M37" s="135">
        <v>425.4</v>
      </c>
      <c r="N37" s="135">
        <f t="shared" si="9"/>
        <v>1000.35</v>
      </c>
      <c r="O37" s="136">
        <v>0.42083938536809112</v>
      </c>
      <c r="P37" s="136">
        <v>2.995445070640006E-2</v>
      </c>
      <c r="Q37" s="136">
        <v>0.1689955994750251</v>
      </c>
      <c r="R37" s="136">
        <v>0.20543503435497568</v>
      </c>
      <c r="S37" s="136">
        <v>0.12244267737203736</v>
      </c>
      <c r="T37" s="136">
        <v>0.18165675905195708</v>
      </c>
      <c r="U37" s="136">
        <v>0.11248359453408477</v>
      </c>
      <c r="V37" s="136">
        <v>0.40271161599999999</v>
      </c>
      <c r="W37" s="136">
        <v>2.0100053600142935E-2</v>
      </c>
      <c r="X37" s="137">
        <f t="shared" si="10"/>
        <v>420.98667915296994</v>
      </c>
      <c r="Y37" s="137">
        <f t="shared" si="11"/>
        <v>29.964934764147301</v>
      </c>
      <c r="Z37" s="137">
        <f t="shared" si="12"/>
        <v>169.05474793484137</v>
      </c>
      <c r="AA37" s="137">
        <f t="shared" si="13"/>
        <v>205.50693661699992</v>
      </c>
      <c r="AB37" s="137">
        <f t="shared" si="14"/>
        <v>122.48553230911757</v>
      </c>
      <c r="AC37" s="137">
        <f t="shared" si="15"/>
        <v>181.72033891762527</v>
      </c>
      <c r="AD37" s="137">
        <f t="shared" si="16"/>
        <v>112.52296379217169</v>
      </c>
      <c r="AE37" s="137">
        <f t="shared" si="17"/>
        <v>402.8525650656</v>
      </c>
      <c r="AF37" s="137">
        <f t="shared" si="18"/>
        <v>20.107088618902985</v>
      </c>
      <c r="AH37" s="135">
        <v>215.53</v>
      </c>
      <c r="AI37" s="137">
        <f t="shared" si="19"/>
        <v>90.70351272838468</v>
      </c>
      <c r="AJ37" s="137">
        <f t="shared" si="20"/>
        <v>6.4560827607504052</v>
      </c>
      <c r="AK37" s="137">
        <f t="shared" si="21"/>
        <v>36.423621554852161</v>
      </c>
      <c r="AL37" s="137">
        <f t="shared" si="22"/>
        <v>44.277412954527911</v>
      </c>
      <c r="AM37" s="137">
        <f t="shared" si="23"/>
        <v>26.390070253995212</v>
      </c>
      <c r="AN37" s="137">
        <f t="shared" si="24"/>
        <v>39.152481278468308</v>
      </c>
      <c r="AO37" s="137">
        <f t="shared" si="25"/>
        <v>24.243589129931291</v>
      </c>
      <c r="AP37" s="137">
        <f t="shared" si="26"/>
        <v>86.796434596479997</v>
      </c>
      <c r="AQ37" s="137">
        <f t="shared" si="27"/>
        <v>4.3321645524388064</v>
      </c>
    </row>
    <row r="38" spans="1:43" x14ac:dyDescent="0.5">
      <c r="A38" s="102" t="s">
        <v>77</v>
      </c>
      <c r="B38" s="101">
        <v>207</v>
      </c>
      <c r="C38" s="102" t="s">
        <v>83</v>
      </c>
      <c r="D38" s="135">
        <v>2045.9</v>
      </c>
      <c r="E38" s="136">
        <v>0.32608695652173914</v>
      </c>
      <c r="F38" s="136">
        <v>0.53612780299999996</v>
      </c>
      <c r="G38" s="136">
        <v>2.0833333333333332E-2</v>
      </c>
      <c r="H38" s="137">
        <f t="shared" si="4"/>
        <v>667.14130434782612</v>
      </c>
      <c r="I38" s="137">
        <f t="shared" si="5"/>
        <v>1096.8638721576999</v>
      </c>
      <c r="J38" s="137">
        <f t="shared" si="6"/>
        <v>42.622916666666669</v>
      </c>
      <c r="L38" s="135">
        <v>165.4</v>
      </c>
      <c r="M38" s="135">
        <v>174.28</v>
      </c>
      <c r="N38" s="135">
        <f t="shared" si="9"/>
        <v>339.68</v>
      </c>
      <c r="O38" s="136">
        <v>0.32608695652173914</v>
      </c>
      <c r="P38" s="136">
        <v>2.3685515873015872E-2</v>
      </c>
      <c r="Q38" s="136">
        <v>4.6130952380952384E-2</v>
      </c>
      <c r="R38" s="136">
        <v>4.8239087301587304E-2</v>
      </c>
      <c r="S38" s="136">
        <v>4.4642857142857144E-2</v>
      </c>
      <c r="T38" s="136">
        <v>4.8487103174603176E-2</v>
      </c>
      <c r="U38" s="136">
        <v>6.039186507936508E-2</v>
      </c>
      <c r="V38" s="136">
        <v>0.53612780299999996</v>
      </c>
      <c r="W38" s="136">
        <v>1.0279001468428781E-2</v>
      </c>
      <c r="X38" s="137">
        <f t="shared" si="10"/>
        <v>110.76521739130435</v>
      </c>
      <c r="Y38" s="137">
        <f t="shared" si="11"/>
        <v>8.0454960317460316</v>
      </c>
      <c r="Z38" s="137">
        <f t="shared" si="12"/>
        <v>15.669761904761906</v>
      </c>
      <c r="AA38" s="137">
        <f t="shared" si="13"/>
        <v>16.385853174603177</v>
      </c>
      <c r="AB38" s="137">
        <f t="shared" si="14"/>
        <v>15.164285714285715</v>
      </c>
      <c r="AC38" s="137">
        <f t="shared" si="15"/>
        <v>16.470099206349207</v>
      </c>
      <c r="AD38" s="137">
        <f t="shared" si="16"/>
        <v>20.513908730158732</v>
      </c>
      <c r="AE38" s="137">
        <f t="shared" si="17"/>
        <v>182.11189212303998</v>
      </c>
      <c r="AF38" s="137">
        <f t="shared" si="18"/>
        <v>3.4915712187958885</v>
      </c>
      <c r="AH38" s="135">
        <v>88.300000000000011</v>
      </c>
      <c r="AI38" s="137">
        <f t="shared" si="19"/>
        <v>28.79347826086957</v>
      </c>
      <c r="AJ38" s="137">
        <f t="shared" si="20"/>
        <v>2.0914310515873016</v>
      </c>
      <c r="AK38" s="137">
        <f t="shared" si="21"/>
        <v>4.0733630952380961</v>
      </c>
      <c r="AL38" s="137">
        <f t="shared" si="22"/>
        <v>4.2595114087301598</v>
      </c>
      <c r="AM38" s="137">
        <f t="shared" si="23"/>
        <v>3.9419642857142865</v>
      </c>
      <c r="AN38" s="137">
        <f t="shared" si="24"/>
        <v>4.2814112103174606</v>
      </c>
      <c r="AO38" s="137">
        <f t="shared" si="25"/>
        <v>5.3326016865079371</v>
      </c>
      <c r="AP38" s="137">
        <f t="shared" si="26"/>
        <v>47.340085004900004</v>
      </c>
      <c r="AQ38" s="137">
        <f t="shared" si="27"/>
        <v>0.90763582966226153</v>
      </c>
    </row>
    <row r="39" spans="1:43" x14ac:dyDescent="0.5">
      <c r="A39" s="102" t="s">
        <v>77</v>
      </c>
      <c r="B39" s="101">
        <v>208</v>
      </c>
      <c r="C39" s="102" t="s">
        <v>84</v>
      </c>
      <c r="D39" s="135">
        <v>3569.09</v>
      </c>
      <c r="E39" s="136">
        <v>0.37314972407034919</v>
      </c>
      <c r="F39" s="136">
        <v>0.45826538929999999</v>
      </c>
      <c r="G39" s="136">
        <v>2.6814688300597779E-2</v>
      </c>
      <c r="H39" s="137">
        <f t="shared" si="4"/>
        <v>1331.8049486822426</v>
      </c>
      <c r="I39" s="137">
        <f t="shared" si="5"/>
        <v>1635.590418296737</v>
      </c>
      <c r="J39" s="137">
        <f t="shared" si="6"/>
        <v>95.704035866780529</v>
      </c>
      <c r="L39" s="135">
        <v>676.99</v>
      </c>
      <c r="M39" s="135">
        <v>840.69</v>
      </c>
      <c r="N39" s="135">
        <f t="shared" si="9"/>
        <v>1517.68</v>
      </c>
      <c r="O39" s="136">
        <v>0.37314972407034919</v>
      </c>
      <c r="P39" s="136">
        <v>5.5294906166219841E-3</v>
      </c>
      <c r="Q39" s="136">
        <v>3.4405719392314564E-2</v>
      </c>
      <c r="R39" s="136">
        <v>0.16069034852546918</v>
      </c>
      <c r="S39" s="136">
        <v>0.13164655942806078</v>
      </c>
      <c r="T39" s="136">
        <v>0.18174709562109026</v>
      </c>
      <c r="U39" s="136">
        <v>0.16621983914209115</v>
      </c>
      <c r="V39" s="136">
        <v>0.45826538929999999</v>
      </c>
      <c r="W39" s="136">
        <v>1.3429478698068271E-2</v>
      </c>
      <c r="X39" s="137">
        <f t="shared" si="10"/>
        <v>566.32187322708762</v>
      </c>
      <c r="Y39" s="137">
        <f t="shared" si="11"/>
        <v>8.3919973190348536</v>
      </c>
      <c r="Z39" s="137">
        <f t="shared" si="12"/>
        <v>52.216872207327967</v>
      </c>
      <c r="AA39" s="137">
        <f t="shared" si="13"/>
        <v>243.87652815013408</v>
      </c>
      <c r="AB39" s="137">
        <f t="shared" si="14"/>
        <v>199.79735031277929</v>
      </c>
      <c r="AC39" s="137">
        <f t="shared" si="15"/>
        <v>275.83393208221628</v>
      </c>
      <c r="AD39" s="137">
        <f t="shared" si="16"/>
        <v>252.26852546916891</v>
      </c>
      <c r="AE39" s="137">
        <f t="shared" si="17"/>
        <v>695.50021603282403</v>
      </c>
      <c r="AF39" s="137">
        <f t="shared" si="18"/>
        <v>20.381651230484255</v>
      </c>
      <c r="AH39" s="135">
        <v>425.95</v>
      </c>
      <c r="AI39" s="137">
        <f t="shared" si="19"/>
        <v>158.94312496776524</v>
      </c>
      <c r="AJ39" s="137">
        <f t="shared" si="20"/>
        <v>2.3552865281501343</v>
      </c>
      <c r="AK39" s="137">
        <f t="shared" si="21"/>
        <v>14.655116175156389</v>
      </c>
      <c r="AL39" s="137">
        <f t="shared" si="22"/>
        <v>68.44605395442359</v>
      </c>
      <c r="AM39" s="137">
        <f t="shared" si="23"/>
        <v>56.074851988382484</v>
      </c>
      <c r="AN39" s="137">
        <f t="shared" si="24"/>
        <v>77.415175379803401</v>
      </c>
      <c r="AO39" s="137">
        <f t="shared" si="25"/>
        <v>70.801340482573721</v>
      </c>
      <c r="AP39" s="137">
        <f t="shared" si="26"/>
        <v>195.198142572335</v>
      </c>
      <c r="AQ39" s="137">
        <f t="shared" si="27"/>
        <v>5.7202864514421803</v>
      </c>
    </row>
    <row r="40" spans="1:43" x14ac:dyDescent="0.5">
      <c r="A40" s="102" t="s">
        <v>77</v>
      </c>
      <c r="B40" s="101">
        <v>209</v>
      </c>
      <c r="C40" s="102" t="s">
        <v>85</v>
      </c>
      <c r="D40" s="135">
        <v>4197.25</v>
      </c>
      <c r="E40" s="136">
        <v>0.2534827789626537</v>
      </c>
      <c r="F40" s="136">
        <v>0.37080323919999997</v>
      </c>
      <c r="G40" s="136">
        <v>2.894063804011307E-2</v>
      </c>
      <c r="H40" s="137">
        <f t="shared" si="4"/>
        <v>1063.9305940009983</v>
      </c>
      <c r="I40" s="137">
        <f t="shared" si="5"/>
        <v>1556.3538957321998</v>
      </c>
      <c r="J40" s="137">
        <f t="shared" si="6"/>
        <v>121.47109301386459</v>
      </c>
      <c r="L40" s="135">
        <v>650.39</v>
      </c>
      <c r="M40" s="135">
        <v>1065.21</v>
      </c>
      <c r="N40" s="135">
        <f t="shared" si="9"/>
        <v>1715.6</v>
      </c>
      <c r="O40" s="136">
        <v>0.2534827789626537</v>
      </c>
      <c r="P40" s="136">
        <v>0</v>
      </c>
      <c r="Q40" s="136">
        <v>6.2844278392489336E-2</v>
      </c>
      <c r="R40" s="136">
        <v>7.9465440436844378E-2</v>
      </c>
      <c r="S40" s="136">
        <v>0.1225750826268142</v>
      </c>
      <c r="T40" s="136">
        <v>0.23906691574459932</v>
      </c>
      <c r="U40" s="136">
        <v>0.24534176366336161</v>
      </c>
      <c r="V40" s="136">
        <v>0.37080323919999997</v>
      </c>
      <c r="W40" s="136">
        <v>1.5035610656818781E-2</v>
      </c>
      <c r="X40" s="137">
        <f t="shared" si="10"/>
        <v>434.87505558832868</v>
      </c>
      <c r="Y40" s="137">
        <f t="shared" si="11"/>
        <v>0</v>
      </c>
      <c r="Z40" s="137">
        <f t="shared" si="12"/>
        <v>107.8156440101547</v>
      </c>
      <c r="AA40" s="137">
        <f t="shared" si="13"/>
        <v>136.33090961345022</v>
      </c>
      <c r="AB40" s="137">
        <f t="shared" si="14"/>
        <v>210.28981175456244</v>
      </c>
      <c r="AC40" s="137">
        <f t="shared" si="15"/>
        <v>410.14320065143454</v>
      </c>
      <c r="AD40" s="137">
        <f t="shared" si="16"/>
        <v>420.90832974086317</v>
      </c>
      <c r="AE40" s="137">
        <f t="shared" si="17"/>
        <v>636.1500371715199</v>
      </c>
      <c r="AF40" s="137">
        <f t="shared" si="18"/>
        <v>25.7950936428383</v>
      </c>
      <c r="AH40" s="135">
        <v>539.69000000000005</v>
      </c>
      <c r="AI40" s="137">
        <f t="shared" si="19"/>
        <v>136.80212097835459</v>
      </c>
      <c r="AJ40" s="137">
        <f t="shared" si="20"/>
        <v>0</v>
      </c>
      <c r="AK40" s="137">
        <f t="shared" si="21"/>
        <v>33.916428605642572</v>
      </c>
      <c r="AL40" s="137">
        <f t="shared" si="22"/>
        <v>42.886703549360547</v>
      </c>
      <c r="AM40" s="137">
        <f t="shared" si="23"/>
        <v>66.152546342865364</v>
      </c>
      <c r="AN40" s="137">
        <f t="shared" si="24"/>
        <v>129.02202375820281</v>
      </c>
      <c r="AO40" s="137">
        <f t="shared" si="25"/>
        <v>132.40849643147965</v>
      </c>
      <c r="AP40" s="137">
        <f t="shared" si="26"/>
        <v>200.11880016384799</v>
      </c>
      <c r="AQ40" s="137">
        <f t="shared" si="27"/>
        <v>8.1145687153785282</v>
      </c>
    </row>
    <row r="41" spans="1:43" x14ac:dyDescent="0.5">
      <c r="A41" s="102" t="s">
        <v>77</v>
      </c>
      <c r="B41" s="101">
        <v>316</v>
      </c>
      <c r="C41" s="102" t="s">
        <v>86</v>
      </c>
      <c r="D41" s="135">
        <v>5960.45</v>
      </c>
      <c r="E41" s="136">
        <v>0.30670956456550258</v>
      </c>
      <c r="F41" s="136">
        <v>0.71852219049999999</v>
      </c>
      <c r="G41" s="136">
        <v>2.877237851662404E-2</v>
      </c>
      <c r="H41" s="137">
        <f t="shared" si="4"/>
        <v>1828.1270241144498</v>
      </c>
      <c r="I41" s="137">
        <f t="shared" si="5"/>
        <v>4282.7155903657249</v>
      </c>
      <c r="J41" s="137">
        <f t="shared" si="6"/>
        <v>171.49632352941174</v>
      </c>
      <c r="L41" s="135">
        <v>1103.3800000000001</v>
      </c>
      <c r="M41" s="135">
        <v>808.89</v>
      </c>
      <c r="N41" s="135">
        <f t="shared" si="9"/>
        <v>1912.27</v>
      </c>
      <c r="O41" s="136">
        <v>0.30670956456550258</v>
      </c>
      <c r="P41" s="136">
        <v>0</v>
      </c>
      <c r="Q41" s="136">
        <v>0</v>
      </c>
      <c r="R41" s="136">
        <v>4.2501766258877777E-2</v>
      </c>
      <c r="S41" s="136">
        <v>9.6679433309783208E-2</v>
      </c>
      <c r="T41" s="136">
        <v>0.26821105863979472</v>
      </c>
      <c r="U41" s="136">
        <v>0.23162161157178449</v>
      </c>
      <c r="V41" s="136">
        <v>0.71852219049999999</v>
      </c>
      <c r="W41" s="136">
        <v>1.4839034205231388E-2</v>
      </c>
      <c r="X41" s="137">
        <f t="shared" si="10"/>
        <v>586.51149903167357</v>
      </c>
      <c r="Y41" s="137">
        <f t="shared" si="11"/>
        <v>0</v>
      </c>
      <c r="Z41" s="137">
        <f t="shared" si="12"/>
        <v>0</v>
      </c>
      <c r="AA41" s="137">
        <f t="shared" si="13"/>
        <v>81.274852563864201</v>
      </c>
      <c r="AB41" s="137">
        <f t="shared" si="14"/>
        <v>184.87717993529913</v>
      </c>
      <c r="AC41" s="137">
        <f t="shared" si="15"/>
        <v>512.89196110512023</v>
      </c>
      <c r="AD41" s="137">
        <f t="shared" si="16"/>
        <v>442.92305916037634</v>
      </c>
      <c r="AE41" s="137">
        <f t="shared" si="17"/>
        <v>1374.008429227435</v>
      </c>
      <c r="AF41" s="137">
        <f t="shared" si="18"/>
        <v>28.376239939637827</v>
      </c>
      <c r="AH41" s="135">
        <v>409.83</v>
      </c>
      <c r="AI41" s="137">
        <f t="shared" si="19"/>
        <v>125.69878084587992</v>
      </c>
      <c r="AJ41" s="137">
        <f t="shared" si="20"/>
        <v>0</v>
      </c>
      <c r="AK41" s="137">
        <f t="shared" si="21"/>
        <v>0</v>
      </c>
      <c r="AL41" s="137">
        <f t="shared" si="22"/>
        <v>17.418498865875879</v>
      </c>
      <c r="AM41" s="137">
        <f t="shared" si="23"/>
        <v>39.622132153348453</v>
      </c>
      <c r="AN41" s="137">
        <f t="shared" si="24"/>
        <v>109.92093816234707</v>
      </c>
      <c r="AO41" s="137">
        <f t="shared" si="25"/>
        <v>94.925485070464433</v>
      </c>
      <c r="AP41" s="137">
        <f t="shared" si="26"/>
        <v>294.471949332615</v>
      </c>
      <c r="AQ41" s="137">
        <f t="shared" si="27"/>
        <v>6.0814813883299799</v>
      </c>
    </row>
    <row r="42" spans="1:43" x14ac:dyDescent="0.5">
      <c r="A42" s="102" t="s">
        <v>77</v>
      </c>
      <c r="B42" s="101">
        <v>210</v>
      </c>
      <c r="C42" s="102" t="s">
        <v>87</v>
      </c>
      <c r="D42" s="135">
        <v>3727.13</v>
      </c>
      <c r="E42" s="136">
        <v>0.35589183130166735</v>
      </c>
      <c r="F42" s="136">
        <v>0.37529063139999996</v>
      </c>
      <c r="G42" s="136">
        <v>3.4262948207171316E-2</v>
      </c>
      <c r="H42" s="137">
        <f t="shared" si="4"/>
        <v>1326.4551211993835</v>
      </c>
      <c r="I42" s="137">
        <f t="shared" si="5"/>
        <v>1398.7569710098819</v>
      </c>
      <c r="J42" s="137">
        <f t="shared" si="6"/>
        <v>127.70246215139443</v>
      </c>
      <c r="L42" s="135">
        <v>590.79999999999995</v>
      </c>
      <c r="M42" s="135">
        <v>730.72</v>
      </c>
      <c r="N42" s="135">
        <f t="shared" si="9"/>
        <v>1321.52</v>
      </c>
      <c r="O42" s="136">
        <v>0.35589183130166735</v>
      </c>
      <c r="P42" s="136">
        <v>1.5099378562991116E-2</v>
      </c>
      <c r="Q42" s="136">
        <v>4.8533716809614297E-2</v>
      </c>
      <c r="R42" s="136">
        <v>0.13419957886087</v>
      </c>
      <c r="S42" s="136">
        <v>0.17672435930357969</v>
      </c>
      <c r="T42" s="136">
        <v>0.26069539314878537</v>
      </c>
      <c r="U42" s="136">
        <v>6.630373375789636E-2</v>
      </c>
      <c r="V42" s="136">
        <v>0.37529063139999996</v>
      </c>
      <c r="W42" s="136">
        <v>1.6573208722741432E-2</v>
      </c>
      <c r="X42" s="137">
        <f t="shared" si="10"/>
        <v>470.31817290177941</v>
      </c>
      <c r="Y42" s="137">
        <f t="shared" si="11"/>
        <v>19.95413075856402</v>
      </c>
      <c r="Z42" s="137">
        <f t="shared" si="12"/>
        <v>64.138277438241488</v>
      </c>
      <c r="AA42" s="137">
        <f t="shared" si="13"/>
        <v>177.34742745621693</v>
      </c>
      <c r="AB42" s="137">
        <f t="shared" si="14"/>
        <v>233.54477530686663</v>
      </c>
      <c r="AC42" s="137">
        <f t="shared" si="15"/>
        <v>344.51417595398283</v>
      </c>
      <c r="AD42" s="137">
        <f t="shared" si="16"/>
        <v>87.621710235735193</v>
      </c>
      <c r="AE42" s="137">
        <f t="shared" si="17"/>
        <v>495.95407520772795</v>
      </c>
      <c r="AF42" s="137">
        <f t="shared" si="18"/>
        <v>21.901826791277255</v>
      </c>
      <c r="AH42" s="135">
        <v>370.23</v>
      </c>
      <c r="AI42" s="137">
        <f t="shared" si="19"/>
        <v>131.76183270281632</v>
      </c>
      <c r="AJ42" s="137">
        <f t="shared" si="20"/>
        <v>5.5902429253762014</v>
      </c>
      <c r="AK42" s="137">
        <f t="shared" si="21"/>
        <v>17.968637974423501</v>
      </c>
      <c r="AL42" s="137">
        <f t="shared" si="22"/>
        <v>49.684710081659901</v>
      </c>
      <c r="AM42" s="137">
        <f t="shared" si="23"/>
        <v>65.428659544964304</v>
      </c>
      <c r="AN42" s="137">
        <f t="shared" si="24"/>
        <v>96.517255405474813</v>
      </c>
      <c r="AO42" s="137">
        <f t="shared" si="25"/>
        <v>24.54763134918597</v>
      </c>
      <c r="AP42" s="137">
        <f t="shared" si="26"/>
        <v>138.94385046322199</v>
      </c>
      <c r="AQ42" s="137">
        <f t="shared" si="27"/>
        <v>6.1358990654205607</v>
      </c>
    </row>
    <row r="43" spans="1:43" x14ac:dyDescent="0.5">
      <c r="A43" s="102" t="s">
        <v>77</v>
      </c>
      <c r="B43" s="101">
        <v>211</v>
      </c>
      <c r="C43" s="102" t="s">
        <v>88</v>
      </c>
      <c r="D43" s="135">
        <v>4315.8</v>
      </c>
      <c r="E43" s="136">
        <v>0.37613369163587507</v>
      </c>
      <c r="F43" s="136">
        <v>0.67477420379999997</v>
      </c>
      <c r="G43" s="136">
        <v>3.0959752321981424E-2</v>
      </c>
      <c r="H43" s="137">
        <f t="shared" si="4"/>
        <v>1623.3177863621097</v>
      </c>
      <c r="I43" s="137">
        <f t="shared" si="5"/>
        <v>2912.1905087600398</v>
      </c>
      <c r="J43" s="137">
        <f t="shared" si="6"/>
        <v>133.61609907120743</v>
      </c>
      <c r="L43" s="135">
        <v>863.29</v>
      </c>
      <c r="M43" s="135">
        <v>638.55999999999995</v>
      </c>
      <c r="N43" s="135">
        <f t="shared" si="9"/>
        <v>1501.85</v>
      </c>
      <c r="O43" s="136">
        <v>0.37613369163587507</v>
      </c>
      <c r="P43" s="136">
        <v>0</v>
      </c>
      <c r="Q43" s="136">
        <v>4.0533747657999358E-2</v>
      </c>
      <c r="R43" s="136">
        <v>0.21852579628021751</v>
      </c>
      <c r="S43" s="136">
        <v>0.16908102179774254</v>
      </c>
      <c r="T43" s="136">
        <v>0.38088927477950923</v>
      </c>
      <c r="U43" s="136">
        <v>7.8051455467714664E-2</v>
      </c>
      <c r="V43" s="136">
        <v>0.67477420379999997</v>
      </c>
      <c r="W43" s="136">
        <v>1.6989269934778034E-2</v>
      </c>
      <c r="X43" s="137">
        <f t="shared" si="10"/>
        <v>564.89638478333893</v>
      </c>
      <c r="Y43" s="137">
        <f t="shared" si="11"/>
        <v>0</v>
      </c>
      <c r="Z43" s="137">
        <f t="shared" si="12"/>
        <v>60.875608920166336</v>
      </c>
      <c r="AA43" s="137">
        <f t="shared" si="13"/>
        <v>328.19296714344466</v>
      </c>
      <c r="AB43" s="137">
        <f t="shared" si="14"/>
        <v>253.9343325869396</v>
      </c>
      <c r="AC43" s="137">
        <f t="shared" si="15"/>
        <v>572.03855732760587</v>
      </c>
      <c r="AD43" s="137">
        <f t="shared" si="16"/>
        <v>117.22157839418726</v>
      </c>
      <c r="AE43" s="137">
        <f t="shared" si="17"/>
        <v>1013.4096379770299</v>
      </c>
      <c r="AF43" s="137">
        <f t="shared" si="18"/>
        <v>25.515335051546391</v>
      </c>
      <c r="AH43" s="135">
        <v>323.52999999999997</v>
      </c>
      <c r="AI43" s="137">
        <f t="shared" si="19"/>
        <v>121.69053325495464</v>
      </c>
      <c r="AJ43" s="137">
        <f t="shared" si="20"/>
        <v>0</v>
      </c>
      <c r="AK43" s="137">
        <f t="shared" si="21"/>
        <v>13.113883379792531</v>
      </c>
      <c r="AL43" s="137">
        <f t="shared" si="22"/>
        <v>70.699650870538761</v>
      </c>
      <c r="AM43" s="137">
        <f t="shared" si="23"/>
        <v>54.702782982223638</v>
      </c>
      <c r="AN43" s="137">
        <f t="shared" si="24"/>
        <v>123.22910706941461</v>
      </c>
      <c r="AO43" s="137">
        <f t="shared" si="25"/>
        <v>25.251987387469722</v>
      </c>
      <c r="AP43" s="137">
        <f t="shared" si="26"/>
        <v>218.30969815541397</v>
      </c>
      <c r="AQ43" s="137">
        <f t="shared" si="27"/>
        <v>5.4965385019987369</v>
      </c>
    </row>
    <row r="44" spans="1:43" x14ac:dyDescent="0.5">
      <c r="A44" s="102" t="s">
        <v>77</v>
      </c>
      <c r="B44" s="101">
        <v>212</v>
      </c>
      <c r="C44" s="102" t="s">
        <v>89</v>
      </c>
      <c r="D44" s="135">
        <v>4668.3500000000004</v>
      </c>
      <c r="E44" s="136">
        <v>0.27072305593451568</v>
      </c>
      <c r="F44" s="136">
        <v>0.3987264526</v>
      </c>
      <c r="G44" s="136">
        <v>2.5124910778015704E-2</v>
      </c>
      <c r="H44" s="137">
        <f t="shared" ref="H44:H75" si="28">$D44*E44</f>
        <v>1263.8299781718963</v>
      </c>
      <c r="I44" s="137">
        <f t="shared" ref="I44:I75" si="29">$D44*F44</f>
        <v>1861.3946349952103</v>
      </c>
      <c r="J44" s="137">
        <f t="shared" ref="J44:J75" si="30">$D44*G44</f>
        <v>117.29187723054962</v>
      </c>
      <c r="L44" s="135">
        <v>432.98</v>
      </c>
      <c r="M44" s="135">
        <v>638.72</v>
      </c>
      <c r="N44" s="135">
        <f t="shared" si="9"/>
        <v>1071.7</v>
      </c>
      <c r="O44" s="136">
        <v>0.27072305593451568</v>
      </c>
      <c r="P44" s="136">
        <v>0</v>
      </c>
      <c r="Q44" s="136">
        <v>3.4747378455672072E-2</v>
      </c>
      <c r="R44" s="136">
        <v>8.2268827454718779E-2</v>
      </c>
      <c r="S44" s="136">
        <v>4.3898951382268826E-2</v>
      </c>
      <c r="T44" s="136">
        <v>9.0324118207816967E-2</v>
      </c>
      <c r="U44" s="136">
        <v>0.13717826501429933</v>
      </c>
      <c r="V44" s="136">
        <v>0.3987264526</v>
      </c>
      <c r="W44" s="136">
        <v>1.2549608495119597E-2</v>
      </c>
      <c r="X44" s="137">
        <f t="shared" si="10"/>
        <v>290.13389904502048</v>
      </c>
      <c r="Y44" s="137">
        <f t="shared" si="11"/>
        <v>0</v>
      </c>
      <c r="Z44" s="137">
        <f t="shared" si="12"/>
        <v>37.238765490943763</v>
      </c>
      <c r="AA44" s="137">
        <f t="shared" si="13"/>
        <v>88.167502383222114</v>
      </c>
      <c r="AB44" s="137">
        <f t="shared" si="14"/>
        <v>47.0465061963775</v>
      </c>
      <c r="AC44" s="137">
        <f t="shared" si="15"/>
        <v>96.800357483317441</v>
      </c>
      <c r="AD44" s="137">
        <f t="shared" si="16"/>
        <v>147.01394661582461</v>
      </c>
      <c r="AE44" s="137">
        <f t="shared" si="17"/>
        <v>427.31513925142002</v>
      </c>
      <c r="AF44" s="137">
        <f t="shared" si="18"/>
        <v>13.449415424219673</v>
      </c>
      <c r="AH44" s="135">
        <v>323.60999999999996</v>
      </c>
      <c r="AI44" s="137">
        <f t="shared" si="19"/>
        <v>87.608688130968602</v>
      </c>
      <c r="AJ44" s="137">
        <f t="shared" si="20"/>
        <v>0</v>
      </c>
      <c r="AK44" s="137">
        <f t="shared" si="21"/>
        <v>11.244599142040038</v>
      </c>
      <c r="AL44" s="137">
        <f t="shared" si="22"/>
        <v>26.623015252621542</v>
      </c>
      <c r="AM44" s="137">
        <f t="shared" si="23"/>
        <v>14.206139656816013</v>
      </c>
      <c r="AN44" s="137">
        <f t="shared" si="24"/>
        <v>29.229787893231645</v>
      </c>
      <c r="AO44" s="137">
        <f t="shared" si="25"/>
        <v>44.392258341277405</v>
      </c>
      <c r="AP44" s="137">
        <f t="shared" si="26"/>
        <v>129.031867325886</v>
      </c>
      <c r="AQ44" s="137">
        <f t="shared" si="27"/>
        <v>4.0611788051056523</v>
      </c>
    </row>
    <row r="45" spans="1:43" x14ac:dyDescent="0.5">
      <c r="A45" s="102" t="s">
        <v>77</v>
      </c>
      <c r="B45" s="101">
        <v>213</v>
      </c>
      <c r="C45" s="102" t="s">
        <v>90</v>
      </c>
      <c r="D45" s="135">
        <v>1880.28</v>
      </c>
      <c r="E45" s="136">
        <v>0.37321258341277408</v>
      </c>
      <c r="F45" s="136">
        <v>0.59065868259999998</v>
      </c>
      <c r="G45" s="136">
        <v>2.6070763500931099E-2</v>
      </c>
      <c r="H45" s="137">
        <f t="shared" si="28"/>
        <v>701.74415633937087</v>
      </c>
      <c r="I45" s="137">
        <f t="shared" si="29"/>
        <v>1110.6037077191279</v>
      </c>
      <c r="J45" s="137">
        <f t="shared" si="30"/>
        <v>49.020335195530727</v>
      </c>
      <c r="L45" s="135">
        <v>276.33</v>
      </c>
      <c r="M45" s="135">
        <v>171.69</v>
      </c>
      <c r="N45" s="135">
        <f t="shared" si="9"/>
        <v>448.02</v>
      </c>
      <c r="O45" s="136">
        <v>0.37321258341277408</v>
      </c>
      <c r="P45" s="136">
        <v>0</v>
      </c>
      <c r="Q45" s="136">
        <v>5.8310107085228109E-2</v>
      </c>
      <c r="R45" s="136">
        <v>0.10011735367463694</v>
      </c>
      <c r="S45" s="136">
        <v>6.2857561977409424E-2</v>
      </c>
      <c r="T45" s="136">
        <v>0.1202875165028605</v>
      </c>
      <c r="U45" s="136">
        <v>0.10884553322575913</v>
      </c>
      <c r="V45" s="136">
        <v>0.59065868259999998</v>
      </c>
      <c r="W45" s="136">
        <v>1.2779927306835503E-2</v>
      </c>
      <c r="X45" s="137">
        <f t="shared" si="10"/>
        <v>167.20670162059105</v>
      </c>
      <c r="Y45" s="137">
        <f t="shared" si="11"/>
        <v>0</v>
      </c>
      <c r="Z45" s="137">
        <f t="shared" si="12"/>
        <v>26.124094176323897</v>
      </c>
      <c r="AA45" s="137">
        <f t="shared" si="13"/>
        <v>44.854576793310841</v>
      </c>
      <c r="AB45" s="137">
        <f t="shared" si="14"/>
        <v>28.16144491711897</v>
      </c>
      <c r="AC45" s="137">
        <f t="shared" si="15"/>
        <v>53.891213143611559</v>
      </c>
      <c r="AD45" s="137">
        <f t="shared" si="16"/>
        <v>48.764975795804602</v>
      </c>
      <c r="AE45" s="137">
        <f t="shared" si="17"/>
        <v>264.62690297845199</v>
      </c>
      <c r="AF45" s="137">
        <f t="shared" si="18"/>
        <v>5.7256630320084421</v>
      </c>
      <c r="AH45" s="135">
        <v>86.990000000000009</v>
      </c>
      <c r="AI45" s="137">
        <f t="shared" si="19"/>
        <v>32.465762631077219</v>
      </c>
      <c r="AJ45" s="137">
        <f t="shared" si="20"/>
        <v>0</v>
      </c>
      <c r="AK45" s="137">
        <f t="shared" si="21"/>
        <v>5.0723962153439937</v>
      </c>
      <c r="AL45" s="137">
        <f t="shared" si="22"/>
        <v>8.7092085961566674</v>
      </c>
      <c r="AM45" s="137">
        <f t="shared" si="23"/>
        <v>5.467979316414846</v>
      </c>
      <c r="AN45" s="137">
        <f t="shared" si="24"/>
        <v>10.463811060583836</v>
      </c>
      <c r="AO45" s="137">
        <f t="shared" si="25"/>
        <v>9.4684729353087871</v>
      </c>
      <c r="AP45" s="137">
        <f t="shared" si="26"/>
        <v>51.381398799374004</v>
      </c>
      <c r="AQ45" s="137">
        <f t="shared" si="27"/>
        <v>1.1117258764216205</v>
      </c>
    </row>
    <row r="46" spans="1:43" x14ac:dyDescent="0.5">
      <c r="A46" s="102" t="s">
        <v>91</v>
      </c>
      <c r="B46" s="101">
        <v>841</v>
      </c>
      <c r="C46" s="102" t="s">
        <v>92</v>
      </c>
      <c r="D46" s="135">
        <v>1347.18</v>
      </c>
      <c r="E46" s="136">
        <v>0.28513145965548503</v>
      </c>
      <c r="F46" s="136">
        <v>9.520594193000001E-2</v>
      </c>
      <c r="G46" s="136">
        <v>2.8268551236749116E-2</v>
      </c>
      <c r="H46" s="137">
        <f t="shared" si="28"/>
        <v>384.12339981867632</v>
      </c>
      <c r="I46" s="137">
        <f t="shared" si="29"/>
        <v>128.25954084925741</v>
      </c>
      <c r="J46" s="137">
        <f t="shared" si="30"/>
        <v>38.082826855123677</v>
      </c>
      <c r="L46" s="135">
        <v>316</v>
      </c>
      <c r="M46" s="135">
        <v>426.56</v>
      </c>
      <c r="N46" s="135">
        <f t="shared" si="9"/>
        <v>742.56</v>
      </c>
      <c r="O46" s="136">
        <v>0.28513145965548503</v>
      </c>
      <c r="P46" s="136">
        <v>8.7666900913562898E-2</v>
      </c>
      <c r="Q46" s="136">
        <v>8.4855938158819394E-2</v>
      </c>
      <c r="R46" s="136">
        <v>0.1382642304989459</v>
      </c>
      <c r="S46" s="136">
        <v>5.3232607167955026E-2</v>
      </c>
      <c r="T46" s="136">
        <v>7.8706957132817987E-2</v>
      </c>
      <c r="U46" s="136">
        <v>0.10172171468728039</v>
      </c>
      <c r="V46" s="136">
        <v>9.520594193000001E-2</v>
      </c>
      <c r="W46" s="136">
        <v>1.8636945002740726E-2</v>
      </c>
      <c r="X46" s="137">
        <f t="shared" si="10"/>
        <v>211.72721668177695</v>
      </c>
      <c r="Y46" s="137">
        <f t="shared" si="11"/>
        <v>65.097933942375263</v>
      </c>
      <c r="Z46" s="137">
        <f t="shared" si="12"/>
        <v>63.010625439212923</v>
      </c>
      <c r="AA46" s="137">
        <f t="shared" si="13"/>
        <v>102.66948699929726</v>
      </c>
      <c r="AB46" s="137">
        <f t="shared" si="14"/>
        <v>39.528404778636684</v>
      </c>
      <c r="AC46" s="137">
        <f t="shared" si="15"/>
        <v>58.444638088545318</v>
      </c>
      <c r="AD46" s="137">
        <f t="shared" si="16"/>
        <v>75.534476458186916</v>
      </c>
      <c r="AE46" s="137">
        <f t="shared" si="17"/>
        <v>70.696124239540808</v>
      </c>
      <c r="AF46" s="137">
        <f t="shared" si="18"/>
        <v>13.839049881235153</v>
      </c>
      <c r="AH46" s="135">
        <v>216.12</v>
      </c>
      <c r="AI46" s="137">
        <f t="shared" si="19"/>
        <v>61.622611060743424</v>
      </c>
      <c r="AJ46" s="137">
        <f t="shared" si="20"/>
        <v>18.946570625439215</v>
      </c>
      <c r="AK46" s="137">
        <f t="shared" si="21"/>
        <v>18.339065354884049</v>
      </c>
      <c r="AL46" s="137">
        <f t="shared" si="22"/>
        <v>29.881665495432188</v>
      </c>
      <c r="AM46" s="137">
        <f t="shared" si="23"/>
        <v>11.50463106113844</v>
      </c>
      <c r="AN46" s="137">
        <f t="shared" si="24"/>
        <v>17.010147575544625</v>
      </c>
      <c r="AO46" s="137">
        <f t="shared" si="25"/>
        <v>21.984096978215039</v>
      </c>
      <c r="AP46" s="137">
        <f t="shared" si="26"/>
        <v>20.575908169911603</v>
      </c>
      <c r="AQ46" s="137">
        <f t="shared" si="27"/>
        <v>4.0278165539923254</v>
      </c>
    </row>
    <row r="47" spans="1:43" x14ac:dyDescent="0.5">
      <c r="A47" s="102" t="s">
        <v>91</v>
      </c>
      <c r="B47" s="101">
        <v>840</v>
      </c>
      <c r="C47" s="102" t="s">
        <v>93</v>
      </c>
      <c r="D47" s="135">
        <v>6457.78</v>
      </c>
      <c r="E47" s="136">
        <v>0.32808948591567283</v>
      </c>
      <c r="F47" s="136">
        <v>3.6863090430000002E-2</v>
      </c>
      <c r="G47" s="136">
        <v>4.3575745759407293E-2</v>
      </c>
      <c r="H47" s="137">
        <f t="shared" si="28"/>
        <v>2118.7297203565136</v>
      </c>
      <c r="I47" s="137">
        <f t="shared" si="29"/>
        <v>238.05372811704541</v>
      </c>
      <c r="J47" s="137">
        <f t="shared" si="30"/>
        <v>281.40257945018521</v>
      </c>
      <c r="L47" s="135">
        <v>1495.5</v>
      </c>
      <c r="M47" s="135">
        <v>2040.62</v>
      </c>
      <c r="N47" s="135">
        <f t="shared" si="9"/>
        <v>3536.12</v>
      </c>
      <c r="O47" s="136">
        <v>0.32808948591567283</v>
      </c>
      <c r="P47" s="136">
        <v>6.1267440954088391E-2</v>
      </c>
      <c r="Q47" s="136">
        <v>9.244680021825552E-2</v>
      </c>
      <c r="R47" s="136">
        <v>8.3326837633486625E-2</v>
      </c>
      <c r="S47" s="136">
        <v>0.10788058305401824</v>
      </c>
      <c r="T47" s="136">
        <v>0.16357471353963676</v>
      </c>
      <c r="U47" s="136">
        <v>0.15160963442201264</v>
      </c>
      <c r="V47" s="136">
        <v>3.6863090430000002E-2</v>
      </c>
      <c r="W47" s="136">
        <v>2.5258697954860264E-2</v>
      </c>
      <c r="X47" s="137">
        <f t="shared" si="10"/>
        <v>1160.1637929361289</v>
      </c>
      <c r="Y47" s="137">
        <f t="shared" si="11"/>
        <v>216.64902330657102</v>
      </c>
      <c r="Z47" s="137">
        <f t="shared" si="12"/>
        <v>326.9029791877777</v>
      </c>
      <c r="AA47" s="137">
        <f t="shared" si="13"/>
        <v>294.65369709252474</v>
      </c>
      <c r="AB47" s="137">
        <f t="shared" si="14"/>
        <v>381.47868734897497</v>
      </c>
      <c r="AC47" s="137">
        <f t="shared" si="15"/>
        <v>578.41981604178034</v>
      </c>
      <c r="AD47" s="137">
        <f t="shared" si="16"/>
        <v>536.10986047236736</v>
      </c>
      <c r="AE47" s="137">
        <f t="shared" si="17"/>
        <v>130.35231133133161</v>
      </c>
      <c r="AF47" s="137">
        <f t="shared" si="18"/>
        <v>89.317787012140471</v>
      </c>
      <c r="AH47" s="135">
        <v>1033.8899999999999</v>
      </c>
      <c r="AI47" s="137">
        <f t="shared" si="19"/>
        <v>339.20843859335491</v>
      </c>
      <c r="AJ47" s="137">
        <f t="shared" si="20"/>
        <v>63.343794528022435</v>
      </c>
      <c r="AK47" s="137">
        <f t="shared" si="21"/>
        <v>95.579822277652184</v>
      </c>
      <c r="AL47" s="137">
        <f t="shared" si="22"/>
        <v>86.150784160885479</v>
      </c>
      <c r="AM47" s="137">
        <f t="shared" si="23"/>
        <v>111.5366560137189</v>
      </c>
      <c r="AN47" s="137">
        <f t="shared" si="24"/>
        <v>169.11826058149504</v>
      </c>
      <c r="AO47" s="137">
        <f t="shared" si="25"/>
        <v>156.74768493257463</v>
      </c>
      <c r="AP47" s="137">
        <f t="shared" si="26"/>
        <v>38.112380564672698</v>
      </c>
      <c r="AQ47" s="137">
        <f t="shared" si="27"/>
        <v>26.114715228550477</v>
      </c>
    </row>
    <row r="48" spans="1:43" x14ac:dyDescent="0.5">
      <c r="A48" s="102" t="s">
        <v>91</v>
      </c>
      <c r="B48" s="101">
        <v>390</v>
      </c>
      <c r="C48" s="102" t="s">
        <v>94</v>
      </c>
      <c r="D48" s="135">
        <v>2693.45</v>
      </c>
      <c r="E48" s="136">
        <v>0.29381168311549749</v>
      </c>
      <c r="F48" s="136">
        <v>0.1179361179</v>
      </c>
      <c r="G48" s="136">
        <v>4.0124939932724653E-2</v>
      </c>
      <c r="H48" s="137">
        <f t="shared" si="28"/>
        <v>791.36707788743661</v>
      </c>
      <c r="I48" s="137">
        <f t="shared" si="29"/>
        <v>317.655036757755</v>
      </c>
      <c r="J48" s="137">
        <f t="shared" si="30"/>
        <v>108.07451946179721</v>
      </c>
      <c r="L48" s="135">
        <v>545.77</v>
      </c>
      <c r="M48" s="135">
        <v>810.86</v>
      </c>
      <c r="N48" s="135">
        <f t="shared" si="9"/>
        <v>1356.63</v>
      </c>
      <c r="O48" s="136">
        <v>0.29381168311549749</v>
      </c>
      <c r="P48" s="136">
        <v>5.1405543542362889E-2</v>
      </c>
      <c r="Q48" s="136">
        <v>6.5559268724198941E-2</v>
      </c>
      <c r="R48" s="136">
        <v>5.8973854924316886E-2</v>
      </c>
      <c r="S48" s="136">
        <v>8.737959504619619E-2</v>
      </c>
      <c r="T48" s="136">
        <v>0.20159229408295656</v>
      </c>
      <c r="U48" s="136">
        <v>0.12011008452919206</v>
      </c>
      <c r="V48" s="136">
        <v>0.1179361179</v>
      </c>
      <c r="W48" s="136">
        <v>2.3785728562862284E-2</v>
      </c>
      <c r="X48" s="137">
        <f t="shared" si="10"/>
        <v>398.59374366497741</v>
      </c>
      <c r="Y48" s="137">
        <f t="shared" si="11"/>
        <v>69.738302535875775</v>
      </c>
      <c r="Z48" s="137">
        <f t="shared" si="12"/>
        <v>88.939670729310009</v>
      </c>
      <c r="AA48" s="137">
        <f t="shared" si="13"/>
        <v>80.005700805976019</v>
      </c>
      <c r="AB48" s="137">
        <f t="shared" si="14"/>
        <v>118.54178002752114</v>
      </c>
      <c r="AC48" s="137">
        <f t="shared" si="15"/>
        <v>273.4861539217614</v>
      </c>
      <c r="AD48" s="137">
        <f t="shared" si="16"/>
        <v>162.94494397483783</v>
      </c>
      <c r="AE48" s="137">
        <f t="shared" si="17"/>
        <v>159.99567562667701</v>
      </c>
      <c r="AF48" s="137">
        <f t="shared" si="18"/>
        <v>32.268432940235861</v>
      </c>
      <c r="AH48" s="135">
        <v>410.83</v>
      </c>
      <c r="AI48" s="137">
        <f t="shared" si="19"/>
        <v>120.70665377433983</v>
      </c>
      <c r="AJ48" s="137">
        <f t="shared" si="20"/>
        <v>21.118939453508943</v>
      </c>
      <c r="AK48" s="137">
        <f t="shared" si="21"/>
        <v>26.933714369962651</v>
      </c>
      <c r="AL48" s="137">
        <f t="shared" si="22"/>
        <v>24.228228818557106</v>
      </c>
      <c r="AM48" s="137">
        <f t="shared" si="23"/>
        <v>35.898159032828779</v>
      </c>
      <c r="AN48" s="137">
        <f t="shared" si="24"/>
        <v>82.820162178101043</v>
      </c>
      <c r="AO48" s="137">
        <f t="shared" si="25"/>
        <v>49.344826027127972</v>
      </c>
      <c r="AP48" s="137">
        <f t="shared" si="26"/>
        <v>48.451695316856998</v>
      </c>
      <c r="AQ48" s="137">
        <f t="shared" si="27"/>
        <v>9.771890865480712</v>
      </c>
    </row>
    <row r="49" spans="1:43" x14ac:dyDescent="0.5">
      <c r="A49" s="102" t="s">
        <v>91</v>
      </c>
      <c r="B49" s="101">
        <v>805</v>
      </c>
      <c r="C49" s="102" t="s">
        <v>95</v>
      </c>
      <c r="D49" s="135">
        <v>1310.2</v>
      </c>
      <c r="E49" s="136">
        <v>0.40076384468491405</v>
      </c>
      <c r="F49" s="136">
        <v>5.3615127919999998E-2</v>
      </c>
      <c r="G49" s="136">
        <v>3.8330907326540514E-2</v>
      </c>
      <c r="H49" s="137">
        <f t="shared" si="28"/>
        <v>525.08078930617444</v>
      </c>
      <c r="I49" s="137">
        <f t="shared" si="29"/>
        <v>70.246540600784002</v>
      </c>
      <c r="J49" s="137">
        <f t="shared" si="30"/>
        <v>50.22115477923338</v>
      </c>
      <c r="L49" s="135">
        <v>383.33</v>
      </c>
      <c r="M49" s="135">
        <v>251.67</v>
      </c>
      <c r="N49" s="135">
        <f t="shared" si="9"/>
        <v>635</v>
      </c>
      <c r="O49" s="136">
        <v>0.40076384468491405</v>
      </c>
      <c r="P49" s="136">
        <v>0.21857392655916066</v>
      </c>
      <c r="Q49" s="136">
        <v>0.21313386438702156</v>
      </c>
      <c r="R49" s="136">
        <v>9.0343889644453085E-2</v>
      </c>
      <c r="S49" s="136">
        <v>7.0137944433650665E-2</v>
      </c>
      <c r="T49" s="136">
        <v>4.8766271614532737E-2</v>
      </c>
      <c r="U49" s="136">
        <v>1.3600155430347776E-2</v>
      </c>
      <c r="V49" s="136">
        <v>5.3615127919999998E-2</v>
      </c>
      <c r="W49" s="136">
        <v>2.5759710203260212E-2</v>
      </c>
      <c r="X49" s="137">
        <f t="shared" si="10"/>
        <v>254.48504137492043</v>
      </c>
      <c r="Y49" s="137">
        <f t="shared" si="11"/>
        <v>138.79444336506702</v>
      </c>
      <c r="Z49" s="137">
        <f t="shared" si="12"/>
        <v>135.34000388575868</v>
      </c>
      <c r="AA49" s="137">
        <f t="shared" si="13"/>
        <v>57.368369924227707</v>
      </c>
      <c r="AB49" s="137">
        <f t="shared" si="14"/>
        <v>44.537594715368172</v>
      </c>
      <c r="AC49" s="137">
        <f t="shared" si="15"/>
        <v>30.966582475228289</v>
      </c>
      <c r="AD49" s="137">
        <f t="shared" si="16"/>
        <v>8.6360986982708372</v>
      </c>
      <c r="AE49" s="137">
        <f t="shared" si="17"/>
        <v>34.045606229199997</v>
      </c>
      <c r="AF49" s="137">
        <f t="shared" si="18"/>
        <v>16.357415979070236</v>
      </c>
      <c r="AH49" s="135">
        <v>127.50999999999999</v>
      </c>
      <c r="AI49" s="137">
        <f t="shared" si="19"/>
        <v>51.101397835773383</v>
      </c>
      <c r="AJ49" s="137">
        <f t="shared" si="20"/>
        <v>27.870361375558574</v>
      </c>
      <c r="AK49" s="137">
        <f t="shared" si="21"/>
        <v>27.176699047989118</v>
      </c>
      <c r="AL49" s="137">
        <f t="shared" si="22"/>
        <v>11.519749368564211</v>
      </c>
      <c r="AM49" s="137">
        <f t="shared" si="23"/>
        <v>8.9432892947347948</v>
      </c>
      <c r="AN49" s="137">
        <f t="shared" si="24"/>
        <v>6.218187293569069</v>
      </c>
      <c r="AO49" s="137">
        <f t="shared" si="25"/>
        <v>1.7341558189236448</v>
      </c>
      <c r="AP49" s="137">
        <f t="shared" si="26"/>
        <v>6.8364649610791997</v>
      </c>
      <c r="AQ49" s="137">
        <f t="shared" si="27"/>
        <v>3.2846206480177096</v>
      </c>
    </row>
    <row r="50" spans="1:43" x14ac:dyDescent="0.5">
      <c r="A50" s="102" t="s">
        <v>91</v>
      </c>
      <c r="B50" s="101">
        <v>806</v>
      </c>
      <c r="C50" s="102" t="s">
        <v>96</v>
      </c>
      <c r="D50" s="135">
        <v>2368</v>
      </c>
      <c r="E50" s="136">
        <v>0.41908450704225353</v>
      </c>
      <c r="F50" s="136">
        <v>0.208537044</v>
      </c>
      <c r="G50" s="136">
        <v>3.5752118644067798E-2</v>
      </c>
      <c r="H50" s="137">
        <f t="shared" si="28"/>
        <v>992.3921126760564</v>
      </c>
      <c r="I50" s="137">
        <f t="shared" si="29"/>
        <v>493.81572019200001</v>
      </c>
      <c r="J50" s="137">
        <f t="shared" si="30"/>
        <v>84.661016949152554</v>
      </c>
      <c r="L50" s="135">
        <v>771.2</v>
      </c>
      <c r="M50" s="135">
        <v>470.2</v>
      </c>
      <c r="N50" s="135">
        <f t="shared" si="9"/>
        <v>1241.4000000000001</v>
      </c>
      <c r="O50" s="136">
        <v>0.41908450704225353</v>
      </c>
      <c r="P50" s="136">
        <v>0.38267415968614144</v>
      </c>
      <c r="Q50" s="136">
        <v>0.1383734492630686</v>
      </c>
      <c r="R50" s="136">
        <v>4.3049517548510233E-2</v>
      </c>
      <c r="S50" s="136">
        <v>4.2201251192874566E-2</v>
      </c>
      <c r="T50" s="136">
        <v>7.5071572473756759E-2</v>
      </c>
      <c r="U50" s="136">
        <v>5.3334747110592724E-2</v>
      </c>
      <c r="V50" s="136">
        <v>0.208537044</v>
      </c>
      <c r="W50" s="136">
        <v>2.128138723116766E-2</v>
      </c>
      <c r="X50" s="137">
        <f t="shared" si="10"/>
        <v>520.25150704225359</v>
      </c>
      <c r="Y50" s="137">
        <f t="shared" si="11"/>
        <v>475.05170183437599</v>
      </c>
      <c r="Z50" s="137">
        <f t="shared" si="12"/>
        <v>171.77679991517337</v>
      </c>
      <c r="AA50" s="137">
        <f t="shared" si="13"/>
        <v>53.441671084720603</v>
      </c>
      <c r="AB50" s="137">
        <f t="shared" si="14"/>
        <v>52.388633230834486</v>
      </c>
      <c r="AC50" s="137">
        <f t="shared" si="15"/>
        <v>93.193850068921648</v>
      </c>
      <c r="AD50" s="137">
        <f t="shared" si="16"/>
        <v>66.209755063089816</v>
      </c>
      <c r="AE50" s="137">
        <f t="shared" si="17"/>
        <v>258.87788642160001</v>
      </c>
      <c r="AF50" s="137">
        <f t="shared" si="18"/>
        <v>26.418714108771535</v>
      </c>
      <c r="AH50" s="135">
        <v>238.23000000000002</v>
      </c>
      <c r="AI50" s="137">
        <f t="shared" si="19"/>
        <v>99.838502112676068</v>
      </c>
      <c r="AJ50" s="137">
        <f t="shared" si="20"/>
        <v>91.164465062029478</v>
      </c>
      <c r="AK50" s="137">
        <f t="shared" si="21"/>
        <v>32.964706817940836</v>
      </c>
      <c r="AL50" s="137">
        <f t="shared" si="22"/>
        <v>10.255686565581593</v>
      </c>
      <c r="AM50" s="137">
        <f t="shared" si="23"/>
        <v>10.053604071678508</v>
      </c>
      <c r="AN50" s="137">
        <f t="shared" si="24"/>
        <v>17.884300710423073</v>
      </c>
      <c r="AO50" s="137">
        <f t="shared" si="25"/>
        <v>12.705936804156506</v>
      </c>
      <c r="AP50" s="137">
        <f t="shared" si="26"/>
        <v>49.679779992120004</v>
      </c>
      <c r="AQ50" s="137">
        <f t="shared" si="27"/>
        <v>5.0698648800810719</v>
      </c>
    </row>
    <row r="51" spans="1:43" x14ac:dyDescent="0.5">
      <c r="A51" s="102" t="s">
        <v>91</v>
      </c>
      <c r="B51" s="101">
        <v>391</v>
      </c>
      <c r="C51" s="102" t="s">
        <v>97</v>
      </c>
      <c r="D51" s="135">
        <v>4010.23</v>
      </c>
      <c r="E51" s="136">
        <v>0.40308894176805998</v>
      </c>
      <c r="F51" s="136">
        <v>0.27994422899999999</v>
      </c>
      <c r="G51" s="136">
        <v>3.9212623027651931E-2</v>
      </c>
      <c r="H51" s="137">
        <f t="shared" si="28"/>
        <v>1616.4793669465271</v>
      </c>
      <c r="I51" s="137">
        <f t="shared" si="29"/>
        <v>1122.6407454626699</v>
      </c>
      <c r="J51" s="137">
        <f t="shared" si="30"/>
        <v>157.25163724418061</v>
      </c>
      <c r="L51" s="135">
        <v>974.4</v>
      </c>
      <c r="M51" s="135">
        <v>909.13</v>
      </c>
      <c r="N51" s="135">
        <f t="shared" si="9"/>
        <v>1883.53</v>
      </c>
      <c r="O51" s="136">
        <v>0.40308894176805998</v>
      </c>
      <c r="P51" s="136">
        <v>0.13404138436183849</v>
      </c>
      <c r="Q51" s="136">
        <v>0.19477507172068609</v>
      </c>
      <c r="R51" s="136">
        <v>9.1802478178599767E-2</v>
      </c>
      <c r="S51" s="136">
        <v>5.6399926753341878E-2</v>
      </c>
      <c r="T51" s="136">
        <v>9.6624549838246962E-2</v>
      </c>
      <c r="U51" s="136">
        <v>4.4009033754501617E-2</v>
      </c>
      <c r="V51" s="136">
        <v>0.27994422899999999</v>
      </c>
      <c r="W51" s="136">
        <v>2.2929854024027904E-2</v>
      </c>
      <c r="X51" s="137">
        <f t="shared" si="10"/>
        <v>759.23011448839407</v>
      </c>
      <c r="Y51" s="137">
        <f t="shared" si="11"/>
        <v>252.47096868705364</v>
      </c>
      <c r="Z51" s="137">
        <f t="shared" si="12"/>
        <v>366.86469083806384</v>
      </c>
      <c r="AA51" s="137">
        <f t="shared" si="13"/>
        <v>172.912721723738</v>
      </c>
      <c r="AB51" s="137">
        <f t="shared" si="14"/>
        <v>106.23095403772203</v>
      </c>
      <c r="AC51" s="137">
        <f t="shared" si="15"/>
        <v>181.99523835683331</v>
      </c>
      <c r="AD51" s="137">
        <f t="shared" si="16"/>
        <v>82.892335347616424</v>
      </c>
      <c r="AE51" s="137">
        <f t="shared" si="17"/>
        <v>527.28335364836994</v>
      </c>
      <c r="AF51" s="137">
        <f t="shared" si="18"/>
        <v>43.189067949877277</v>
      </c>
      <c r="AH51" s="135">
        <v>460.62</v>
      </c>
      <c r="AI51" s="137">
        <f t="shared" si="19"/>
        <v>185.67082835720379</v>
      </c>
      <c r="AJ51" s="137">
        <f t="shared" si="20"/>
        <v>61.742142464750046</v>
      </c>
      <c r="AK51" s="137">
        <f t="shared" si="21"/>
        <v>89.717293535982421</v>
      </c>
      <c r="AL51" s="137">
        <f t="shared" si="22"/>
        <v>42.286057498626626</v>
      </c>
      <c r="AM51" s="137">
        <f t="shared" si="23"/>
        <v>25.978934261124337</v>
      </c>
      <c r="AN51" s="137">
        <f t="shared" si="24"/>
        <v>44.507200146493318</v>
      </c>
      <c r="AO51" s="137">
        <f t="shared" si="25"/>
        <v>20.271441127998536</v>
      </c>
      <c r="AP51" s="137">
        <f t="shared" si="26"/>
        <v>128.94791076197998</v>
      </c>
      <c r="AQ51" s="137">
        <f t="shared" si="27"/>
        <v>10.561949360547734</v>
      </c>
    </row>
    <row r="52" spans="1:43" x14ac:dyDescent="0.5">
      <c r="A52" s="102" t="s">
        <v>91</v>
      </c>
      <c r="B52" s="101">
        <v>392</v>
      </c>
      <c r="C52" s="102" t="s">
        <v>98</v>
      </c>
      <c r="D52" s="135">
        <v>3032.7</v>
      </c>
      <c r="E52" s="136">
        <v>0.29347969845258565</v>
      </c>
      <c r="F52" s="136">
        <v>5.9956909820000001E-2</v>
      </c>
      <c r="G52" s="136">
        <v>2.7661909989023053E-2</v>
      </c>
      <c r="H52" s="137">
        <f t="shared" si="28"/>
        <v>890.03588149715642</v>
      </c>
      <c r="I52" s="137">
        <f t="shared" si="29"/>
        <v>181.83132041111401</v>
      </c>
      <c r="J52" s="137">
        <f t="shared" si="30"/>
        <v>83.89027442371021</v>
      </c>
      <c r="L52" s="135">
        <v>494.53</v>
      </c>
      <c r="M52" s="135">
        <v>1054.75</v>
      </c>
      <c r="N52" s="135">
        <f t="shared" si="9"/>
        <v>1549.28</v>
      </c>
      <c r="O52" s="136">
        <v>0.29347969845258565</v>
      </c>
      <c r="P52" s="136">
        <v>2.6652452025586353E-2</v>
      </c>
      <c r="Q52" s="136">
        <v>7.3649609097370297E-2</v>
      </c>
      <c r="R52" s="136">
        <v>7.7114427860696513E-2</v>
      </c>
      <c r="S52" s="136">
        <v>8.3955223880597021E-2</v>
      </c>
      <c r="T52" s="136">
        <v>0.15502842928216062</v>
      </c>
      <c r="U52" s="136">
        <v>6.272210376687988E-2</v>
      </c>
      <c r="V52" s="136">
        <v>5.9956909820000001E-2</v>
      </c>
      <c r="W52" s="136">
        <v>1.8602081222948708E-2</v>
      </c>
      <c r="X52" s="137">
        <f t="shared" si="10"/>
        <v>454.6822272186219</v>
      </c>
      <c r="Y52" s="137">
        <f t="shared" si="11"/>
        <v>41.292110874200425</v>
      </c>
      <c r="Z52" s="137">
        <f t="shared" si="12"/>
        <v>114.10386638237385</v>
      </c>
      <c r="AA52" s="137">
        <f t="shared" si="13"/>
        <v>119.47184079601989</v>
      </c>
      <c r="AB52" s="137">
        <f t="shared" si="14"/>
        <v>130.07014925373136</v>
      </c>
      <c r="AC52" s="137">
        <f t="shared" si="15"/>
        <v>240.18244491826582</v>
      </c>
      <c r="AD52" s="137">
        <f t="shared" si="16"/>
        <v>97.174100923951656</v>
      </c>
      <c r="AE52" s="137">
        <f t="shared" si="17"/>
        <v>92.890041245929595</v>
      </c>
      <c r="AF52" s="137">
        <f t="shared" si="18"/>
        <v>28.819832397089971</v>
      </c>
      <c r="AH52" s="135">
        <v>534.4</v>
      </c>
      <c r="AI52" s="137">
        <f t="shared" si="19"/>
        <v>156.83555085306176</v>
      </c>
      <c r="AJ52" s="137">
        <f t="shared" si="20"/>
        <v>14.243070362473347</v>
      </c>
      <c r="AK52" s="137">
        <f t="shared" si="21"/>
        <v>39.358351101634682</v>
      </c>
      <c r="AL52" s="137">
        <f t="shared" si="22"/>
        <v>41.209950248756215</v>
      </c>
      <c r="AM52" s="137">
        <f t="shared" si="23"/>
        <v>44.865671641791046</v>
      </c>
      <c r="AN52" s="137">
        <f t="shared" si="24"/>
        <v>82.847192608386635</v>
      </c>
      <c r="AO52" s="137">
        <f t="shared" si="25"/>
        <v>33.518692253020603</v>
      </c>
      <c r="AP52" s="137">
        <f t="shared" si="26"/>
        <v>32.040972607808001</v>
      </c>
      <c r="AQ52" s="137">
        <f t="shared" si="27"/>
        <v>9.9409522055437893</v>
      </c>
    </row>
    <row r="53" spans="1:43" x14ac:dyDescent="0.5">
      <c r="A53" s="102" t="s">
        <v>91</v>
      </c>
      <c r="B53" s="101">
        <v>929</v>
      </c>
      <c r="C53" s="102" t="s">
        <v>99</v>
      </c>
      <c r="D53" s="135">
        <v>3931.76</v>
      </c>
      <c r="E53" s="136">
        <v>0.23553539545432611</v>
      </c>
      <c r="F53" s="136">
        <v>2.7342689E-2</v>
      </c>
      <c r="G53" s="136">
        <v>3.4398034398034398E-2</v>
      </c>
      <c r="H53" s="137">
        <f t="shared" si="28"/>
        <v>926.06864643150129</v>
      </c>
      <c r="I53" s="137">
        <f t="shared" si="29"/>
        <v>107.50489090264</v>
      </c>
      <c r="J53" s="137">
        <f t="shared" si="30"/>
        <v>135.24481572481574</v>
      </c>
      <c r="L53" s="135">
        <v>668.35</v>
      </c>
      <c r="M53" s="135">
        <v>1177.67</v>
      </c>
      <c r="N53" s="135">
        <f t="shared" si="9"/>
        <v>1846.02</v>
      </c>
      <c r="O53" s="136">
        <v>0.23553539545432611</v>
      </c>
      <c r="P53" s="136">
        <v>4.67392802978078E-2</v>
      </c>
      <c r="Q53" s="136">
        <v>9.2306631738590925E-2</v>
      </c>
      <c r="R53" s="136">
        <v>8.4241003722597546E-2</v>
      </c>
      <c r="S53" s="136">
        <v>2.7919481593823247E-2</v>
      </c>
      <c r="T53" s="136">
        <v>8.7136357369364398E-2</v>
      </c>
      <c r="U53" s="136">
        <v>0.10809320281262925</v>
      </c>
      <c r="V53" s="136">
        <v>2.7342689E-2</v>
      </c>
      <c r="W53" s="136">
        <v>1.9439357656007888E-2</v>
      </c>
      <c r="X53" s="137">
        <f t="shared" si="10"/>
        <v>434.80305071659507</v>
      </c>
      <c r="Y53" s="137">
        <f t="shared" si="11"/>
        <v>86.28164621535916</v>
      </c>
      <c r="Z53" s="137">
        <f t="shared" si="12"/>
        <v>170.39988832207362</v>
      </c>
      <c r="AA53" s="137">
        <f t="shared" si="13"/>
        <v>155.51057769198951</v>
      </c>
      <c r="AB53" s="137">
        <f t="shared" si="14"/>
        <v>51.539921411829589</v>
      </c>
      <c r="AC53" s="137">
        <f t="shared" si="15"/>
        <v>160.85545843099408</v>
      </c>
      <c r="AD53" s="137">
        <f t="shared" si="16"/>
        <v>199.54221425616984</v>
      </c>
      <c r="AE53" s="137">
        <f t="shared" si="17"/>
        <v>50.475150747779999</v>
      </c>
      <c r="AF53" s="137">
        <f t="shared" si="18"/>
        <v>35.885443020143683</v>
      </c>
      <c r="AH53" s="135">
        <v>596.68000000000006</v>
      </c>
      <c r="AI53" s="137">
        <f t="shared" si="19"/>
        <v>140.53925975968733</v>
      </c>
      <c r="AJ53" s="137">
        <f t="shared" si="20"/>
        <v>27.888393768095963</v>
      </c>
      <c r="AK53" s="137">
        <f t="shared" si="21"/>
        <v>55.077521025782438</v>
      </c>
      <c r="AL53" s="137">
        <f t="shared" si="22"/>
        <v>50.26492210119951</v>
      </c>
      <c r="AM53" s="137">
        <f t="shared" si="23"/>
        <v>16.658996277402458</v>
      </c>
      <c r="AN53" s="137">
        <f t="shared" si="24"/>
        <v>51.992521715152357</v>
      </c>
      <c r="AO53" s="137">
        <f t="shared" si="25"/>
        <v>64.497052254239634</v>
      </c>
      <c r="AP53" s="137">
        <f t="shared" si="26"/>
        <v>16.314835672520001</v>
      </c>
      <c r="AQ53" s="137">
        <f t="shared" si="27"/>
        <v>11.599075926186787</v>
      </c>
    </row>
    <row r="54" spans="1:43" x14ac:dyDescent="0.5">
      <c r="A54" s="102" t="s">
        <v>91</v>
      </c>
      <c r="B54" s="101">
        <v>807</v>
      </c>
      <c r="C54" s="102" t="s">
        <v>100</v>
      </c>
      <c r="D54" s="135">
        <v>1743.87</v>
      </c>
      <c r="E54" s="136">
        <v>0.3315870291753229</v>
      </c>
      <c r="F54" s="136">
        <v>2.4675532769999998E-2</v>
      </c>
      <c r="G54" s="136">
        <v>4.1767345529858474E-2</v>
      </c>
      <c r="H54" s="137">
        <f t="shared" si="28"/>
        <v>578.24467256797027</v>
      </c>
      <c r="I54" s="137">
        <f t="shared" si="29"/>
        <v>43.030921331619894</v>
      </c>
      <c r="J54" s="137">
        <f t="shared" si="30"/>
        <v>72.836820849154293</v>
      </c>
      <c r="L54" s="135">
        <v>407.93</v>
      </c>
      <c r="M54" s="135">
        <v>405.75</v>
      </c>
      <c r="N54" s="135">
        <f t="shared" si="9"/>
        <v>813.68000000000006</v>
      </c>
      <c r="O54" s="136">
        <v>0.3315870291753229</v>
      </c>
      <c r="P54" s="136">
        <v>0.19140063272936439</v>
      </c>
      <c r="Q54" s="136">
        <v>0.13287316652286454</v>
      </c>
      <c r="R54" s="136">
        <v>0.10785159620362382</v>
      </c>
      <c r="S54" s="136">
        <v>1.6537244751222317E-2</v>
      </c>
      <c r="T54" s="136">
        <v>9.117054932412999E-2</v>
      </c>
      <c r="U54" s="136">
        <v>0.11389128559102675</v>
      </c>
      <c r="V54" s="136">
        <v>2.4675532769999998E-2</v>
      </c>
      <c r="W54" s="136">
        <v>2.3714243367422557E-2</v>
      </c>
      <c r="X54" s="137">
        <f t="shared" si="10"/>
        <v>269.80573389937678</v>
      </c>
      <c r="Y54" s="137">
        <f t="shared" si="11"/>
        <v>155.73886683922922</v>
      </c>
      <c r="Z54" s="137">
        <f t="shared" si="12"/>
        <v>108.11623813632443</v>
      </c>
      <c r="AA54" s="137">
        <f t="shared" si="13"/>
        <v>87.756686798964637</v>
      </c>
      <c r="AB54" s="137">
        <f t="shared" si="14"/>
        <v>13.456025309174576</v>
      </c>
      <c r="AC54" s="137">
        <f t="shared" si="15"/>
        <v>74.183652574058101</v>
      </c>
      <c r="AD54" s="137">
        <f t="shared" si="16"/>
        <v>92.671061259706647</v>
      </c>
      <c r="AE54" s="137">
        <f t="shared" si="17"/>
        <v>20.077987504293599</v>
      </c>
      <c r="AF54" s="137">
        <f t="shared" si="18"/>
        <v>19.295805543204388</v>
      </c>
      <c r="AH54" s="135">
        <v>205.57</v>
      </c>
      <c r="AI54" s="137">
        <f t="shared" si="19"/>
        <v>68.16434558757112</v>
      </c>
      <c r="AJ54" s="137">
        <f t="shared" si="20"/>
        <v>39.346228070175435</v>
      </c>
      <c r="AK54" s="137">
        <f t="shared" si="21"/>
        <v>27.314736842105262</v>
      </c>
      <c r="AL54" s="137">
        <f t="shared" si="22"/>
        <v>22.171052631578949</v>
      </c>
      <c r="AM54" s="137">
        <f t="shared" si="23"/>
        <v>3.3995614035087716</v>
      </c>
      <c r="AN54" s="137">
        <f t="shared" si="24"/>
        <v>18.741929824561403</v>
      </c>
      <c r="AO54" s="137">
        <f t="shared" si="25"/>
        <v>23.412631578947369</v>
      </c>
      <c r="AP54" s="137">
        <f t="shared" si="26"/>
        <v>5.0725492715288993</v>
      </c>
      <c r="AQ54" s="137">
        <f t="shared" si="27"/>
        <v>4.8749370090410551</v>
      </c>
    </row>
    <row r="55" spans="1:43" x14ac:dyDescent="0.5">
      <c r="A55" s="102" t="s">
        <v>91</v>
      </c>
      <c r="B55" s="101">
        <v>393</v>
      </c>
      <c r="C55" s="102" t="s">
        <v>101</v>
      </c>
      <c r="D55" s="135">
        <v>1965.1</v>
      </c>
      <c r="E55" s="136">
        <v>0.34583676834295135</v>
      </c>
      <c r="F55" s="136">
        <v>6.2774294670000008E-2</v>
      </c>
      <c r="G55" s="136">
        <v>3.6341238065906993E-2</v>
      </c>
      <c r="H55" s="137">
        <f t="shared" si="28"/>
        <v>679.60383347073366</v>
      </c>
      <c r="I55" s="137">
        <f t="shared" si="29"/>
        <v>123.357766456017</v>
      </c>
      <c r="J55" s="137">
        <f t="shared" si="30"/>
        <v>71.414166923313829</v>
      </c>
      <c r="L55" s="135">
        <v>458.45</v>
      </c>
      <c r="M55" s="135">
        <v>520.59</v>
      </c>
      <c r="N55" s="135">
        <f t="shared" si="9"/>
        <v>979.04</v>
      </c>
      <c r="O55" s="136">
        <v>0.34583676834295135</v>
      </c>
      <c r="P55" s="136">
        <v>0.1089790897908979</v>
      </c>
      <c r="Q55" s="136">
        <v>0.18400984009840099</v>
      </c>
      <c r="R55" s="136">
        <v>0.16199261992619926</v>
      </c>
      <c r="S55" s="136">
        <v>5.7564575645756455E-2</v>
      </c>
      <c r="T55" s="136">
        <v>0.13148831488314883</v>
      </c>
      <c r="U55" s="136">
        <v>0.11562115621156212</v>
      </c>
      <c r="V55" s="136">
        <v>6.2774294670000008E-2</v>
      </c>
      <c r="W55" s="136">
        <v>2.281809978084311E-2</v>
      </c>
      <c r="X55" s="137">
        <f t="shared" si="10"/>
        <v>338.58802967848305</v>
      </c>
      <c r="Y55" s="137">
        <f t="shared" si="11"/>
        <v>106.69488806888069</v>
      </c>
      <c r="Z55" s="137">
        <f t="shared" si="12"/>
        <v>180.1529938499385</v>
      </c>
      <c r="AA55" s="137">
        <f t="shared" si="13"/>
        <v>158.59725461254612</v>
      </c>
      <c r="AB55" s="137">
        <f t="shared" si="14"/>
        <v>56.358022140221401</v>
      </c>
      <c r="AC55" s="137">
        <f t="shared" si="15"/>
        <v>128.73231980319801</v>
      </c>
      <c r="AD55" s="137">
        <f t="shared" si="16"/>
        <v>113.19773677736777</v>
      </c>
      <c r="AE55" s="137">
        <f t="shared" si="17"/>
        <v>61.458545453716809</v>
      </c>
      <c r="AF55" s="137">
        <f t="shared" si="18"/>
        <v>22.339832409436639</v>
      </c>
      <c r="AH55" s="135">
        <v>263.76</v>
      </c>
      <c r="AI55" s="137">
        <f t="shared" si="19"/>
        <v>91.217906018136844</v>
      </c>
      <c r="AJ55" s="137">
        <f t="shared" si="20"/>
        <v>28.744324723247232</v>
      </c>
      <c r="AK55" s="137">
        <f t="shared" si="21"/>
        <v>48.534435424354243</v>
      </c>
      <c r="AL55" s="137">
        <f t="shared" si="22"/>
        <v>42.727173431734315</v>
      </c>
      <c r="AM55" s="137">
        <f t="shared" si="23"/>
        <v>15.183232472324722</v>
      </c>
      <c r="AN55" s="137">
        <f t="shared" si="24"/>
        <v>34.681357933579335</v>
      </c>
      <c r="AO55" s="137">
        <f t="shared" si="25"/>
        <v>30.496236162361622</v>
      </c>
      <c r="AP55" s="137">
        <f t="shared" si="26"/>
        <v>16.557347962159202</v>
      </c>
      <c r="AQ55" s="137">
        <f t="shared" si="27"/>
        <v>6.0185019981951786</v>
      </c>
    </row>
    <row r="56" spans="1:43" x14ac:dyDescent="0.5">
      <c r="A56" s="102" t="s">
        <v>91</v>
      </c>
      <c r="B56" s="101">
        <v>808</v>
      </c>
      <c r="C56" s="102" t="s">
        <v>102</v>
      </c>
      <c r="D56" s="135">
        <v>2925.98</v>
      </c>
      <c r="E56" s="136">
        <v>0.28314006366530242</v>
      </c>
      <c r="F56" s="136">
        <v>7.523576304E-2</v>
      </c>
      <c r="G56" s="136">
        <v>4.0645018776231501E-2</v>
      </c>
      <c r="H56" s="137">
        <f t="shared" si="28"/>
        <v>828.46216348340158</v>
      </c>
      <c r="I56" s="137">
        <f t="shared" si="29"/>
        <v>220.13833793977921</v>
      </c>
      <c r="J56" s="137">
        <f t="shared" si="30"/>
        <v>118.92651203887785</v>
      </c>
      <c r="L56" s="135">
        <v>569.13</v>
      </c>
      <c r="M56" s="135">
        <v>839.48</v>
      </c>
      <c r="N56" s="135">
        <f t="shared" si="9"/>
        <v>1408.6100000000001</v>
      </c>
      <c r="O56" s="136">
        <v>0.28314006366530242</v>
      </c>
      <c r="P56" s="136">
        <v>0.10399927778279318</v>
      </c>
      <c r="Q56" s="136">
        <v>9.9665974541843463E-2</v>
      </c>
      <c r="R56" s="136">
        <v>8.964521079714724E-2</v>
      </c>
      <c r="S56" s="136">
        <v>7.0687009117992236E-2</v>
      </c>
      <c r="T56" s="136">
        <v>0.10264512051999639</v>
      </c>
      <c r="U56" s="136">
        <v>7.1318949173964072E-2</v>
      </c>
      <c r="V56" s="136">
        <v>7.523576304E-2</v>
      </c>
      <c r="W56" s="136">
        <v>2.6127145821543105E-2</v>
      </c>
      <c r="X56" s="137">
        <f t="shared" si="10"/>
        <v>398.83392507958166</v>
      </c>
      <c r="Y56" s="137">
        <f t="shared" si="11"/>
        <v>146.49442267762032</v>
      </c>
      <c r="Z56" s="137">
        <f t="shared" si="12"/>
        <v>140.39048839938613</v>
      </c>
      <c r="AA56" s="137">
        <f t="shared" si="13"/>
        <v>126.27514038096959</v>
      </c>
      <c r="AB56" s="137">
        <f t="shared" si="14"/>
        <v>99.570427913695056</v>
      </c>
      <c r="AC56" s="137">
        <f t="shared" si="15"/>
        <v>144.58694321567214</v>
      </c>
      <c r="AD56" s="137">
        <f t="shared" si="16"/>
        <v>100.46058499593754</v>
      </c>
      <c r="AE56" s="137">
        <f t="shared" si="17"/>
        <v>105.97784817577441</v>
      </c>
      <c r="AF56" s="137">
        <f t="shared" si="18"/>
        <v>36.802958875683835</v>
      </c>
      <c r="AH56" s="135">
        <v>425.33000000000004</v>
      </c>
      <c r="AI56" s="137">
        <f t="shared" si="19"/>
        <v>120.42796327876309</v>
      </c>
      <c r="AJ56" s="137">
        <f t="shared" si="20"/>
        <v>44.234012819355428</v>
      </c>
      <c r="AK56" s="137">
        <f t="shared" si="21"/>
        <v>42.390928951882287</v>
      </c>
      <c r="AL56" s="137">
        <f t="shared" si="22"/>
        <v>38.128797508350637</v>
      </c>
      <c r="AM56" s="137">
        <f t="shared" si="23"/>
        <v>30.065305588155642</v>
      </c>
      <c r="AN56" s="137">
        <f t="shared" si="24"/>
        <v>43.658049110770065</v>
      </c>
      <c r="AO56" s="137">
        <f t="shared" si="25"/>
        <v>30.334088652162141</v>
      </c>
      <c r="AP56" s="137">
        <f t="shared" si="26"/>
        <v>32.000027093803205</v>
      </c>
      <c r="AQ56" s="137">
        <f t="shared" si="27"/>
        <v>11.112658932276931</v>
      </c>
    </row>
    <row r="57" spans="1:43" x14ac:dyDescent="0.5">
      <c r="A57" s="102" t="s">
        <v>91</v>
      </c>
      <c r="B57" s="101">
        <v>394</v>
      </c>
      <c r="C57" s="102" t="s">
        <v>103</v>
      </c>
      <c r="D57" s="135">
        <v>3594.87</v>
      </c>
      <c r="E57" s="136">
        <v>0.29419325223777831</v>
      </c>
      <c r="F57" s="136">
        <v>6.7916702669999995E-2</v>
      </c>
      <c r="G57" s="136">
        <v>5.9778852798894264E-2</v>
      </c>
      <c r="H57" s="137">
        <f t="shared" si="28"/>
        <v>1057.5864966720221</v>
      </c>
      <c r="I57" s="137">
        <f t="shared" si="29"/>
        <v>244.15171692730289</v>
      </c>
      <c r="J57" s="137">
        <f t="shared" si="30"/>
        <v>214.897204561161</v>
      </c>
      <c r="L57" s="135">
        <v>847.47</v>
      </c>
      <c r="M57" s="135">
        <v>997.37</v>
      </c>
      <c r="N57" s="135">
        <f t="shared" si="9"/>
        <v>1844.8400000000001</v>
      </c>
      <c r="O57" s="136">
        <v>0.29419325223777831</v>
      </c>
      <c r="P57" s="136">
        <v>7.9679888656924144E-2</v>
      </c>
      <c r="Q57" s="136">
        <v>0.15727209464161448</v>
      </c>
      <c r="R57" s="136">
        <v>0.12512178148921363</v>
      </c>
      <c r="S57" s="136">
        <v>7.961029923451636E-2</v>
      </c>
      <c r="T57" s="136">
        <v>0.12609603340292275</v>
      </c>
      <c r="U57" s="136">
        <v>9.9373695198329851E-2</v>
      </c>
      <c r="V57" s="136">
        <v>6.7916702669999995E-2</v>
      </c>
      <c r="W57" s="136">
        <v>3.3738093506871229E-2</v>
      </c>
      <c r="X57" s="137">
        <f t="shared" si="10"/>
        <v>542.739479458343</v>
      </c>
      <c r="Y57" s="137">
        <f t="shared" si="11"/>
        <v>146.99664578983996</v>
      </c>
      <c r="Z57" s="137">
        <f t="shared" si="12"/>
        <v>290.14185107863608</v>
      </c>
      <c r="AA57" s="137">
        <f t="shared" si="13"/>
        <v>230.82966736256088</v>
      </c>
      <c r="AB57" s="137">
        <f t="shared" si="14"/>
        <v>146.86826443980516</v>
      </c>
      <c r="AC57" s="137">
        <f t="shared" si="15"/>
        <v>232.62700626304803</v>
      </c>
      <c r="AD57" s="137">
        <f t="shared" si="16"/>
        <v>183.32856784968686</v>
      </c>
      <c r="AE57" s="137">
        <f t="shared" si="17"/>
        <v>125.29544975372281</v>
      </c>
      <c r="AF57" s="137">
        <f t="shared" si="18"/>
        <v>62.241384425216324</v>
      </c>
      <c r="AH57" s="135">
        <v>505.32</v>
      </c>
      <c r="AI57" s="137">
        <f t="shared" si="19"/>
        <v>148.66173422079413</v>
      </c>
      <c r="AJ57" s="137">
        <f t="shared" si="20"/>
        <v>40.263841336116911</v>
      </c>
      <c r="AK57" s="137">
        <f t="shared" si="21"/>
        <v>79.472734864300634</v>
      </c>
      <c r="AL57" s="137">
        <f t="shared" si="22"/>
        <v>63.226538622129432</v>
      </c>
      <c r="AM57" s="137">
        <f t="shared" si="23"/>
        <v>40.228676409185809</v>
      </c>
      <c r="AN57" s="137">
        <f t="shared" si="24"/>
        <v>63.718847599164924</v>
      </c>
      <c r="AO57" s="137">
        <f t="shared" si="25"/>
        <v>50.215515657620038</v>
      </c>
      <c r="AP57" s="137">
        <f t="shared" si="26"/>
        <v>34.3196681932044</v>
      </c>
      <c r="AQ57" s="137">
        <f t="shared" si="27"/>
        <v>17.048533410892169</v>
      </c>
    </row>
    <row r="58" spans="1:43" x14ac:dyDescent="0.5">
      <c r="A58" s="102" t="s">
        <v>104</v>
      </c>
      <c r="B58" s="101">
        <v>889</v>
      </c>
      <c r="C58" s="102" t="s">
        <v>105</v>
      </c>
      <c r="D58" s="135">
        <v>2440.41</v>
      </c>
      <c r="E58" s="136">
        <v>0.25646839157108564</v>
      </c>
      <c r="F58" s="136">
        <v>0.42933927640000003</v>
      </c>
      <c r="G58" s="136">
        <v>2.6244787834191808E-2</v>
      </c>
      <c r="H58" s="137">
        <f t="shared" si="28"/>
        <v>625.88802747399302</v>
      </c>
      <c r="I58" s="137">
        <f t="shared" si="29"/>
        <v>1047.7638635193241</v>
      </c>
      <c r="J58" s="137">
        <f t="shared" si="30"/>
        <v>64.048042678440027</v>
      </c>
      <c r="L58" s="135">
        <v>518.37</v>
      </c>
      <c r="M58" s="135">
        <v>541.74</v>
      </c>
      <c r="N58" s="135">
        <f t="shared" si="9"/>
        <v>1060.1100000000001</v>
      </c>
      <c r="O58" s="136">
        <v>0.25646839157108564</v>
      </c>
      <c r="P58" s="136">
        <v>9.9641020665567084E-2</v>
      </c>
      <c r="Q58" s="136">
        <v>6.5004365964878241E-2</v>
      </c>
      <c r="R58" s="136">
        <v>7.0340545260502568E-2</v>
      </c>
      <c r="S58" s="136">
        <v>0.10992529348986126</v>
      </c>
      <c r="T58" s="136">
        <v>0.16551857960609295</v>
      </c>
      <c r="U58" s="136">
        <v>0.13777044726884641</v>
      </c>
      <c r="V58" s="136">
        <v>0.42933927640000003</v>
      </c>
      <c r="W58" s="136">
        <v>1.6146715837735474E-2</v>
      </c>
      <c r="X58" s="137">
        <f t="shared" si="10"/>
        <v>271.88470658842363</v>
      </c>
      <c r="Y58" s="137">
        <f t="shared" si="11"/>
        <v>105.63044241777433</v>
      </c>
      <c r="Z58" s="137">
        <f t="shared" si="12"/>
        <v>68.911778403027085</v>
      </c>
      <c r="AA58" s="137">
        <f t="shared" si="13"/>
        <v>74.56871543611139</v>
      </c>
      <c r="AB58" s="137">
        <f t="shared" si="14"/>
        <v>116.53290288153683</v>
      </c>
      <c r="AC58" s="137">
        <f t="shared" si="15"/>
        <v>175.46790142621524</v>
      </c>
      <c r="AD58" s="137">
        <f t="shared" si="16"/>
        <v>146.05182885417679</v>
      </c>
      <c r="AE58" s="137">
        <f t="shared" si="17"/>
        <v>455.14686030440407</v>
      </c>
      <c r="AF58" s="137">
        <f t="shared" si="18"/>
        <v>17.117294926741756</v>
      </c>
      <c r="AH58" s="135">
        <v>274.46999999999997</v>
      </c>
      <c r="AI58" s="137">
        <f t="shared" si="19"/>
        <v>70.392879434515862</v>
      </c>
      <c r="AJ58" s="137">
        <f t="shared" si="20"/>
        <v>27.348470942078194</v>
      </c>
      <c r="AK58" s="137">
        <f t="shared" si="21"/>
        <v>17.841748326380127</v>
      </c>
      <c r="AL58" s="137">
        <f t="shared" si="22"/>
        <v>19.306369457650138</v>
      </c>
      <c r="AM58" s="137">
        <f t="shared" si="23"/>
        <v>30.171195304162215</v>
      </c>
      <c r="AN58" s="137">
        <f t="shared" si="24"/>
        <v>45.429884544484331</v>
      </c>
      <c r="AO58" s="137">
        <f t="shared" si="25"/>
        <v>37.813854661880271</v>
      </c>
      <c r="AP58" s="137">
        <f t="shared" si="26"/>
        <v>117.840751193508</v>
      </c>
      <c r="AQ58" s="137">
        <f t="shared" si="27"/>
        <v>4.4317890959832553</v>
      </c>
    </row>
    <row r="59" spans="1:43" x14ac:dyDescent="0.5">
      <c r="A59" s="102" t="s">
        <v>104</v>
      </c>
      <c r="B59" s="101">
        <v>890</v>
      </c>
      <c r="C59" s="102" t="s">
        <v>106</v>
      </c>
      <c r="D59" s="135">
        <v>1763.23</v>
      </c>
      <c r="E59" s="136">
        <v>0.39648209638337972</v>
      </c>
      <c r="F59" s="136">
        <v>9.8902041520000011E-2</v>
      </c>
      <c r="G59" s="136">
        <v>4.3492695883134133E-2</v>
      </c>
      <c r="H59" s="137">
        <f t="shared" si="28"/>
        <v>699.08912680606659</v>
      </c>
      <c r="I59" s="137">
        <f t="shared" si="29"/>
        <v>174.38704666930963</v>
      </c>
      <c r="J59" s="137">
        <f t="shared" si="30"/>
        <v>76.687626162018603</v>
      </c>
      <c r="L59" s="135">
        <v>495.98</v>
      </c>
      <c r="M59" s="135">
        <v>520.59</v>
      </c>
      <c r="N59" s="135">
        <f t="shared" si="9"/>
        <v>1016.57</v>
      </c>
      <c r="O59" s="136">
        <v>0.39648209638337972</v>
      </c>
      <c r="P59" s="136">
        <v>0.21826141338336461</v>
      </c>
      <c r="Q59" s="136">
        <v>0.11707317073170732</v>
      </c>
      <c r="R59" s="136">
        <v>0.10068792995622264</v>
      </c>
      <c r="S59" s="136">
        <v>3.9274546591619761E-2</v>
      </c>
      <c r="T59" s="136">
        <v>0.11682301438399</v>
      </c>
      <c r="U59" s="136">
        <v>0.12120075046904315</v>
      </c>
      <c r="V59" s="136">
        <v>9.8902041520000011E-2</v>
      </c>
      <c r="W59" s="136">
        <v>2.4396929824561403E-2</v>
      </c>
      <c r="X59" s="137">
        <f t="shared" si="10"/>
        <v>403.05180472045237</v>
      </c>
      <c r="Y59" s="137">
        <f t="shared" si="11"/>
        <v>221.87800500312696</v>
      </c>
      <c r="Z59" s="137">
        <f t="shared" si="12"/>
        <v>119.01307317073172</v>
      </c>
      <c r="AA59" s="137">
        <f t="shared" si="13"/>
        <v>102.35632895559725</v>
      </c>
      <c r="AB59" s="137">
        <f t="shared" si="14"/>
        <v>39.925325828642904</v>
      </c>
      <c r="AC59" s="137">
        <f t="shared" si="15"/>
        <v>118.75877173233272</v>
      </c>
      <c r="AD59" s="137">
        <f t="shared" si="16"/>
        <v>123.2090469043152</v>
      </c>
      <c r="AE59" s="137">
        <f t="shared" si="17"/>
        <v>100.54084834798641</v>
      </c>
      <c r="AF59" s="137">
        <f t="shared" si="18"/>
        <v>24.801186951754385</v>
      </c>
      <c r="AH59" s="135">
        <v>263.76</v>
      </c>
      <c r="AI59" s="137">
        <f t="shared" si="19"/>
        <v>104.57611774208023</v>
      </c>
      <c r="AJ59" s="137">
        <f t="shared" si="20"/>
        <v>57.568630393996244</v>
      </c>
      <c r="AK59" s="137">
        <f t="shared" si="21"/>
        <v>30.879219512195121</v>
      </c>
      <c r="AL59" s="137">
        <f t="shared" si="22"/>
        <v>26.557448405253282</v>
      </c>
      <c r="AM59" s="137">
        <f t="shared" si="23"/>
        <v>10.359054409005628</v>
      </c>
      <c r="AN59" s="137">
        <f t="shared" si="24"/>
        <v>30.813238273921201</v>
      </c>
      <c r="AO59" s="137">
        <f t="shared" si="25"/>
        <v>31.967909943714819</v>
      </c>
      <c r="AP59" s="137">
        <f t="shared" si="26"/>
        <v>26.086402471315203</v>
      </c>
      <c r="AQ59" s="137">
        <f t="shared" si="27"/>
        <v>6.4349342105263156</v>
      </c>
    </row>
    <row r="60" spans="1:43" x14ac:dyDescent="0.5">
      <c r="A60" s="102" t="s">
        <v>104</v>
      </c>
      <c r="B60" s="101">
        <v>350</v>
      </c>
      <c r="C60" s="102" t="s">
        <v>107</v>
      </c>
      <c r="D60" s="135">
        <v>4813.82</v>
      </c>
      <c r="E60" s="136">
        <v>0.25643673413190143</v>
      </c>
      <c r="F60" s="136">
        <v>0.31988396619999998</v>
      </c>
      <c r="G60" s="136">
        <v>2.9958539521198341E-2</v>
      </c>
      <c r="H60" s="137">
        <f t="shared" si="28"/>
        <v>1234.4402794988298</v>
      </c>
      <c r="I60" s="137">
        <f t="shared" si="29"/>
        <v>1539.8638341728838</v>
      </c>
      <c r="J60" s="137">
        <f t="shared" si="30"/>
        <v>144.21501671793499</v>
      </c>
      <c r="L60" s="135">
        <v>927.74</v>
      </c>
      <c r="M60" s="135">
        <v>1220.49</v>
      </c>
      <c r="N60" s="135">
        <f t="shared" si="9"/>
        <v>2148.23</v>
      </c>
      <c r="O60" s="136">
        <v>0.25643673413190143</v>
      </c>
      <c r="P60" s="136">
        <v>6.6213653603034134E-2</v>
      </c>
      <c r="Q60" s="136">
        <v>8.491361146228403E-2</v>
      </c>
      <c r="R60" s="136">
        <v>0.11715128529287822</v>
      </c>
      <c r="S60" s="136">
        <v>7.474715549936789E-2</v>
      </c>
      <c r="T60" s="136">
        <v>0.1830488832701222</v>
      </c>
      <c r="U60" s="136">
        <v>0.11298988621997472</v>
      </c>
      <c r="V60" s="136">
        <v>0.31988396619999998</v>
      </c>
      <c r="W60" s="136">
        <v>1.8789372774582307E-2</v>
      </c>
      <c r="X60" s="137">
        <f t="shared" si="10"/>
        <v>550.88508536417464</v>
      </c>
      <c r="Y60" s="137">
        <f t="shared" si="11"/>
        <v>142.24215707964601</v>
      </c>
      <c r="Z60" s="137">
        <f t="shared" si="12"/>
        <v>182.41396755162242</v>
      </c>
      <c r="AA60" s="137">
        <f t="shared" si="13"/>
        <v>251.66790560471978</v>
      </c>
      <c r="AB60" s="137">
        <f t="shared" si="14"/>
        <v>160.57408185840708</v>
      </c>
      <c r="AC60" s="137">
        <f t="shared" si="15"/>
        <v>393.2311025073746</v>
      </c>
      <c r="AD60" s="137">
        <f t="shared" si="16"/>
        <v>242.72826327433629</v>
      </c>
      <c r="AE60" s="137">
        <f t="shared" si="17"/>
        <v>687.18433270982598</v>
      </c>
      <c r="AF60" s="137">
        <f t="shared" si="18"/>
        <v>40.36389427554095</v>
      </c>
      <c r="AH60" s="135">
        <v>618.37</v>
      </c>
      <c r="AI60" s="137">
        <f t="shared" si="19"/>
        <v>158.57278328514388</v>
      </c>
      <c r="AJ60" s="137">
        <f t="shared" si="20"/>
        <v>40.944536978508218</v>
      </c>
      <c r="AK60" s="137">
        <f t="shared" si="21"/>
        <v>52.508029919932575</v>
      </c>
      <c r="AL60" s="137">
        <f t="shared" si="22"/>
        <v>72.4428402865571</v>
      </c>
      <c r="AM60" s="137">
        <f t="shared" si="23"/>
        <v>46.221398546144123</v>
      </c>
      <c r="AN60" s="137">
        <f t="shared" si="24"/>
        <v>113.19193794774546</v>
      </c>
      <c r="AO60" s="137">
        <f t="shared" si="25"/>
        <v>69.869555941845761</v>
      </c>
      <c r="AP60" s="137">
        <f t="shared" si="26"/>
        <v>197.806648179094</v>
      </c>
      <c r="AQ60" s="137">
        <f t="shared" si="27"/>
        <v>11.618784442618461</v>
      </c>
    </row>
    <row r="61" spans="1:43" x14ac:dyDescent="0.5">
      <c r="A61" s="102" t="s">
        <v>104</v>
      </c>
      <c r="B61" s="101">
        <v>351</v>
      </c>
      <c r="C61" s="102" t="s">
        <v>108</v>
      </c>
      <c r="D61" s="135">
        <v>2780.71</v>
      </c>
      <c r="E61" s="136">
        <v>0.22302631578947368</v>
      </c>
      <c r="F61" s="136">
        <v>0.19081231200000001</v>
      </c>
      <c r="G61" s="136">
        <v>3.4330011074197121E-2</v>
      </c>
      <c r="H61" s="137">
        <f t="shared" si="28"/>
        <v>620.1715065789474</v>
      </c>
      <c r="I61" s="137">
        <f t="shared" si="29"/>
        <v>530.59370410152007</v>
      </c>
      <c r="J61" s="137">
        <f t="shared" si="30"/>
        <v>95.461805094130682</v>
      </c>
      <c r="L61" s="135">
        <v>458.26</v>
      </c>
      <c r="M61" s="135">
        <v>898.89</v>
      </c>
      <c r="N61" s="135">
        <f t="shared" si="9"/>
        <v>1357.15</v>
      </c>
      <c r="O61" s="136">
        <v>0.22302631578947368</v>
      </c>
      <c r="P61" s="136">
        <v>2.50567487340667E-2</v>
      </c>
      <c r="Q61" s="136">
        <v>3.4922297887200977E-2</v>
      </c>
      <c r="R61" s="136">
        <v>0.10258425004365287</v>
      </c>
      <c r="S61" s="136">
        <v>6.993190151911996E-2</v>
      </c>
      <c r="T61" s="136">
        <v>0.16003143006809847</v>
      </c>
      <c r="U61" s="136">
        <v>7.8313253012048195E-2</v>
      </c>
      <c r="V61" s="136">
        <v>0.19081231200000001</v>
      </c>
      <c r="W61" s="136">
        <v>2.0549797205948624E-2</v>
      </c>
      <c r="X61" s="137">
        <f t="shared" si="10"/>
        <v>302.68016447368421</v>
      </c>
      <c r="Y61" s="137">
        <f t="shared" si="11"/>
        <v>34.005766544438622</v>
      </c>
      <c r="Z61" s="137">
        <f t="shared" si="12"/>
        <v>47.394796577614812</v>
      </c>
      <c r="AA61" s="137">
        <f t="shared" si="13"/>
        <v>139.22221494674352</v>
      </c>
      <c r="AB61" s="137">
        <f t="shared" si="14"/>
        <v>94.908080146673655</v>
      </c>
      <c r="AC61" s="137">
        <f t="shared" si="15"/>
        <v>217.18665531691985</v>
      </c>
      <c r="AD61" s="137">
        <f t="shared" si="16"/>
        <v>106.28283132530122</v>
      </c>
      <c r="AE61" s="137">
        <f t="shared" si="17"/>
        <v>258.96092923080005</v>
      </c>
      <c r="AF61" s="137">
        <f t="shared" si="18"/>
        <v>27.889157278053176</v>
      </c>
      <c r="AH61" s="135">
        <v>455.43</v>
      </c>
      <c r="AI61" s="137">
        <f t="shared" si="19"/>
        <v>101.572875</v>
      </c>
      <c r="AJ61" s="137">
        <f t="shared" si="20"/>
        <v>11.411595075955997</v>
      </c>
      <c r="AK61" s="137">
        <f t="shared" si="21"/>
        <v>15.904662126767942</v>
      </c>
      <c r="AL61" s="137">
        <f t="shared" si="22"/>
        <v>46.719944997380829</v>
      </c>
      <c r="AM61" s="137">
        <f t="shared" si="23"/>
        <v>31.849085908852803</v>
      </c>
      <c r="AN61" s="137">
        <f t="shared" si="24"/>
        <v>72.883114195914089</v>
      </c>
      <c r="AO61" s="137">
        <f t="shared" si="25"/>
        <v>35.666204819277112</v>
      </c>
      <c r="AP61" s="137">
        <f t="shared" si="26"/>
        <v>86.901651254160001</v>
      </c>
      <c r="AQ61" s="137">
        <f t="shared" si="27"/>
        <v>9.3589941415051818</v>
      </c>
    </row>
    <row r="62" spans="1:43" x14ac:dyDescent="0.5">
      <c r="A62" s="102" t="s">
        <v>104</v>
      </c>
      <c r="B62" s="101">
        <v>895</v>
      </c>
      <c r="C62" s="102" t="s">
        <v>109</v>
      </c>
      <c r="D62" s="135">
        <v>5305.92</v>
      </c>
      <c r="E62" s="136">
        <v>0.15826335073441197</v>
      </c>
      <c r="F62" s="136">
        <v>9.7756054209999999E-2</v>
      </c>
      <c r="G62" s="136">
        <v>2.362760079934172E-2</v>
      </c>
      <c r="H62" s="137">
        <f t="shared" si="28"/>
        <v>839.73267792873116</v>
      </c>
      <c r="I62" s="137">
        <f t="shared" si="29"/>
        <v>518.68580315392319</v>
      </c>
      <c r="J62" s="137">
        <f t="shared" si="30"/>
        <v>125.36615963324321</v>
      </c>
      <c r="L62" s="135">
        <v>564.36</v>
      </c>
      <c r="M62" s="135">
        <v>1774.69</v>
      </c>
      <c r="N62" s="135">
        <f t="shared" si="9"/>
        <v>2339.0500000000002</v>
      </c>
      <c r="O62" s="136">
        <v>0.15826335073441197</v>
      </c>
      <c r="P62" s="136">
        <v>5.1998217203981581E-3</v>
      </c>
      <c r="Q62" s="136">
        <v>9.9044223245679189E-3</v>
      </c>
      <c r="R62" s="136">
        <v>0</v>
      </c>
      <c r="S62" s="136">
        <v>6.1060763630961225E-2</v>
      </c>
      <c r="T62" s="136">
        <v>9.8747090575942165E-2</v>
      </c>
      <c r="U62" s="136">
        <v>5.6059030357054423E-2</v>
      </c>
      <c r="V62" s="136">
        <v>9.7756054209999999E-2</v>
      </c>
      <c r="W62" s="136">
        <v>1.4426689375344387E-2</v>
      </c>
      <c r="X62" s="137">
        <f t="shared" si="10"/>
        <v>370.18589053532634</v>
      </c>
      <c r="Y62" s="137">
        <f t="shared" si="11"/>
        <v>12.162642995097313</v>
      </c>
      <c r="Z62" s="137">
        <f t="shared" si="12"/>
        <v>23.166939038280592</v>
      </c>
      <c r="AA62" s="137">
        <f t="shared" si="13"/>
        <v>0</v>
      </c>
      <c r="AB62" s="137">
        <f t="shared" si="14"/>
        <v>142.82417917099986</v>
      </c>
      <c r="AC62" s="137">
        <f t="shared" si="15"/>
        <v>230.97438221165754</v>
      </c>
      <c r="AD62" s="137">
        <f t="shared" si="16"/>
        <v>131.12487495666815</v>
      </c>
      <c r="AE62" s="137">
        <f t="shared" si="17"/>
        <v>228.65629859990051</v>
      </c>
      <c r="AF62" s="137">
        <f t="shared" si="18"/>
        <v>33.744747783399291</v>
      </c>
      <c r="AH62" s="135">
        <v>899.16000000000008</v>
      </c>
      <c r="AI62" s="137">
        <f t="shared" si="19"/>
        <v>142.30407444635389</v>
      </c>
      <c r="AJ62" s="137">
        <f t="shared" si="20"/>
        <v>4.6754716981132081</v>
      </c>
      <c r="AK62" s="137">
        <f t="shared" si="21"/>
        <v>8.9056603773584904</v>
      </c>
      <c r="AL62" s="137">
        <f t="shared" si="22"/>
        <v>0</v>
      </c>
      <c r="AM62" s="137">
        <f t="shared" si="23"/>
        <v>54.903396226415097</v>
      </c>
      <c r="AN62" s="137">
        <f t="shared" si="24"/>
        <v>88.78943396226417</v>
      </c>
      <c r="AO62" s="137">
        <f t="shared" si="25"/>
        <v>50.406037735849061</v>
      </c>
      <c r="AP62" s="137">
        <f t="shared" si="26"/>
        <v>87.898333703463607</v>
      </c>
      <c r="AQ62" s="137">
        <f t="shared" si="27"/>
        <v>12.97190201873466</v>
      </c>
    </row>
    <row r="63" spans="1:43" x14ac:dyDescent="0.5">
      <c r="A63" s="102" t="s">
        <v>104</v>
      </c>
      <c r="B63" s="101">
        <v>896</v>
      </c>
      <c r="C63" s="102" t="s">
        <v>110</v>
      </c>
      <c r="D63" s="135">
        <v>4735.6099999999997</v>
      </c>
      <c r="E63" s="136">
        <v>0.19446604000282705</v>
      </c>
      <c r="F63" s="136">
        <v>7.9399876689999996E-2</v>
      </c>
      <c r="G63" s="136">
        <v>2.9877216916780355E-2</v>
      </c>
      <c r="H63" s="137">
        <f t="shared" si="28"/>
        <v>920.9153236977877</v>
      </c>
      <c r="I63" s="137">
        <f t="shared" si="29"/>
        <v>376.00685005193083</v>
      </c>
      <c r="J63" s="137">
        <f t="shared" si="30"/>
        <v>141.48684720327421</v>
      </c>
      <c r="L63" s="135">
        <v>704.17</v>
      </c>
      <c r="M63" s="135">
        <v>1558.84</v>
      </c>
      <c r="N63" s="135">
        <f t="shared" si="9"/>
        <v>2263.0099999999998</v>
      </c>
      <c r="O63" s="136">
        <v>0.19446604000282705</v>
      </c>
      <c r="P63" s="136">
        <v>1.5393986377983277E-2</v>
      </c>
      <c r="Q63" s="136">
        <v>7.536408439005482E-2</v>
      </c>
      <c r="R63" s="136">
        <v>5.4155822581538289E-2</v>
      </c>
      <c r="S63" s="136">
        <v>3.5993133617586798E-2</v>
      </c>
      <c r="T63" s="136">
        <v>7.2540007752367242E-2</v>
      </c>
      <c r="U63" s="136">
        <v>9.9119552577662112E-2</v>
      </c>
      <c r="V63" s="136">
        <v>7.9399876689999996E-2</v>
      </c>
      <c r="W63" s="136">
        <v>1.6633323806801943E-2</v>
      </c>
      <c r="X63" s="137">
        <f t="shared" si="10"/>
        <v>440.0785931867976</v>
      </c>
      <c r="Y63" s="137">
        <f t="shared" si="11"/>
        <v>34.836745113239928</v>
      </c>
      <c r="Z63" s="137">
        <f t="shared" si="12"/>
        <v>170.54967661553795</v>
      </c>
      <c r="AA63" s="137">
        <f t="shared" si="13"/>
        <v>122.55516806024696</v>
      </c>
      <c r="AB63" s="137">
        <f t="shared" si="14"/>
        <v>81.452821307935096</v>
      </c>
      <c r="AC63" s="137">
        <f t="shared" si="15"/>
        <v>164.15876294368456</v>
      </c>
      <c r="AD63" s="137">
        <f t="shared" si="16"/>
        <v>224.30853867877511</v>
      </c>
      <c r="AE63" s="137">
        <f t="shared" si="17"/>
        <v>179.68271494823688</v>
      </c>
      <c r="AF63" s="137">
        <f t="shared" si="18"/>
        <v>37.641378108030864</v>
      </c>
      <c r="AH63" s="135">
        <v>789.80000000000007</v>
      </c>
      <c r="AI63" s="137">
        <f t="shared" si="19"/>
        <v>153.58927839423282</v>
      </c>
      <c r="AJ63" s="137">
        <f t="shared" si="20"/>
        <v>12.158170441331192</v>
      </c>
      <c r="AK63" s="137">
        <f t="shared" si="21"/>
        <v>59.5225538512653</v>
      </c>
      <c r="AL63" s="137">
        <f t="shared" si="22"/>
        <v>42.772268674898946</v>
      </c>
      <c r="AM63" s="137">
        <f t="shared" si="23"/>
        <v>28.427376931170055</v>
      </c>
      <c r="AN63" s="137">
        <f t="shared" si="24"/>
        <v>57.292098122819652</v>
      </c>
      <c r="AO63" s="137">
        <f t="shared" si="25"/>
        <v>78.284622625837542</v>
      </c>
      <c r="AP63" s="137">
        <f t="shared" si="26"/>
        <v>62.710022609761999</v>
      </c>
      <c r="AQ63" s="137">
        <f t="shared" si="27"/>
        <v>13.136999142612176</v>
      </c>
    </row>
    <row r="64" spans="1:43" x14ac:dyDescent="0.5">
      <c r="A64" s="102" t="s">
        <v>104</v>
      </c>
      <c r="B64" s="101">
        <v>942</v>
      </c>
      <c r="C64" s="102" t="s">
        <v>111</v>
      </c>
      <c r="D64" s="135">
        <v>3338.22</v>
      </c>
      <c r="E64" s="136">
        <v>0.21158023991687919</v>
      </c>
      <c r="F64" s="136">
        <v>4.5654241587028396E-2</v>
      </c>
      <c r="G64" s="136">
        <v>3.6519470840320478E-2</v>
      </c>
      <c r="H64" s="137">
        <f t="shared" si="28"/>
        <v>706.30138849532443</v>
      </c>
      <c r="I64" s="137">
        <f t="shared" si="29"/>
        <v>152.40390235064993</v>
      </c>
      <c r="J64" s="137">
        <f t="shared" si="30"/>
        <v>121.91002794857462</v>
      </c>
      <c r="L64" s="135">
        <v>632.45000000000005</v>
      </c>
      <c r="M64" s="135">
        <v>1120.26</v>
      </c>
      <c r="N64" s="135">
        <f t="shared" si="9"/>
        <v>1752.71</v>
      </c>
      <c r="O64" s="136">
        <v>0.21158023991687919</v>
      </c>
      <c r="P64" s="136">
        <v>9.721908207099254E-3</v>
      </c>
      <c r="Q64" s="136">
        <v>7.4383902328736151E-2</v>
      </c>
      <c r="R64" s="136">
        <v>5.0493631773306201E-2</v>
      </c>
      <c r="S64" s="136">
        <v>2.9919360916421736E-2</v>
      </c>
      <c r="T64" s="136">
        <v>9.0134900896827186E-2</v>
      </c>
      <c r="U64" s="136">
        <v>0.14439671414575325</v>
      </c>
      <c r="V64" s="136">
        <v>4.5654241587028396E-2</v>
      </c>
      <c r="W64" s="136">
        <v>2.1115195120043794E-2</v>
      </c>
      <c r="X64" s="137">
        <f t="shared" si="10"/>
        <v>370.83880230471334</v>
      </c>
      <c r="Y64" s="137">
        <f t="shared" si="11"/>
        <v>17.039685733664935</v>
      </c>
      <c r="Z64" s="137">
        <f t="shared" si="12"/>
        <v>130.37340945059915</v>
      </c>
      <c r="AA64" s="137">
        <f t="shared" si="13"/>
        <v>88.500693345391511</v>
      </c>
      <c r="AB64" s="137">
        <f t="shared" si="14"/>
        <v>52.439963071821545</v>
      </c>
      <c r="AC64" s="137">
        <f t="shared" si="15"/>
        <v>157.98034215087799</v>
      </c>
      <c r="AD64" s="137">
        <f t="shared" si="16"/>
        <v>253.08556485040319</v>
      </c>
      <c r="AE64" s="137">
        <f t="shared" si="17"/>
        <v>80.018645772000539</v>
      </c>
      <c r="AF64" s="137">
        <f t="shared" si="18"/>
        <v>37.008813638851962</v>
      </c>
      <c r="AH64" s="135">
        <v>567.59</v>
      </c>
      <c r="AI64" s="137">
        <f t="shared" si="19"/>
        <v>120.09082837442146</v>
      </c>
      <c r="AJ64" s="137">
        <f t="shared" si="20"/>
        <v>5.5180578792674657</v>
      </c>
      <c r="AK64" s="137">
        <f t="shared" si="21"/>
        <v>42.219559122767357</v>
      </c>
      <c r="AL64" s="137">
        <f t="shared" si="22"/>
        <v>28.659680458210868</v>
      </c>
      <c r="AM64" s="137">
        <f t="shared" si="23"/>
        <v>16.981930062551815</v>
      </c>
      <c r="AN64" s="137">
        <f t="shared" si="24"/>
        <v>51.159668400030142</v>
      </c>
      <c r="AO64" s="137">
        <f t="shared" si="25"/>
        <v>81.958130981988091</v>
      </c>
      <c r="AP64" s="137">
        <f t="shared" si="26"/>
        <v>25.912890982381448</v>
      </c>
      <c r="AQ64" s="137">
        <f t="shared" si="27"/>
        <v>11.984773598185658</v>
      </c>
    </row>
    <row r="65" spans="1:43" x14ac:dyDescent="0.5">
      <c r="A65" s="102" t="s">
        <v>104</v>
      </c>
      <c r="B65" s="101">
        <v>876</v>
      </c>
      <c r="C65" s="102" t="s">
        <v>112</v>
      </c>
      <c r="D65" s="135">
        <v>1700.73</v>
      </c>
      <c r="E65" s="136">
        <v>0.37531608636452052</v>
      </c>
      <c r="F65" s="136">
        <v>4.8883228840000001E-2</v>
      </c>
      <c r="G65" s="136">
        <v>3.8461538461538464E-2</v>
      </c>
      <c r="H65" s="137">
        <f t="shared" si="28"/>
        <v>638.31132756273098</v>
      </c>
      <c r="I65" s="137">
        <f t="shared" si="29"/>
        <v>83.137173785053207</v>
      </c>
      <c r="J65" s="137">
        <f t="shared" si="30"/>
        <v>65.412692307692311</v>
      </c>
      <c r="L65" s="135">
        <v>423.34</v>
      </c>
      <c r="M65" s="135">
        <v>539.57000000000005</v>
      </c>
      <c r="N65" s="135">
        <f t="shared" si="9"/>
        <v>962.91000000000008</v>
      </c>
      <c r="O65" s="136">
        <v>0.37531608636452052</v>
      </c>
      <c r="P65" s="136">
        <v>6.5500406834825067E-2</v>
      </c>
      <c r="Q65" s="136">
        <v>0.20707892595606184</v>
      </c>
      <c r="R65" s="136">
        <v>5.2617304041225929E-2</v>
      </c>
      <c r="S65" s="136">
        <v>0.13764578247898021</v>
      </c>
      <c r="T65" s="136">
        <v>0.11377813940873338</v>
      </c>
      <c r="U65" s="136">
        <v>0.12516951451044209</v>
      </c>
      <c r="V65" s="136">
        <v>4.8883228840000001E-2</v>
      </c>
      <c r="W65" s="136">
        <v>2.2129013595603125E-2</v>
      </c>
      <c r="X65" s="137">
        <f t="shared" si="10"/>
        <v>361.39561272126048</v>
      </c>
      <c r="Y65" s="137">
        <f t="shared" si="11"/>
        <v>63.070996745321409</v>
      </c>
      <c r="Z65" s="137">
        <f t="shared" si="12"/>
        <v>199.39836859235152</v>
      </c>
      <c r="AA65" s="137">
        <f t="shared" si="13"/>
        <v>50.665728234336861</v>
      </c>
      <c r="AB65" s="137">
        <f t="shared" si="14"/>
        <v>132.54050040683484</v>
      </c>
      <c r="AC65" s="137">
        <f t="shared" si="15"/>
        <v>109.55810821806347</v>
      </c>
      <c r="AD65" s="137">
        <f t="shared" si="16"/>
        <v>120.52697721724979</v>
      </c>
      <c r="AE65" s="137">
        <f t="shared" si="17"/>
        <v>47.070149882324408</v>
      </c>
      <c r="AF65" s="137">
        <f t="shared" si="18"/>
        <v>21.308248481342208</v>
      </c>
      <c r="AH65" s="135">
        <v>273.38</v>
      </c>
      <c r="AI65" s="137">
        <f t="shared" si="19"/>
        <v>102.60391169033262</v>
      </c>
      <c r="AJ65" s="137">
        <f t="shared" si="20"/>
        <v>17.906501220504477</v>
      </c>
      <c r="AK65" s="137">
        <f t="shared" si="21"/>
        <v>56.611236777868186</v>
      </c>
      <c r="AL65" s="137">
        <f t="shared" si="22"/>
        <v>14.384518578790344</v>
      </c>
      <c r="AM65" s="137">
        <f t="shared" si="23"/>
        <v>37.629604014103606</v>
      </c>
      <c r="AN65" s="137">
        <f t="shared" si="24"/>
        <v>31.104667751559532</v>
      </c>
      <c r="AO65" s="137">
        <f t="shared" si="25"/>
        <v>34.218841876864659</v>
      </c>
      <c r="AP65" s="137">
        <f t="shared" si="26"/>
        <v>13.3636971002792</v>
      </c>
      <c r="AQ65" s="137">
        <f t="shared" si="27"/>
        <v>6.0496297367659819</v>
      </c>
    </row>
    <row r="66" spans="1:43" x14ac:dyDescent="0.5">
      <c r="A66" s="102" t="s">
        <v>104</v>
      </c>
      <c r="B66" s="101">
        <v>340</v>
      </c>
      <c r="C66" s="102" t="s">
        <v>113</v>
      </c>
      <c r="D66" s="135">
        <v>2503.9699999999998</v>
      </c>
      <c r="E66" s="136">
        <v>0.37805135420330638</v>
      </c>
      <c r="F66" s="136">
        <v>6.9524447419999996E-2</v>
      </c>
      <c r="G66" s="136">
        <v>3.5464535464535464E-2</v>
      </c>
      <c r="H66" s="137">
        <f t="shared" si="28"/>
        <v>946.62924938445303</v>
      </c>
      <c r="I66" s="137">
        <f t="shared" si="29"/>
        <v>174.08713060625738</v>
      </c>
      <c r="J66" s="137">
        <f t="shared" si="30"/>
        <v>88.802132867132855</v>
      </c>
      <c r="L66" s="135">
        <v>505.4</v>
      </c>
      <c r="M66" s="135">
        <v>790.49</v>
      </c>
      <c r="N66" s="135">
        <f t="shared" si="9"/>
        <v>1295.8899999999999</v>
      </c>
      <c r="O66" s="136">
        <v>0.37805135420330638</v>
      </c>
      <c r="P66" s="136">
        <v>0.25106551689959361</v>
      </c>
      <c r="Q66" s="136">
        <v>0.16513033997422935</v>
      </c>
      <c r="R66" s="136">
        <v>0.10754286847061156</v>
      </c>
      <c r="S66" s="136">
        <v>3.9052433343245117E-2</v>
      </c>
      <c r="T66" s="136">
        <v>8.3655466349489546E-2</v>
      </c>
      <c r="U66" s="136">
        <v>5.6596292992367923E-2</v>
      </c>
      <c r="V66" s="136">
        <v>6.9524447419999996E-2</v>
      </c>
      <c r="W66" s="136">
        <v>2.1752450980392156E-2</v>
      </c>
      <c r="X66" s="137">
        <f t="shared" si="10"/>
        <v>489.91296939852265</v>
      </c>
      <c r="Y66" s="137">
        <f t="shared" si="11"/>
        <v>325.35329269501432</v>
      </c>
      <c r="Z66" s="137">
        <f t="shared" si="12"/>
        <v>213.99075626920404</v>
      </c>
      <c r="AA66" s="137">
        <f t="shared" si="13"/>
        <v>139.36372782238081</v>
      </c>
      <c r="AB66" s="137">
        <f t="shared" si="14"/>
        <v>50.607657845177911</v>
      </c>
      <c r="AC66" s="137">
        <f t="shared" si="15"/>
        <v>108.40828228763999</v>
      </c>
      <c r="AD66" s="137">
        <f t="shared" si="16"/>
        <v>73.342570125879661</v>
      </c>
      <c r="AE66" s="137">
        <f t="shared" si="17"/>
        <v>90.09603616710379</v>
      </c>
      <c r="AF66" s="137">
        <f t="shared" si="18"/>
        <v>28.188783700980387</v>
      </c>
      <c r="AH66" s="135">
        <v>400.5</v>
      </c>
      <c r="AI66" s="137">
        <f t="shared" si="19"/>
        <v>151.4095673584242</v>
      </c>
      <c r="AJ66" s="137">
        <f t="shared" si="20"/>
        <v>100.55173951828723</v>
      </c>
      <c r="AK66" s="137">
        <f t="shared" si="21"/>
        <v>66.134701159678855</v>
      </c>
      <c r="AL66" s="137">
        <f t="shared" si="22"/>
        <v>43.070918822479932</v>
      </c>
      <c r="AM66" s="137">
        <f t="shared" si="23"/>
        <v>15.64049955396967</v>
      </c>
      <c r="AN66" s="137">
        <f t="shared" si="24"/>
        <v>33.504014272970565</v>
      </c>
      <c r="AO66" s="137">
        <f t="shared" si="25"/>
        <v>22.666815343443353</v>
      </c>
      <c r="AP66" s="137">
        <f t="shared" si="26"/>
        <v>27.844541191709997</v>
      </c>
      <c r="AQ66" s="137">
        <f t="shared" si="27"/>
        <v>8.711856617647058</v>
      </c>
    </row>
    <row r="67" spans="1:43" x14ac:dyDescent="0.5">
      <c r="A67" s="102" t="s">
        <v>104</v>
      </c>
      <c r="B67" s="101">
        <v>888</v>
      </c>
      <c r="C67" s="102" t="s">
        <v>114</v>
      </c>
      <c r="D67" s="135">
        <v>17036.02</v>
      </c>
      <c r="E67" s="136">
        <v>0.23029727704221833</v>
      </c>
      <c r="F67" s="136">
        <v>0.14072216749999999</v>
      </c>
      <c r="G67" s="136">
        <v>2.8604118993135013E-2</v>
      </c>
      <c r="H67" s="137">
        <f t="shared" si="28"/>
        <v>3923.3490176367727</v>
      </c>
      <c r="I67" s="137">
        <f t="shared" si="29"/>
        <v>2397.3456599733499</v>
      </c>
      <c r="J67" s="137">
        <f t="shared" si="30"/>
        <v>487.30034324942795</v>
      </c>
      <c r="L67" s="135">
        <v>3005.96</v>
      </c>
      <c r="M67" s="135">
        <v>5677.41</v>
      </c>
      <c r="N67" s="135">
        <f t="shared" si="9"/>
        <v>8683.369999999999</v>
      </c>
      <c r="O67" s="136">
        <v>0.23029727704221833</v>
      </c>
      <c r="P67" s="136">
        <v>1.9486597210501281E-2</v>
      </c>
      <c r="Q67" s="136">
        <v>5.7355039663664398E-2</v>
      </c>
      <c r="R67" s="136">
        <v>7.1333220812299578E-2</v>
      </c>
      <c r="S67" s="136">
        <v>8.0539487210961588E-2</v>
      </c>
      <c r="T67" s="136">
        <v>0.12996179399444555</v>
      </c>
      <c r="U67" s="136">
        <v>9.2476945974560021E-2</v>
      </c>
      <c r="V67" s="136">
        <v>0.14072216749999999</v>
      </c>
      <c r="W67" s="136">
        <v>1.6892105429492446E-2</v>
      </c>
      <c r="X67" s="137">
        <f t="shared" si="10"/>
        <v>1999.7564665500872</v>
      </c>
      <c r="Y67" s="137">
        <f t="shared" si="11"/>
        <v>169.20933361975048</v>
      </c>
      <c r="Z67" s="137">
        <f t="shared" si="12"/>
        <v>498.03503076427347</v>
      </c>
      <c r="AA67" s="137">
        <f t="shared" si="13"/>
        <v>619.41274960489773</v>
      </c>
      <c r="AB67" s="137">
        <f t="shared" si="14"/>
        <v>699.3541670630475</v>
      </c>
      <c r="AC67" s="137">
        <f t="shared" si="15"/>
        <v>1128.5063431175486</v>
      </c>
      <c r="AD67" s="137">
        <f t="shared" si="16"/>
        <v>803.01153836711512</v>
      </c>
      <c r="AE67" s="137">
        <f t="shared" si="17"/>
        <v>1221.9426476044748</v>
      </c>
      <c r="AF67" s="137">
        <f t="shared" si="18"/>
        <v>146.68040152329181</v>
      </c>
      <c r="AH67" s="135">
        <v>2876.4900000000002</v>
      </c>
      <c r="AI67" s="137">
        <f t="shared" si="19"/>
        <v>662.44781443917066</v>
      </c>
      <c r="AJ67" s="137">
        <f t="shared" si="20"/>
        <v>56.053002010034831</v>
      </c>
      <c r="AK67" s="137">
        <f t="shared" si="21"/>
        <v>164.98119804213403</v>
      </c>
      <c r="AL67" s="137">
        <f t="shared" si="22"/>
        <v>205.18929633437162</v>
      </c>
      <c r="AM67" s="137">
        <f t="shared" si="23"/>
        <v>231.67102956745893</v>
      </c>
      <c r="AN67" s="137">
        <f t="shared" si="24"/>
        <v>373.8338008070827</v>
      </c>
      <c r="AO67" s="137">
        <f t="shared" si="25"/>
        <v>266.00901032636216</v>
      </c>
      <c r="AP67" s="137">
        <f t="shared" si="26"/>
        <v>404.78590759207503</v>
      </c>
      <c r="AQ67" s="137">
        <f t="shared" si="27"/>
        <v>48.589972346880728</v>
      </c>
    </row>
    <row r="68" spans="1:43" x14ac:dyDescent="0.5">
      <c r="A68" s="102" t="s">
        <v>104</v>
      </c>
      <c r="B68" s="101">
        <v>341</v>
      </c>
      <c r="C68" s="102" t="s">
        <v>115</v>
      </c>
      <c r="D68" s="135">
        <v>7213.35</v>
      </c>
      <c r="E68" s="136">
        <v>0.35356778797145771</v>
      </c>
      <c r="F68" s="136">
        <v>0.2196632707</v>
      </c>
      <c r="G68" s="136">
        <v>4.3259838124476695E-2</v>
      </c>
      <c r="H68" s="137">
        <f t="shared" si="28"/>
        <v>2550.4082033639147</v>
      </c>
      <c r="I68" s="137">
        <f t="shared" si="29"/>
        <v>1584.508053703845</v>
      </c>
      <c r="J68" s="137">
        <f t="shared" si="30"/>
        <v>312.04835333519401</v>
      </c>
      <c r="L68" s="135">
        <v>1573.82</v>
      </c>
      <c r="M68" s="135">
        <v>1912.98</v>
      </c>
      <c r="N68" s="135">
        <f t="shared" si="9"/>
        <v>3486.8</v>
      </c>
      <c r="O68" s="136">
        <v>0.35356778797145771</v>
      </c>
      <c r="P68" s="136">
        <v>0.19628242474684424</v>
      </c>
      <c r="Q68" s="136">
        <v>0.27777777777777779</v>
      </c>
      <c r="R68" s="136">
        <v>7.5842696629213488E-2</v>
      </c>
      <c r="S68" s="136">
        <v>7.372728533777223E-2</v>
      </c>
      <c r="T68" s="136">
        <v>8.5483423498404779E-2</v>
      </c>
      <c r="U68" s="136">
        <v>4.4111527257594672E-2</v>
      </c>
      <c r="V68" s="136">
        <v>0.2196632707</v>
      </c>
      <c r="W68" s="136">
        <v>2.3116764414654583E-2</v>
      </c>
      <c r="X68" s="137">
        <f t="shared" si="10"/>
        <v>1232.8201630988788</v>
      </c>
      <c r="Y68" s="137">
        <f t="shared" si="11"/>
        <v>684.39755860729656</v>
      </c>
      <c r="Z68" s="137">
        <f t="shared" si="12"/>
        <v>968.55555555555566</v>
      </c>
      <c r="AA68" s="137">
        <f t="shared" si="13"/>
        <v>264.44831460674158</v>
      </c>
      <c r="AB68" s="137">
        <f t="shared" si="14"/>
        <v>257.07229851574425</v>
      </c>
      <c r="AC68" s="137">
        <f t="shared" si="15"/>
        <v>298.06360105423778</v>
      </c>
      <c r="AD68" s="137">
        <f t="shared" si="16"/>
        <v>153.8080732417811</v>
      </c>
      <c r="AE68" s="137">
        <f t="shared" si="17"/>
        <v>765.92189227675999</v>
      </c>
      <c r="AF68" s="137">
        <f t="shared" si="18"/>
        <v>80.603534161017606</v>
      </c>
      <c r="AH68" s="135">
        <v>969.23</v>
      </c>
      <c r="AI68" s="137">
        <f t="shared" si="19"/>
        <v>342.68850713557595</v>
      </c>
      <c r="AJ68" s="137">
        <f t="shared" si="20"/>
        <v>190.24281453738385</v>
      </c>
      <c r="AK68" s="137">
        <f t="shared" si="21"/>
        <v>269.23055555555555</v>
      </c>
      <c r="AL68" s="137">
        <f t="shared" si="22"/>
        <v>73.509016853932593</v>
      </c>
      <c r="AM68" s="137">
        <f t="shared" si="23"/>
        <v>71.458696767928984</v>
      </c>
      <c r="AN68" s="137">
        <f t="shared" si="24"/>
        <v>82.853098557358862</v>
      </c>
      <c r="AO68" s="137">
        <f t="shared" si="25"/>
        <v>42.754215563878482</v>
      </c>
      <c r="AP68" s="137">
        <f t="shared" si="26"/>
        <v>212.904231860561</v>
      </c>
      <c r="AQ68" s="137">
        <f t="shared" si="27"/>
        <v>22.405461573615661</v>
      </c>
    </row>
    <row r="69" spans="1:43" x14ac:dyDescent="0.5">
      <c r="A69" s="102" t="s">
        <v>104</v>
      </c>
      <c r="B69" s="101">
        <v>352</v>
      </c>
      <c r="C69" s="102" t="s">
        <v>116</v>
      </c>
      <c r="D69" s="135">
        <v>8630.2999999999993</v>
      </c>
      <c r="E69" s="136">
        <v>0.42317032785075614</v>
      </c>
      <c r="F69" s="136">
        <v>0.43968465909999999</v>
      </c>
      <c r="G69" s="136">
        <v>3.3357611070648219E-2</v>
      </c>
      <c r="H69" s="137">
        <f t="shared" si="28"/>
        <v>3652.0868804503802</v>
      </c>
      <c r="I69" s="137">
        <f t="shared" si="29"/>
        <v>3794.6105134307295</v>
      </c>
      <c r="J69" s="137">
        <f t="shared" si="30"/>
        <v>287.88619082301528</v>
      </c>
      <c r="L69" s="135">
        <v>2054.77</v>
      </c>
      <c r="M69" s="135">
        <v>1361.67</v>
      </c>
      <c r="N69" s="135">
        <f t="shared" si="9"/>
        <v>3416.44</v>
      </c>
      <c r="O69" s="136">
        <v>0.42317032785075614</v>
      </c>
      <c r="P69" s="136">
        <v>0.10996183417224405</v>
      </c>
      <c r="Q69" s="136">
        <v>0.21450301454726478</v>
      </c>
      <c r="R69" s="136">
        <v>0.17099950218485535</v>
      </c>
      <c r="S69" s="136">
        <v>8.2499032026107644E-2</v>
      </c>
      <c r="T69" s="136">
        <v>0.16917417998783119</v>
      </c>
      <c r="U69" s="136">
        <v>9.4723159466784668E-2</v>
      </c>
      <c r="V69" s="136">
        <v>0.43968465909999999</v>
      </c>
      <c r="W69" s="136">
        <v>1.8507603442178475E-2</v>
      </c>
      <c r="X69" s="137">
        <f t="shared" si="10"/>
        <v>1445.7360348824373</v>
      </c>
      <c r="Y69" s="137">
        <f t="shared" si="11"/>
        <v>375.67800873942144</v>
      </c>
      <c r="Z69" s="137">
        <f t="shared" si="12"/>
        <v>732.83667901985734</v>
      </c>
      <c r="AA69" s="137">
        <f t="shared" si="13"/>
        <v>584.20953924442722</v>
      </c>
      <c r="AB69" s="137">
        <f t="shared" si="14"/>
        <v>281.85299297527519</v>
      </c>
      <c r="AC69" s="137">
        <f t="shared" si="15"/>
        <v>577.97343547762603</v>
      </c>
      <c r="AD69" s="137">
        <f t="shared" si="16"/>
        <v>323.61599092870182</v>
      </c>
      <c r="AE69" s="137">
        <f t="shared" si="17"/>
        <v>1502.1562567356041</v>
      </c>
      <c r="AF69" s="137">
        <f t="shared" si="18"/>
        <v>63.230116703996231</v>
      </c>
      <c r="AH69" s="135">
        <v>689.9</v>
      </c>
      <c r="AI69" s="137">
        <f t="shared" si="19"/>
        <v>291.94520918423666</v>
      </c>
      <c r="AJ69" s="137">
        <f t="shared" si="20"/>
        <v>75.862669395431169</v>
      </c>
      <c r="AK69" s="137">
        <f t="shared" si="21"/>
        <v>147.98562973615796</v>
      </c>
      <c r="AL69" s="137">
        <f t="shared" si="22"/>
        <v>117.9725565573317</v>
      </c>
      <c r="AM69" s="137">
        <f t="shared" si="23"/>
        <v>56.916082194811665</v>
      </c>
      <c r="AN69" s="137">
        <f t="shared" si="24"/>
        <v>116.71326677360473</v>
      </c>
      <c r="AO69" s="137">
        <f t="shared" si="25"/>
        <v>65.349507716134738</v>
      </c>
      <c r="AP69" s="137">
        <f t="shared" si="26"/>
        <v>303.33844631309</v>
      </c>
      <c r="AQ69" s="137">
        <f t="shared" si="27"/>
        <v>12.76839561475893</v>
      </c>
    </row>
    <row r="70" spans="1:43" x14ac:dyDescent="0.5">
      <c r="A70" s="102" t="s">
        <v>104</v>
      </c>
      <c r="B70" s="101">
        <v>353</v>
      </c>
      <c r="C70" s="102" t="s">
        <v>117</v>
      </c>
      <c r="D70" s="135">
        <v>4038.95</v>
      </c>
      <c r="E70" s="136">
        <v>0.32162313731773756</v>
      </c>
      <c r="F70" s="136">
        <v>0.34680802380000003</v>
      </c>
      <c r="G70" s="136">
        <v>3.4096075162903472E-2</v>
      </c>
      <c r="H70" s="137">
        <f t="shared" si="28"/>
        <v>1299.019770469476</v>
      </c>
      <c r="I70" s="137">
        <f t="shared" si="29"/>
        <v>1400.7402677270102</v>
      </c>
      <c r="J70" s="137">
        <f t="shared" si="30"/>
        <v>137.71234277920897</v>
      </c>
      <c r="L70" s="135">
        <v>1120.23</v>
      </c>
      <c r="M70" s="135">
        <v>903.41</v>
      </c>
      <c r="N70" s="135">
        <f t="shared" si="9"/>
        <v>2023.6399999999999</v>
      </c>
      <c r="O70" s="136">
        <v>0.32162313731773756</v>
      </c>
      <c r="P70" s="136">
        <v>4.6033119130004942E-2</v>
      </c>
      <c r="Q70" s="136">
        <v>0.10065496786950075</v>
      </c>
      <c r="R70" s="136">
        <v>0.12524715768660405</v>
      </c>
      <c r="S70" s="136">
        <v>0.12765694513099357</v>
      </c>
      <c r="T70" s="136">
        <v>0.21891992090954029</v>
      </c>
      <c r="U70" s="136">
        <v>0.10195254572417202</v>
      </c>
      <c r="V70" s="136">
        <v>0.34680802380000003</v>
      </c>
      <c r="W70" s="136">
        <v>1.9252548131370329E-2</v>
      </c>
      <c r="X70" s="137">
        <f t="shared" si="10"/>
        <v>650.84944560166639</v>
      </c>
      <c r="Y70" s="137">
        <f t="shared" si="11"/>
        <v>93.15446119624319</v>
      </c>
      <c r="Z70" s="137">
        <f t="shared" si="12"/>
        <v>203.68941917943647</v>
      </c>
      <c r="AA70" s="137">
        <f t="shared" si="13"/>
        <v>253.4551581809194</v>
      </c>
      <c r="AB70" s="137">
        <f t="shared" si="14"/>
        <v>258.33170044488384</v>
      </c>
      <c r="AC70" s="137">
        <f t="shared" si="15"/>
        <v>443.01510874938208</v>
      </c>
      <c r="AD70" s="137">
        <f t="shared" si="16"/>
        <v>206.31524962926346</v>
      </c>
      <c r="AE70" s="137">
        <f t="shared" si="17"/>
        <v>701.81458928263203</v>
      </c>
      <c r="AF70" s="137">
        <f t="shared" si="18"/>
        <v>38.96022650056625</v>
      </c>
      <c r="AH70" s="135">
        <v>457.72</v>
      </c>
      <c r="AI70" s="137">
        <f t="shared" si="19"/>
        <v>147.21334241307486</v>
      </c>
      <c r="AJ70" s="137">
        <f t="shared" si="20"/>
        <v>21.070279288185862</v>
      </c>
      <c r="AK70" s="137">
        <f t="shared" si="21"/>
        <v>46.071791893227882</v>
      </c>
      <c r="AL70" s="137">
        <f t="shared" si="22"/>
        <v>57.32812901631241</v>
      </c>
      <c r="AM70" s="137">
        <f t="shared" si="23"/>
        <v>58.431136925358381</v>
      </c>
      <c r="AN70" s="137">
        <f t="shared" si="24"/>
        <v>100.20402619871479</v>
      </c>
      <c r="AO70" s="137">
        <f t="shared" si="25"/>
        <v>46.665719228868021</v>
      </c>
      <c r="AP70" s="137">
        <f t="shared" si="26"/>
        <v>158.74096865373602</v>
      </c>
      <c r="AQ70" s="137">
        <f t="shared" si="27"/>
        <v>8.8122763306908283</v>
      </c>
    </row>
    <row r="71" spans="1:43" x14ac:dyDescent="0.5">
      <c r="A71" s="102" t="s">
        <v>104</v>
      </c>
      <c r="B71" s="101">
        <v>354</v>
      </c>
      <c r="C71" s="102" t="s">
        <v>118</v>
      </c>
      <c r="D71" s="135">
        <v>3687.13</v>
      </c>
      <c r="E71" s="136">
        <v>0.30327721256865042</v>
      </c>
      <c r="F71" s="136">
        <v>0.27236180900000001</v>
      </c>
      <c r="G71" s="136">
        <v>3.9600609240142158E-2</v>
      </c>
      <c r="H71" s="137">
        <f t="shared" si="28"/>
        <v>1118.2225087782481</v>
      </c>
      <c r="I71" s="137">
        <f t="shared" si="29"/>
        <v>1004.23339681817</v>
      </c>
      <c r="J71" s="137">
        <f t="shared" si="30"/>
        <v>146.01259434760536</v>
      </c>
      <c r="L71" s="135">
        <v>934.98</v>
      </c>
      <c r="M71" s="135">
        <v>945.73</v>
      </c>
      <c r="N71" s="135">
        <f t="shared" si="9"/>
        <v>1880.71</v>
      </c>
      <c r="O71" s="136">
        <v>0.30327721256865042</v>
      </c>
      <c r="P71" s="136">
        <v>4.0926692482307382E-2</v>
      </c>
      <c r="Q71" s="136">
        <v>0.11403391641073575</v>
      </c>
      <c r="R71" s="136">
        <v>0.17285351849379088</v>
      </c>
      <c r="S71" s="136">
        <v>0.12097743356923488</v>
      </c>
      <c r="T71" s="136">
        <v>0.11583656028842303</v>
      </c>
      <c r="U71" s="136">
        <v>0.15362531713179331</v>
      </c>
      <c r="V71" s="136">
        <v>0.27236180900000001</v>
      </c>
      <c r="W71" s="136">
        <v>2.2625370766365456E-2</v>
      </c>
      <c r="X71" s="137">
        <f t="shared" si="10"/>
        <v>570.3764864499866</v>
      </c>
      <c r="Y71" s="137">
        <f t="shared" si="11"/>
        <v>76.971239818400321</v>
      </c>
      <c r="Z71" s="137">
        <f t="shared" si="12"/>
        <v>214.46472693283485</v>
      </c>
      <c r="AA71" s="137">
        <f t="shared" si="13"/>
        <v>325.08734076645743</v>
      </c>
      <c r="AB71" s="137">
        <f t="shared" si="14"/>
        <v>227.52346908799572</v>
      </c>
      <c r="AC71" s="137">
        <f t="shared" si="15"/>
        <v>217.85497730004008</v>
      </c>
      <c r="AD71" s="137">
        <f t="shared" si="16"/>
        <v>288.92467018293502</v>
      </c>
      <c r="AE71" s="137">
        <f t="shared" si="17"/>
        <v>512.23357780439005</v>
      </c>
      <c r="AF71" s="137">
        <f t="shared" si="18"/>
        <v>42.55176105401118</v>
      </c>
      <c r="AH71" s="135">
        <v>479.15999999999997</v>
      </c>
      <c r="AI71" s="137">
        <f t="shared" si="19"/>
        <v>145.31830917439453</v>
      </c>
      <c r="AJ71" s="137">
        <f t="shared" si="20"/>
        <v>19.610433969822402</v>
      </c>
      <c r="AK71" s="137">
        <f t="shared" si="21"/>
        <v>54.640491387368137</v>
      </c>
      <c r="AL71" s="137">
        <f t="shared" si="22"/>
        <v>82.824491921484835</v>
      </c>
      <c r="AM71" s="137">
        <f t="shared" si="23"/>
        <v>57.96754706903458</v>
      </c>
      <c r="AN71" s="137">
        <f t="shared" si="24"/>
        <v>55.50424622780077</v>
      </c>
      <c r="AO71" s="137">
        <f t="shared" si="25"/>
        <v>73.611106956870074</v>
      </c>
      <c r="AP71" s="137">
        <f t="shared" si="26"/>
        <v>130.50488440044001</v>
      </c>
      <c r="AQ71" s="137">
        <f t="shared" si="27"/>
        <v>10.841172656411672</v>
      </c>
    </row>
    <row r="72" spans="1:43" x14ac:dyDescent="0.5">
      <c r="A72" s="102" t="s">
        <v>104</v>
      </c>
      <c r="B72" s="101">
        <v>355</v>
      </c>
      <c r="C72" s="102" t="s">
        <v>119</v>
      </c>
      <c r="D72" s="135">
        <v>4835.1099999999997</v>
      </c>
      <c r="E72" s="136">
        <v>0.33077684314695693</v>
      </c>
      <c r="F72" s="136">
        <v>0.22349652649999999</v>
      </c>
      <c r="G72" s="136">
        <v>3.7070388713792583E-2</v>
      </c>
      <c r="H72" s="137">
        <f t="shared" si="28"/>
        <v>1599.3424220682828</v>
      </c>
      <c r="I72" s="137">
        <f t="shared" si="29"/>
        <v>1080.6302902454149</v>
      </c>
      <c r="J72" s="137">
        <f t="shared" si="30"/>
        <v>179.23940717394564</v>
      </c>
      <c r="L72" s="135">
        <v>1047.2</v>
      </c>
      <c r="M72" s="135">
        <v>1121.1300000000001</v>
      </c>
      <c r="N72" s="135">
        <f t="shared" si="9"/>
        <v>2168.33</v>
      </c>
      <c r="O72" s="136">
        <v>0.33077684314695693</v>
      </c>
      <c r="P72" s="136">
        <v>8.5147283315429409E-2</v>
      </c>
      <c r="Q72" s="136">
        <v>0.147848702436818</v>
      </c>
      <c r="R72" s="136">
        <v>9.1366540396901674E-2</v>
      </c>
      <c r="S72" s="136">
        <v>0.12913439249166053</v>
      </c>
      <c r="T72" s="136">
        <v>7.7627636116922027E-2</v>
      </c>
      <c r="U72" s="136">
        <v>0.10420082546503082</v>
      </c>
      <c r="V72" s="136">
        <v>0.22349652649999999</v>
      </c>
      <c r="W72" s="136">
        <v>1.9896445401128629E-2</v>
      </c>
      <c r="X72" s="137">
        <f t="shared" si="10"/>
        <v>717.23335230084115</v>
      </c>
      <c r="Y72" s="137">
        <f t="shared" si="11"/>
        <v>184.62740883134504</v>
      </c>
      <c r="Z72" s="137">
        <f t="shared" si="12"/>
        <v>320.58477695482554</v>
      </c>
      <c r="AA72" s="137">
        <f t="shared" si="13"/>
        <v>198.11281053881379</v>
      </c>
      <c r="AB72" s="137">
        <f t="shared" si="14"/>
        <v>280.00597727144225</v>
      </c>
      <c r="AC72" s="137">
        <f t="shared" si="15"/>
        <v>168.32233222140553</v>
      </c>
      <c r="AD72" s="137">
        <f t="shared" si="16"/>
        <v>225.94177588059026</v>
      </c>
      <c r="AE72" s="137">
        <f t="shared" si="17"/>
        <v>484.61422330574493</v>
      </c>
      <c r="AF72" s="137">
        <f t="shared" si="18"/>
        <v>43.142059456629241</v>
      </c>
      <c r="AH72" s="135">
        <v>568.02</v>
      </c>
      <c r="AI72" s="137">
        <f t="shared" si="19"/>
        <v>187.88786244433447</v>
      </c>
      <c r="AJ72" s="137">
        <f t="shared" si="20"/>
        <v>48.365359868830211</v>
      </c>
      <c r="AK72" s="137">
        <f t="shared" si="21"/>
        <v>83.981019958161355</v>
      </c>
      <c r="AL72" s="137">
        <f t="shared" si="22"/>
        <v>51.898022276248085</v>
      </c>
      <c r="AM72" s="137">
        <f t="shared" si="23"/>
        <v>73.35091762311302</v>
      </c>
      <c r="AN72" s="137">
        <f t="shared" si="24"/>
        <v>44.094049867134046</v>
      </c>
      <c r="AO72" s="137">
        <f t="shared" si="25"/>
        <v>59.188152880646804</v>
      </c>
      <c r="AP72" s="137">
        <f t="shared" si="26"/>
        <v>126.95049698252998</v>
      </c>
      <c r="AQ72" s="137">
        <f t="shared" si="27"/>
        <v>11.301578916749083</v>
      </c>
    </row>
    <row r="73" spans="1:43" x14ac:dyDescent="0.5">
      <c r="A73" s="102" t="s">
        <v>104</v>
      </c>
      <c r="B73" s="101">
        <v>343</v>
      </c>
      <c r="C73" s="102" t="s">
        <v>120</v>
      </c>
      <c r="D73" s="135">
        <v>3622.67</v>
      </c>
      <c r="E73" s="136">
        <v>0.24885156141246345</v>
      </c>
      <c r="F73" s="136">
        <v>7.3007871230000007E-2</v>
      </c>
      <c r="G73" s="136">
        <v>3.0982905982905984E-2</v>
      </c>
      <c r="H73" s="137">
        <f t="shared" si="28"/>
        <v>901.50708598208894</v>
      </c>
      <c r="I73" s="137">
        <f t="shared" si="29"/>
        <v>264.48342486878414</v>
      </c>
      <c r="J73" s="137">
        <f t="shared" si="30"/>
        <v>112.24084401709402</v>
      </c>
      <c r="L73" s="135">
        <v>711.56</v>
      </c>
      <c r="M73" s="135">
        <v>1180.24</v>
      </c>
      <c r="N73" s="135">
        <f t="shared" si="9"/>
        <v>1891.8</v>
      </c>
      <c r="O73" s="136">
        <v>0.24885156141246345</v>
      </c>
      <c r="P73" s="136">
        <v>7.2666618318949883E-2</v>
      </c>
      <c r="Q73" s="136">
        <v>0.13358474146058452</v>
      </c>
      <c r="R73" s="136">
        <v>4.111973312060338E-2</v>
      </c>
      <c r="S73" s="136">
        <v>2.2989339328450212E-2</v>
      </c>
      <c r="T73" s="136">
        <v>6.7662629632315618E-2</v>
      </c>
      <c r="U73" s="136">
        <v>0.12024077162955979</v>
      </c>
      <c r="V73" s="136">
        <v>7.3007871230000007E-2</v>
      </c>
      <c r="W73" s="136">
        <v>1.7929910350448247E-2</v>
      </c>
      <c r="X73" s="137">
        <f t="shared" si="10"/>
        <v>470.77738388009834</v>
      </c>
      <c r="Y73" s="137">
        <f t="shared" si="11"/>
        <v>137.47070853578938</v>
      </c>
      <c r="Z73" s="137">
        <f t="shared" si="12"/>
        <v>252.7156138951338</v>
      </c>
      <c r="AA73" s="137">
        <f t="shared" si="13"/>
        <v>77.790311117557479</v>
      </c>
      <c r="AB73" s="137">
        <f t="shared" si="14"/>
        <v>43.491232141562108</v>
      </c>
      <c r="AC73" s="137">
        <f t="shared" si="15"/>
        <v>128.00416273841469</v>
      </c>
      <c r="AD73" s="137">
        <f t="shared" si="16"/>
        <v>227.4714917688012</v>
      </c>
      <c r="AE73" s="137">
        <f t="shared" si="17"/>
        <v>138.11629079291401</v>
      </c>
      <c r="AF73" s="137">
        <f t="shared" si="18"/>
        <v>33.919804400977995</v>
      </c>
      <c r="AH73" s="135">
        <v>597.98</v>
      </c>
      <c r="AI73" s="137">
        <f t="shared" si="19"/>
        <v>148.80825669342491</v>
      </c>
      <c r="AJ73" s="137">
        <f t="shared" si="20"/>
        <v>43.453184422365652</v>
      </c>
      <c r="AK73" s="137">
        <f t="shared" si="21"/>
        <v>79.881003698600338</v>
      </c>
      <c r="AL73" s="137">
        <f t="shared" si="22"/>
        <v>24.588778011458409</v>
      </c>
      <c r="AM73" s="137">
        <f t="shared" si="23"/>
        <v>13.747165131626659</v>
      </c>
      <c r="AN73" s="137">
        <f t="shared" si="24"/>
        <v>40.460899267532092</v>
      </c>
      <c r="AO73" s="137">
        <f t="shared" si="25"/>
        <v>71.901576619044164</v>
      </c>
      <c r="AP73" s="137">
        <f t="shared" si="26"/>
        <v>43.657246838115405</v>
      </c>
      <c r="AQ73" s="137">
        <f t="shared" si="27"/>
        <v>10.721727791361044</v>
      </c>
    </row>
    <row r="74" spans="1:43" x14ac:dyDescent="0.5">
      <c r="A74" s="102" t="s">
        <v>104</v>
      </c>
      <c r="B74" s="101">
        <v>342</v>
      </c>
      <c r="C74" s="102" t="s">
        <v>121</v>
      </c>
      <c r="D74" s="135">
        <v>2441.9899999999998</v>
      </c>
      <c r="E74" s="136">
        <v>0.27351286173633438</v>
      </c>
      <c r="F74" s="136">
        <v>6.0486987890000003E-2</v>
      </c>
      <c r="G74" s="136">
        <v>3.5794183445190156E-2</v>
      </c>
      <c r="H74" s="137">
        <f t="shared" si="28"/>
        <v>667.91567323151116</v>
      </c>
      <c r="I74" s="137">
        <f t="shared" si="29"/>
        <v>147.70861955750109</v>
      </c>
      <c r="J74" s="137">
        <f t="shared" si="30"/>
        <v>87.409038031319895</v>
      </c>
      <c r="L74" s="135">
        <v>543.47</v>
      </c>
      <c r="M74" s="135">
        <v>772.67</v>
      </c>
      <c r="N74" s="135">
        <f t="shared" si="9"/>
        <v>1316.1399999999999</v>
      </c>
      <c r="O74" s="136">
        <v>0.27351286173633438</v>
      </c>
      <c r="P74" s="136">
        <v>9.788440125518777E-2</v>
      </c>
      <c r="Q74" s="136">
        <v>0.14100617471403989</v>
      </c>
      <c r="R74" s="136">
        <v>0.14171474845632148</v>
      </c>
      <c r="S74" s="136">
        <v>9.0596214191719815E-2</v>
      </c>
      <c r="T74" s="136">
        <v>7.9259034315214097E-2</v>
      </c>
      <c r="U74" s="136">
        <v>0.10881668185038972</v>
      </c>
      <c r="V74" s="136">
        <v>6.0486987890000003E-2</v>
      </c>
      <c r="W74" s="136">
        <v>2.1877278883217003E-2</v>
      </c>
      <c r="X74" s="137">
        <f t="shared" si="10"/>
        <v>359.9812178456591</v>
      </c>
      <c r="Y74" s="137">
        <f t="shared" si="11"/>
        <v>128.82957586800282</v>
      </c>
      <c r="Z74" s="137">
        <f t="shared" si="12"/>
        <v>185.58386678813645</v>
      </c>
      <c r="AA74" s="137">
        <f t="shared" si="13"/>
        <v>186.51644903330293</v>
      </c>
      <c r="AB74" s="137">
        <f t="shared" si="14"/>
        <v>119.23730134629011</v>
      </c>
      <c r="AC74" s="137">
        <f t="shared" si="15"/>
        <v>104.31598542362588</v>
      </c>
      <c r="AD74" s="137">
        <f t="shared" si="16"/>
        <v>143.2179876505719</v>
      </c>
      <c r="AE74" s="137">
        <f t="shared" si="17"/>
        <v>79.609344241544591</v>
      </c>
      <c r="AF74" s="137">
        <f t="shared" si="18"/>
        <v>28.793561829357223</v>
      </c>
      <c r="AH74" s="135">
        <v>391.48</v>
      </c>
      <c r="AI74" s="137">
        <f t="shared" si="19"/>
        <v>107.07481511254019</v>
      </c>
      <c r="AJ74" s="137">
        <f t="shared" si="20"/>
        <v>38.319785403380912</v>
      </c>
      <c r="AK74" s="137">
        <f t="shared" si="21"/>
        <v>55.201097277052341</v>
      </c>
      <c r="AL74" s="137">
        <f t="shared" si="22"/>
        <v>55.478489725680738</v>
      </c>
      <c r="AM74" s="137">
        <f t="shared" si="23"/>
        <v>35.466605931774474</v>
      </c>
      <c r="AN74" s="137">
        <f t="shared" si="24"/>
        <v>31.028326753720016</v>
      </c>
      <c r="AO74" s="137">
        <f t="shared" si="25"/>
        <v>42.59955461079057</v>
      </c>
      <c r="AP74" s="137">
        <f t="shared" si="26"/>
        <v>23.679446019177202</v>
      </c>
      <c r="AQ74" s="137">
        <f t="shared" si="27"/>
        <v>8.5645171372017934</v>
      </c>
    </row>
    <row r="75" spans="1:43" x14ac:dyDescent="0.5">
      <c r="A75" s="102" t="s">
        <v>104</v>
      </c>
      <c r="B75" s="101">
        <v>356</v>
      </c>
      <c r="C75" s="102" t="s">
        <v>122</v>
      </c>
      <c r="D75" s="135">
        <v>4344.16</v>
      </c>
      <c r="E75" s="136">
        <v>0.1877109001020168</v>
      </c>
      <c r="F75" s="136">
        <v>0.13277521019999999</v>
      </c>
      <c r="G75" s="136">
        <v>2.9691385110428549E-2</v>
      </c>
      <c r="H75" s="137">
        <f t="shared" si="28"/>
        <v>815.44618378717723</v>
      </c>
      <c r="I75" s="137">
        <f t="shared" si="29"/>
        <v>576.79675714243194</v>
      </c>
      <c r="J75" s="137">
        <f t="shared" si="30"/>
        <v>128.98412754131928</v>
      </c>
      <c r="L75" s="135">
        <v>646.88</v>
      </c>
      <c r="M75" s="135">
        <v>1530.25</v>
      </c>
      <c r="N75" s="135">
        <f t="shared" si="9"/>
        <v>2177.13</v>
      </c>
      <c r="O75" s="136">
        <v>0.1877109001020168</v>
      </c>
      <c r="P75" s="136">
        <v>5.628904868560651E-2</v>
      </c>
      <c r="Q75" s="136">
        <v>4.5267004597430154E-2</v>
      </c>
      <c r="R75" s="136">
        <v>3.1887304019804316E-2</v>
      </c>
      <c r="S75" s="136">
        <v>3.4244960509253804E-2</v>
      </c>
      <c r="T75" s="136">
        <v>9.6487091830720267E-2</v>
      </c>
      <c r="U75" s="136">
        <v>9.8844748320169748E-2</v>
      </c>
      <c r="V75" s="136">
        <v>0.13277521019999999</v>
      </c>
      <c r="W75" s="136">
        <v>1.6773646602882403E-2</v>
      </c>
      <c r="X75" s="137">
        <f t="shared" si="10"/>
        <v>408.67103193910384</v>
      </c>
      <c r="Y75" s="137">
        <f t="shared" si="11"/>
        <v>122.5485765648945</v>
      </c>
      <c r="Z75" s="137">
        <f t="shared" si="12"/>
        <v>98.552153719203119</v>
      </c>
      <c r="AA75" s="137">
        <f t="shared" si="13"/>
        <v>69.422806200636572</v>
      </c>
      <c r="AB75" s="137">
        <f t="shared" si="14"/>
        <v>74.555730873511735</v>
      </c>
      <c r="AC75" s="137">
        <f t="shared" si="15"/>
        <v>210.06494223741603</v>
      </c>
      <c r="AD75" s="137">
        <f t="shared" si="16"/>
        <v>215.19786691029117</v>
      </c>
      <c r="AE75" s="137">
        <f t="shared" si="17"/>
        <v>289.068893382726</v>
      </c>
      <c r="AF75" s="137">
        <f t="shared" si="18"/>
        <v>36.518409228533372</v>
      </c>
      <c r="AH75" s="135">
        <v>775.31000000000006</v>
      </c>
      <c r="AI75" s="137">
        <f t="shared" si="19"/>
        <v>145.53413795809465</v>
      </c>
      <c r="AJ75" s="137">
        <f t="shared" si="20"/>
        <v>43.641462336437584</v>
      </c>
      <c r="AK75" s="137">
        <f t="shared" si="21"/>
        <v>35.095961334433575</v>
      </c>
      <c r="AL75" s="137">
        <f t="shared" si="22"/>
        <v>24.722545679594486</v>
      </c>
      <c r="AM75" s="137">
        <f t="shared" si="23"/>
        <v>26.550460332429569</v>
      </c>
      <c r="AN75" s="137">
        <f t="shared" si="24"/>
        <v>74.807407167275741</v>
      </c>
      <c r="AO75" s="137">
        <f t="shared" si="25"/>
        <v>76.635321820110818</v>
      </c>
      <c r="AP75" s="137">
        <f t="shared" si="26"/>
        <v>102.941948220162</v>
      </c>
      <c r="AQ75" s="137">
        <f t="shared" si="27"/>
        <v>13.004775947680757</v>
      </c>
    </row>
    <row r="76" spans="1:43" x14ac:dyDescent="0.5">
      <c r="A76" s="102" t="s">
        <v>104</v>
      </c>
      <c r="B76" s="101">
        <v>357</v>
      </c>
      <c r="C76" s="102" t="s">
        <v>123</v>
      </c>
      <c r="D76" s="135">
        <v>3528.12</v>
      </c>
      <c r="E76" s="136">
        <v>0.31763702686058082</v>
      </c>
      <c r="F76" s="136">
        <v>0.16079506510000002</v>
      </c>
      <c r="G76" s="136">
        <v>3.4513590844062948E-2</v>
      </c>
      <c r="H76" s="137">
        <f t="shared" ref="H76:H107" si="31">$D76*E76</f>
        <v>1120.6615472073524</v>
      </c>
      <c r="I76" s="137">
        <f t="shared" ref="I76:I107" si="32">$D76*F76</f>
        <v>567.30428508061209</v>
      </c>
      <c r="J76" s="137">
        <f t="shared" ref="J76:J107" si="33">$D76*G76</f>
        <v>121.76809012875536</v>
      </c>
      <c r="L76" s="135">
        <v>763.97</v>
      </c>
      <c r="M76" s="135">
        <v>1064.04</v>
      </c>
      <c r="N76" s="135">
        <f t="shared" si="9"/>
        <v>1828.01</v>
      </c>
      <c r="O76" s="136">
        <v>0.31763702686058082</v>
      </c>
      <c r="P76" s="136">
        <v>5.1285683927179998E-2</v>
      </c>
      <c r="Q76" s="136">
        <v>8.2524615711553451E-2</v>
      </c>
      <c r="R76" s="136">
        <v>6.849897286958985E-2</v>
      </c>
      <c r="S76" s="136">
        <v>0.16625345328327548</v>
      </c>
      <c r="T76" s="136">
        <v>0.2163349153502869</v>
      </c>
      <c r="U76" s="136">
        <v>7.7495218530849327E-2</v>
      </c>
      <c r="V76" s="136">
        <v>0.16079506510000002</v>
      </c>
      <c r="W76" s="136">
        <v>2.0605612998522895E-2</v>
      </c>
      <c r="X76" s="137">
        <f t="shared" si="10"/>
        <v>580.64366147141038</v>
      </c>
      <c r="Y76" s="137">
        <f t="shared" si="11"/>
        <v>93.750743075724301</v>
      </c>
      <c r="Z76" s="137">
        <f t="shared" si="12"/>
        <v>150.85582276687683</v>
      </c>
      <c r="AA76" s="137">
        <f t="shared" si="13"/>
        <v>125.21680739533895</v>
      </c>
      <c r="AB76" s="137">
        <f t="shared" si="14"/>
        <v>303.91297513636039</v>
      </c>
      <c r="AC76" s="137">
        <f t="shared" si="15"/>
        <v>395.46238860947796</v>
      </c>
      <c r="AD76" s="137">
        <f t="shared" si="16"/>
        <v>141.66203442657789</v>
      </c>
      <c r="AE76" s="137">
        <f t="shared" si="17"/>
        <v>293.93498695345102</v>
      </c>
      <c r="AF76" s="137">
        <f t="shared" si="18"/>
        <v>37.667266617429839</v>
      </c>
      <c r="AH76" s="135">
        <v>539.1</v>
      </c>
      <c r="AI76" s="137">
        <f t="shared" si="19"/>
        <v>171.23812118053914</v>
      </c>
      <c r="AJ76" s="137">
        <f t="shared" si="20"/>
        <v>27.648112205142738</v>
      </c>
      <c r="AK76" s="137">
        <f t="shared" si="21"/>
        <v>44.489020330098469</v>
      </c>
      <c r="AL76" s="137">
        <f t="shared" si="22"/>
        <v>36.927796273995888</v>
      </c>
      <c r="AM76" s="137">
        <f t="shared" si="23"/>
        <v>89.627236665013811</v>
      </c>
      <c r="AN76" s="137">
        <f t="shared" si="24"/>
        <v>116.62615286533968</v>
      </c>
      <c r="AO76" s="137">
        <f t="shared" si="25"/>
        <v>41.777672309980872</v>
      </c>
      <c r="AP76" s="137">
        <f t="shared" si="26"/>
        <v>86.684619595410012</v>
      </c>
      <c r="AQ76" s="137">
        <f t="shared" si="27"/>
        <v>11.108485967503693</v>
      </c>
    </row>
    <row r="77" spans="1:43" x14ac:dyDescent="0.5">
      <c r="A77" s="102" t="s">
        <v>104</v>
      </c>
      <c r="B77" s="101">
        <v>358</v>
      </c>
      <c r="C77" s="102" t="s">
        <v>124</v>
      </c>
      <c r="D77" s="135">
        <v>3659.2</v>
      </c>
      <c r="E77" s="136">
        <v>0.1555832147937411</v>
      </c>
      <c r="F77" s="136">
        <v>0.2541486999</v>
      </c>
      <c r="G77" s="136">
        <v>2.1503496503496502E-2</v>
      </c>
      <c r="H77" s="137">
        <f t="shared" si="31"/>
        <v>569.31009957325739</v>
      </c>
      <c r="I77" s="137">
        <f t="shared" si="32"/>
        <v>929.98092267407992</v>
      </c>
      <c r="J77" s="137">
        <f t="shared" si="33"/>
        <v>78.685594405594401</v>
      </c>
      <c r="L77" s="135">
        <v>428.04</v>
      </c>
      <c r="M77" s="135">
        <v>1345.26</v>
      </c>
      <c r="N77" s="135">
        <f t="shared" ref="N77:N140" si="34">L77+M77</f>
        <v>1773.3</v>
      </c>
      <c r="O77" s="136">
        <v>0.1555832147937411</v>
      </c>
      <c r="P77" s="136">
        <v>1.1732916162980871E-2</v>
      </c>
      <c r="Q77" s="136">
        <v>3.7332005973120953E-2</v>
      </c>
      <c r="R77" s="136">
        <v>2.2683637915096352E-2</v>
      </c>
      <c r="S77" s="136">
        <v>6.2291118538007541E-2</v>
      </c>
      <c r="T77" s="136">
        <v>6.5988764843916664E-2</v>
      </c>
      <c r="U77" s="136">
        <v>7.957050415985209E-2</v>
      </c>
      <c r="V77" s="136">
        <v>0.2541486999</v>
      </c>
      <c r="W77" s="136">
        <v>1.3225127742711151E-2</v>
      </c>
      <c r="X77" s="137">
        <f t="shared" ref="X77:X140" si="35">$N77*O77</f>
        <v>275.89571479374109</v>
      </c>
      <c r="Y77" s="137">
        <f t="shared" ref="Y77:Y140" si="36">$N77*P77</f>
        <v>20.805980231813979</v>
      </c>
      <c r="Z77" s="137">
        <f t="shared" ref="Z77:Z140" si="37">$N77*Q77</f>
        <v>66.200846192135387</v>
      </c>
      <c r="AA77" s="137">
        <f t="shared" ref="AA77:AA140" si="38">$N77*R77</f>
        <v>40.224895114840358</v>
      </c>
      <c r="AB77" s="137">
        <f t="shared" ref="AB77:AB140" si="39">$N77*S77</f>
        <v>110.46084050344876</v>
      </c>
      <c r="AC77" s="137">
        <f t="shared" ref="AC77:AC140" si="40">$N77*T77</f>
        <v>117.01787669771741</v>
      </c>
      <c r="AD77" s="137">
        <f t="shared" ref="AD77:AD140" si="41">$N77*U77</f>
        <v>141.1023750266657</v>
      </c>
      <c r="AE77" s="137">
        <f t="shared" ref="AE77:AE140" si="42">$N77*V77</f>
        <v>450.68188953266997</v>
      </c>
      <c r="AF77" s="137">
        <f t="shared" ref="AF77:AF140" si="43">$N77*W77</f>
        <v>23.452119026149685</v>
      </c>
      <c r="AH77" s="135">
        <v>681.57999999999993</v>
      </c>
      <c r="AI77" s="137">
        <f t="shared" ref="AI77:AI140" si="44">$AH77*O77</f>
        <v>106.04240753911805</v>
      </c>
      <c r="AJ77" s="137">
        <f t="shared" ref="AJ77:AJ140" si="45">$AH77*P77</f>
        <v>7.9969209983645015</v>
      </c>
      <c r="AK77" s="137">
        <f t="shared" ref="AK77:AK140" si="46">$AH77*Q77</f>
        <v>25.444748631159776</v>
      </c>
      <c r="AL77" s="137">
        <f t="shared" ref="AL77:AL140" si="47">$AH77*R77</f>
        <v>15.460713930171369</v>
      </c>
      <c r="AM77" s="137">
        <f t="shared" ref="AM77:AM140" si="48">$AH77*S77</f>
        <v>42.456380573135178</v>
      </c>
      <c r="AN77" s="137">
        <f t="shared" ref="AN77:AN140" si="49">$AH77*T77</f>
        <v>44.976622342316716</v>
      </c>
      <c r="AO77" s="137">
        <f t="shared" ref="AO77:AO140" si="50">$AH77*U77</f>
        <v>54.23366422527198</v>
      </c>
      <c r="AP77" s="137">
        <f t="shared" ref="AP77:AP140" si="51">$AH77*V77</f>
        <v>173.22267087784198</v>
      </c>
      <c r="AQ77" s="137">
        <f t="shared" ref="AQ77:AQ140" si="52">$AH77*W77</f>
        <v>9.0139825668770648</v>
      </c>
    </row>
    <row r="78" spans="1:43" x14ac:dyDescent="0.5">
      <c r="A78" s="102" t="s">
        <v>104</v>
      </c>
      <c r="B78" s="101">
        <v>877</v>
      </c>
      <c r="C78" s="102" t="s">
        <v>125</v>
      </c>
      <c r="D78" s="135">
        <v>2966.49</v>
      </c>
      <c r="E78" s="136">
        <v>0.23962855101928676</v>
      </c>
      <c r="F78" s="136">
        <v>0.14471371499999999</v>
      </c>
      <c r="G78" s="136">
        <v>2.5617773747449557E-2</v>
      </c>
      <c r="H78" s="137">
        <f t="shared" si="31"/>
        <v>710.8557003132039</v>
      </c>
      <c r="I78" s="137">
        <f t="shared" si="32"/>
        <v>429.29178841034997</v>
      </c>
      <c r="J78" s="137">
        <f t="shared" si="33"/>
        <v>75.994869644071628</v>
      </c>
      <c r="L78" s="135">
        <v>418</v>
      </c>
      <c r="M78" s="135">
        <v>1025.98</v>
      </c>
      <c r="N78" s="135">
        <f t="shared" si="34"/>
        <v>1443.98</v>
      </c>
      <c r="O78" s="136">
        <v>0.23962855101928676</v>
      </c>
      <c r="P78" s="136">
        <v>1.1715629715097186E-2</v>
      </c>
      <c r="Q78" s="136">
        <v>2.9732848140587558E-2</v>
      </c>
      <c r="R78" s="136">
        <v>2.352001420076329E-2</v>
      </c>
      <c r="S78" s="136">
        <v>8.3074465252507321E-2</v>
      </c>
      <c r="T78" s="136">
        <v>7.9613029200319513E-2</v>
      </c>
      <c r="U78" s="136">
        <v>0.14893050501464453</v>
      </c>
      <c r="V78" s="136">
        <v>0.14471371499999999</v>
      </c>
      <c r="W78" s="136">
        <v>1.5839893768377123E-2</v>
      </c>
      <c r="X78" s="137">
        <f t="shared" si="35"/>
        <v>346.01883510082968</v>
      </c>
      <c r="Y78" s="137">
        <f t="shared" si="36"/>
        <v>16.917134996006034</v>
      </c>
      <c r="Z78" s="137">
        <f t="shared" si="37"/>
        <v>42.933638058045624</v>
      </c>
      <c r="AA78" s="137">
        <f t="shared" si="38"/>
        <v>33.962430105618175</v>
      </c>
      <c r="AB78" s="137">
        <f t="shared" si="39"/>
        <v>119.95786633531553</v>
      </c>
      <c r="AC78" s="137">
        <f t="shared" si="40"/>
        <v>114.95962190467738</v>
      </c>
      <c r="AD78" s="137">
        <f t="shared" si="41"/>
        <v>215.0526706310464</v>
      </c>
      <c r="AE78" s="137">
        <f t="shared" si="42"/>
        <v>208.96371018569999</v>
      </c>
      <c r="AF78" s="137">
        <f t="shared" si="43"/>
        <v>22.8724898036612</v>
      </c>
      <c r="AH78" s="135">
        <v>519.81999999999994</v>
      </c>
      <c r="AI78" s="137">
        <f t="shared" si="44"/>
        <v>124.56371339084563</v>
      </c>
      <c r="AJ78" s="137">
        <f t="shared" si="45"/>
        <v>6.0900186385018182</v>
      </c>
      <c r="AK78" s="137">
        <f t="shared" si="46"/>
        <v>15.455729120440223</v>
      </c>
      <c r="AL78" s="137">
        <f t="shared" si="47"/>
        <v>12.226173781840773</v>
      </c>
      <c r="AM78" s="137">
        <f t="shared" si="48"/>
        <v>43.18376852755835</v>
      </c>
      <c r="AN78" s="137">
        <f t="shared" si="49"/>
        <v>41.384444838910085</v>
      </c>
      <c r="AO78" s="137">
        <f t="shared" si="50"/>
        <v>77.417055116712504</v>
      </c>
      <c r="AP78" s="137">
        <f t="shared" si="51"/>
        <v>75.225083331299984</v>
      </c>
      <c r="AQ78" s="137">
        <f t="shared" si="52"/>
        <v>8.2338935786777956</v>
      </c>
    </row>
    <row r="79" spans="1:43" x14ac:dyDescent="0.5">
      <c r="A79" s="102" t="s">
        <v>104</v>
      </c>
      <c r="B79" s="101">
        <v>943</v>
      </c>
      <c r="C79" s="102" t="s">
        <v>126</v>
      </c>
      <c r="D79" s="135">
        <v>2612.54</v>
      </c>
      <c r="E79" s="136">
        <v>0.15230067182152365</v>
      </c>
      <c r="F79" s="136">
        <v>4.2216520039100681E-2</v>
      </c>
      <c r="G79" s="136">
        <v>2.2340695608022342E-2</v>
      </c>
      <c r="H79" s="137">
        <f t="shared" si="31"/>
        <v>397.8915971606034</v>
      </c>
      <c r="I79" s="137">
        <f t="shared" si="32"/>
        <v>110.29234726295209</v>
      </c>
      <c r="J79" s="137">
        <f t="shared" si="33"/>
        <v>58.365960903782685</v>
      </c>
      <c r="L79" s="135">
        <v>313.75</v>
      </c>
      <c r="M79" s="135">
        <v>944.26</v>
      </c>
      <c r="N79" s="135">
        <f t="shared" si="34"/>
        <v>1258.01</v>
      </c>
      <c r="O79" s="136">
        <v>0.15230067182152365</v>
      </c>
      <c r="P79" s="136">
        <v>2.8413170581598111E-2</v>
      </c>
      <c r="Q79" s="136">
        <v>4.7697199712791058E-2</v>
      </c>
      <c r="R79" s="136">
        <v>3.3336752487434611E-2</v>
      </c>
      <c r="S79" s="136">
        <v>1.4155297979279927E-2</v>
      </c>
      <c r="T79" s="136">
        <v>2.1643245461072932E-2</v>
      </c>
      <c r="U79" s="136">
        <v>7.2827982357164839E-2</v>
      </c>
      <c r="V79" s="136">
        <v>4.2216520039100681E-2</v>
      </c>
      <c r="W79" s="136">
        <v>1.2466983623877444E-2</v>
      </c>
      <c r="X79" s="137">
        <f t="shared" si="35"/>
        <v>191.59576815819497</v>
      </c>
      <c r="Y79" s="137">
        <f t="shared" si="36"/>
        <v>35.744052723356241</v>
      </c>
      <c r="Z79" s="137">
        <f t="shared" si="37"/>
        <v>60.003554210688279</v>
      </c>
      <c r="AA79" s="137">
        <f t="shared" si="38"/>
        <v>41.937967996717617</v>
      </c>
      <c r="AB79" s="137">
        <f t="shared" si="39"/>
        <v>17.807506410913941</v>
      </c>
      <c r="AC79" s="137">
        <f t="shared" si="40"/>
        <v>27.227419222484357</v>
      </c>
      <c r="AD79" s="137">
        <f t="shared" si="41"/>
        <v>91.618330085136932</v>
      </c>
      <c r="AE79" s="137">
        <f t="shared" si="42"/>
        <v>53.108804374389045</v>
      </c>
      <c r="AF79" s="137">
        <f t="shared" si="43"/>
        <v>15.683590068674063</v>
      </c>
      <c r="AH79" s="135">
        <v>478.41</v>
      </c>
      <c r="AI79" s="137">
        <f t="shared" si="44"/>
        <v>72.862164406135136</v>
      </c>
      <c r="AJ79" s="137">
        <f t="shared" si="45"/>
        <v>13.593144937942354</v>
      </c>
      <c r="AK79" s="137">
        <f t="shared" si="46"/>
        <v>22.81881731459637</v>
      </c>
      <c r="AL79" s="137">
        <f t="shared" si="47"/>
        <v>15.948635757513593</v>
      </c>
      <c r="AM79" s="137">
        <f t="shared" si="48"/>
        <v>6.7720361062673105</v>
      </c>
      <c r="AN79" s="137">
        <f t="shared" si="49"/>
        <v>10.354345061031902</v>
      </c>
      <c r="AO79" s="137">
        <f t="shared" si="50"/>
        <v>34.84163503949123</v>
      </c>
      <c r="AP79" s="137">
        <f t="shared" si="51"/>
        <v>20.196805351906157</v>
      </c>
      <c r="AQ79" s="137">
        <f t="shared" si="52"/>
        <v>5.9643296354992081</v>
      </c>
    </row>
    <row r="80" spans="1:43" x14ac:dyDescent="0.5">
      <c r="A80" s="102" t="s">
        <v>104</v>
      </c>
      <c r="B80" s="101">
        <v>359</v>
      </c>
      <c r="C80" s="102" t="s">
        <v>127</v>
      </c>
      <c r="D80" s="135">
        <v>4393.08</v>
      </c>
      <c r="E80" s="136">
        <v>0.27957069948964275</v>
      </c>
      <c r="F80" s="136">
        <v>9.416794563E-2</v>
      </c>
      <c r="G80" s="136">
        <v>3.2079047103410939E-2</v>
      </c>
      <c r="H80" s="137">
        <f t="shared" si="31"/>
        <v>1228.1764485139597</v>
      </c>
      <c r="I80" s="137">
        <f t="shared" si="32"/>
        <v>413.68731858824037</v>
      </c>
      <c r="J80" s="137">
        <f t="shared" si="33"/>
        <v>140.92582024905252</v>
      </c>
      <c r="L80" s="135">
        <v>901.79</v>
      </c>
      <c r="M80" s="135">
        <v>1529.73</v>
      </c>
      <c r="N80" s="135">
        <f t="shared" si="34"/>
        <v>2431.52</v>
      </c>
      <c r="O80" s="136">
        <v>0.27957069948964275</v>
      </c>
      <c r="P80" s="136">
        <v>2.692839369643351E-2</v>
      </c>
      <c r="Q80" s="136">
        <v>8.1061653303842962E-2</v>
      </c>
      <c r="R80" s="136">
        <v>8.2278131047829689E-2</v>
      </c>
      <c r="S80" s="136">
        <v>7.8794581144594963E-2</v>
      </c>
      <c r="T80" s="136">
        <v>0.11628421343654963</v>
      </c>
      <c r="U80" s="136">
        <v>0.11003594138789052</v>
      </c>
      <c r="V80" s="136">
        <v>9.416794563E-2</v>
      </c>
      <c r="W80" s="136">
        <v>1.7393767705382437E-2</v>
      </c>
      <c r="X80" s="137">
        <f t="shared" si="35"/>
        <v>679.78174722305619</v>
      </c>
      <c r="Y80" s="137">
        <f t="shared" si="36"/>
        <v>65.476927840752012</v>
      </c>
      <c r="Z80" s="137">
        <f t="shared" si="37"/>
        <v>197.10303124136024</v>
      </c>
      <c r="AA80" s="137">
        <f t="shared" si="38"/>
        <v>200.06092120541885</v>
      </c>
      <c r="AB80" s="137">
        <f t="shared" si="39"/>
        <v>191.59059994470553</v>
      </c>
      <c r="AC80" s="137">
        <f t="shared" si="40"/>
        <v>282.74739065523914</v>
      </c>
      <c r="AD80" s="137">
        <f t="shared" si="41"/>
        <v>267.55459220348354</v>
      </c>
      <c r="AE80" s="137">
        <f t="shared" si="42"/>
        <v>228.97124315825761</v>
      </c>
      <c r="AF80" s="137">
        <f t="shared" si="43"/>
        <v>42.293294050991506</v>
      </c>
      <c r="AH80" s="135">
        <v>775.05</v>
      </c>
      <c r="AI80" s="137">
        <f t="shared" si="44"/>
        <v>216.6812706394476</v>
      </c>
      <c r="AJ80" s="137">
        <f t="shared" si="45"/>
        <v>20.87085153442079</v>
      </c>
      <c r="AK80" s="137">
        <f t="shared" si="46"/>
        <v>62.826834393143486</v>
      </c>
      <c r="AL80" s="137">
        <f t="shared" si="47"/>
        <v>63.769665468620396</v>
      </c>
      <c r="AM80" s="137">
        <f t="shared" si="48"/>
        <v>61.069740116118325</v>
      </c>
      <c r="AN80" s="137">
        <f t="shared" si="49"/>
        <v>90.126079623997782</v>
      </c>
      <c r="AO80" s="137">
        <f t="shared" si="50"/>
        <v>85.283356372684551</v>
      </c>
      <c r="AP80" s="137">
        <f t="shared" si="51"/>
        <v>72.98486626053149</v>
      </c>
      <c r="AQ80" s="137">
        <f t="shared" si="52"/>
        <v>13.481039660056657</v>
      </c>
    </row>
    <row r="81" spans="1:43" x14ac:dyDescent="0.5">
      <c r="A81" s="102" t="s">
        <v>104</v>
      </c>
      <c r="B81" s="101">
        <v>344</v>
      </c>
      <c r="C81" s="102" t="s">
        <v>128</v>
      </c>
      <c r="D81" s="135">
        <v>4339.2700000000004</v>
      </c>
      <c r="E81" s="136">
        <v>0.29966382612774606</v>
      </c>
      <c r="F81" s="136">
        <v>5.799045915E-2</v>
      </c>
      <c r="G81" s="136">
        <v>3.5013184881336069E-2</v>
      </c>
      <c r="H81" s="137">
        <f t="shared" si="31"/>
        <v>1300.3222508013448</v>
      </c>
      <c r="I81" s="137">
        <f t="shared" si="32"/>
        <v>251.63625967582053</v>
      </c>
      <c r="J81" s="137">
        <f t="shared" si="33"/>
        <v>151.93166276003518</v>
      </c>
      <c r="L81" s="135">
        <v>891.05</v>
      </c>
      <c r="M81" s="135">
        <v>1387.21</v>
      </c>
      <c r="N81" s="135">
        <f t="shared" si="34"/>
        <v>2278.2600000000002</v>
      </c>
      <c r="O81" s="136">
        <v>0.29966382612774606</v>
      </c>
      <c r="P81" s="136">
        <v>0.14461484634672575</v>
      </c>
      <c r="Q81" s="136">
        <v>0.14799696775322177</v>
      </c>
      <c r="R81" s="136">
        <v>4.0060644935564757E-2</v>
      </c>
      <c r="S81" s="136">
        <v>2.6415534433494665E-2</v>
      </c>
      <c r="T81" s="136">
        <v>7.953816549069917E-2</v>
      </c>
      <c r="U81" s="136">
        <v>0.10181351682313837</v>
      </c>
      <c r="V81" s="136">
        <v>5.799045915E-2</v>
      </c>
      <c r="W81" s="136">
        <v>2.0323951468867403E-2</v>
      </c>
      <c r="X81" s="137">
        <f t="shared" si="35"/>
        <v>682.71210851379885</v>
      </c>
      <c r="Y81" s="137">
        <f t="shared" si="36"/>
        <v>329.47021983789142</v>
      </c>
      <c r="Z81" s="137">
        <f t="shared" si="37"/>
        <v>337.17557175345507</v>
      </c>
      <c r="AA81" s="137">
        <f t="shared" si="38"/>
        <v>91.268564930899771</v>
      </c>
      <c r="AB81" s="137">
        <f t="shared" si="39"/>
        <v>60.181455478453557</v>
      </c>
      <c r="AC81" s="137">
        <f t="shared" si="40"/>
        <v>181.2086209108403</v>
      </c>
      <c r="AD81" s="137">
        <f t="shared" si="41"/>
        <v>231.95766283748324</v>
      </c>
      <c r="AE81" s="137">
        <f t="shared" si="42"/>
        <v>132.11734346307901</v>
      </c>
      <c r="AF81" s="137">
        <f t="shared" si="43"/>
        <v>46.303245673461852</v>
      </c>
      <c r="AH81" s="135">
        <v>702.84</v>
      </c>
      <c r="AI81" s="137">
        <f t="shared" si="44"/>
        <v>210.61572355562504</v>
      </c>
      <c r="AJ81" s="137">
        <f t="shared" si="45"/>
        <v>101.64109860633273</v>
      </c>
      <c r="AK81" s="137">
        <f t="shared" si="46"/>
        <v>104.01818881567439</v>
      </c>
      <c r="AL81" s="137">
        <f t="shared" si="47"/>
        <v>28.156223686512334</v>
      </c>
      <c r="AM81" s="137">
        <f t="shared" si="48"/>
        <v>18.565894221237389</v>
      </c>
      <c r="AN81" s="137">
        <f t="shared" si="49"/>
        <v>55.902604233483004</v>
      </c>
      <c r="AO81" s="137">
        <f t="shared" si="50"/>
        <v>71.558612163974573</v>
      </c>
      <c r="AP81" s="137">
        <f t="shared" si="51"/>
        <v>40.758014308985999</v>
      </c>
      <c r="AQ81" s="137">
        <f t="shared" si="52"/>
        <v>14.284486050378765</v>
      </c>
    </row>
    <row r="82" spans="1:43" x14ac:dyDescent="0.5">
      <c r="A82" s="102" t="s">
        <v>129</v>
      </c>
      <c r="B82" s="101">
        <v>301</v>
      </c>
      <c r="C82" s="102" t="s">
        <v>130</v>
      </c>
      <c r="D82" s="135">
        <v>4278.84</v>
      </c>
      <c r="E82" s="136">
        <v>0.27387512474508613</v>
      </c>
      <c r="F82" s="136">
        <v>0.53486287129999999</v>
      </c>
      <c r="G82" s="136">
        <v>3.0649205906937867E-2</v>
      </c>
      <c r="H82" s="137">
        <f t="shared" si="31"/>
        <v>1171.8678387642644</v>
      </c>
      <c r="I82" s="137">
        <f t="shared" si="32"/>
        <v>2288.592648233292</v>
      </c>
      <c r="J82" s="137">
        <f t="shared" si="33"/>
        <v>131.14304820284204</v>
      </c>
      <c r="L82" s="135">
        <v>1125.56</v>
      </c>
      <c r="M82" s="135">
        <v>738.91</v>
      </c>
      <c r="N82" s="135">
        <f t="shared" si="34"/>
        <v>1864.4699999999998</v>
      </c>
      <c r="O82" s="136">
        <v>0.27387512474508613</v>
      </c>
      <c r="P82" s="136">
        <v>0</v>
      </c>
      <c r="Q82" s="136">
        <v>1.6710735060814386E-2</v>
      </c>
      <c r="R82" s="136">
        <v>0.11448968799576943</v>
      </c>
      <c r="S82" s="136">
        <v>0.14685351665785298</v>
      </c>
      <c r="T82" s="136">
        <v>0.35261766261237443</v>
      </c>
      <c r="U82" s="136">
        <v>0.18884188260179799</v>
      </c>
      <c r="V82" s="136">
        <v>0.53486287129999999</v>
      </c>
      <c r="W82" s="136">
        <v>1.7005805430129597E-2</v>
      </c>
      <c r="X82" s="137">
        <f t="shared" si="35"/>
        <v>510.63195383347067</v>
      </c>
      <c r="Y82" s="137">
        <f t="shared" si="36"/>
        <v>0</v>
      </c>
      <c r="Z82" s="137">
        <f t="shared" si="37"/>
        <v>31.156664198836594</v>
      </c>
      <c r="AA82" s="137">
        <f t="shared" si="38"/>
        <v>213.46258857747222</v>
      </c>
      <c r="AB82" s="137">
        <f t="shared" si="39"/>
        <v>273.80397620306712</v>
      </c>
      <c r="AC82" s="137">
        <f t="shared" si="40"/>
        <v>657.44505341089371</v>
      </c>
      <c r="AD82" s="137">
        <f t="shared" si="41"/>
        <v>352.09002485457427</v>
      </c>
      <c r="AE82" s="137">
        <f t="shared" si="42"/>
        <v>997.23577765271091</v>
      </c>
      <c r="AF82" s="137">
        <f t="shared" si="43"/>
        <v>31.706814050313728</v>
      </c>
      <c r="AH82" s="135">
        <v>374.37</v>
      </c>
      <c r="AI82" s="137">
        <f t="shared" si="44"/>
        <v>102.5306304508179</v>
      </c>
      <c r="AJ82" s="137">
        <f t="shared" si="45"/>
        <v>0</v>
      </c>
      <c r="AK82" s="137">
        <f t="shared" si="46"/>
        <v>6.2559978847170816</v>
      </c>
      <c r="AL82" s="137">
        <f t="shared" si="47"/>
        <v>42.861504494976202</v>
      </c>
      <c r="AM82" s="137">
        <f t="shared" si="48"/>
        <v>54.97755103120042</v>
      </c>
      <c r="AN82" s="137">
        <f t="shared" si="49"/>
        <v>132.00947435219462</v>
      </c>
      <c r="AO82" s="137">
        <f t="shared" si="50"/>
        <v>70.696735589635111</v>
      </c>
      <c r="AP82" s="137">
        <f t="shared" si="51"/>
        <v>200.23661312858098</v>
      </c>
      <c r="AQ82" s="137">
        <f t="shared" si="52"/>
        <v>6.3664633788776177</v>
      </c>
    </row>
    <row r="83" spans="1:43" x14ac:dyDescent="0.5">
      <c r="A83" s="102" t="s">
        <v>129</v>
      </c>
      <c r="B83" s="101">
        <v>302</v>
      </c>
      <c r="C83" s="102" t="s">
        <v>131</v>
      </c>
      <c r="D83" s="135">
        <v>5588.1</v>
      </c>
      <c r="E83" s="136">
        <v>0.20839308884791369</v>
      </c>
      <c r="F83" s="136">
        <v>0.54257432189999999</v>
      </c>
      <c r="G83" s="136">
        <v>2.752762996316005E-2</v>
      </c>
      <c r="H83" s="137">
        <f t="shared" si="31"/>
        <v>1164.5214197910266</v>
      </c>
      <c r="I83" s="137">
        <f t="shared" si="32"/>
        <v>3031.95956820939</v>
      </c>
      <c r="J83" s="137">
        <f t="shared" si="33"/>
        <v>153.82714899713469</v>
      </c>
      <c r="L83" s="135">
        <v>716.16</v>
      </c>
      <c r="M83" s="135">
        <v>1199.3800000000001</v>
      </c>
      <c r="N83" s="135">
        <f t="shared" si="34"/>
        <v>1915.54</v>
      </c>
      <c r="O83" s="136">
        <v>0.20839308884791369</v>
      </c>
      <c r="P83" s="136">
        <v>0</v>
      </c>
      <c r="Q83" s="136">
        <v>5.7081561506340268E-3</v>
      </c>
      <c r="R83" s="136">
        <v>1.5975175267210664E-2</v>
      </c>
      <c r="S83" s="136">
        <v>3.4478795540742443E-2</v>
      </c>
      <c r="T83" s="136">
        <v>7.3746312684365781E-2</v>
      </c>
      <c r="U83" s="136">
        <v>0.1431253112669042</v>
      </c>
      <c r="V83" s="136">
        <v>0.54257432189999999</v>
      </c>
      <c r="W83" s="136">
        <v>1.4133980095341642E-2</v>
      </c>
      <c r="X83" s="137">
        <f t="shared" si="35"/>
        <v>399.18529741173256</v>
      </c>
      <c r="Y83" s="137">
        <f t="shared" si="36"/>
        <v>0</v>
      </c>
      <c r="Z83" s="137">
        <f t="shared" si="37"/>
        <v>10.934201432785503</v>
      </c>
      <c r="AA83" s="137">
        <f t="shared" si="38"/>
        <v>30.601087231352714</v>
      </c>
      <c r="AB83" s="137">
        <f t="shared" si="39"/>
        <v>66.045512010113782</v>
      </c>
      <c r="AC83" s="137">
        <f t="shared" si="40"/>
        <v>141.26401179941001</v>
      </c>
      <c r="AD83" s="137">
        <f t="shared" si="41"/>
        <v>274.16225874420564</v>
      </c>
      <c r="AE83" s="137">
        <f t="shared" si="42"/>
        <v>1039.322816572326</v>
      </c>
      <c r="AF83" s="137">
        <f t="shared" si="43"/>
        <v>27.074204231830727</v>
      </c>
      <c r="AH83" s="135">
        <v>607.66999999999996</v>
      </c>
      <c r="AI83" s="137">
        <f t="shared" si="44"/>
        <v>126.6342283002117</v>
      </c>
      <c r="AJ83" s="137">
        <f t="shared" si="45"/>
        <v>0</v>
      </c>
      <c r="AK83" s="137">
        <f t="shared" si="46"/>
        <v>3.4686752480557788</v>
      </c>
      <c r="AL83" s="137">
        <f t="shared" si="47"/>
        <v>9.7076347546259036</v>
      </c>
      <c r="AM83" s="137">
        <f t="shared" si="48"/>
        <v>20.95172968624296</v>
      </c>
      <c r="AN83" s="137">
        <f t="shared" si="49"/>
        <v>44.813421828908552</v>
      </c>
      <c r="AO83" s="137">
        <f t="shared" si="50"/>
        <v>86.972957897559667</v>
      </c>
      <c r="AP83" s="137">
        <f t="shared" si="51"/>
        <v>329.70613818897294</v>
      </c>
      <c r="AQ83" s="137">
        <f t="shared" si="52"/>
        <v>8.5887956845362545</v>
      </c>
    </row>
    <row r="84" spans="1:43" x14ac:dyDescent="0.5">
      <c r="A84" s="102" t="s">
        <v>129</v>
      </c>
      <c r="B84" s="101">
        <v>303</v>
      </c>
      <c r="C84" s="102" t="s">
        <v>132</v>
      </c>
      <c r="D84" s="135">
        <v>3700.8</v>
      </c>
      <c r="E84" s="136">
        <v>0.19758119932200285</v>
      </c>
      <c r="F84" s="136">
        <v>0.24289589540000001</v>
      </c>
      <c r="G84" s="136">
        <v>2.5636865163069934E-2</v>
      </c>
      <c r="H84" s="137">
        <f t="shared" si="31"/>
        <v>731.2085024508682</v>
      </c>
      <c r="I84" s="137">
        <f t="shared" si="32"/>
        <v>898.90912969632006</v>
      </c>
      <c r="J84" s="137">
        <f t="shared" si="33"/>
        <v>94.876910595489221</v>
      </c>
      <c r="L84" s="135">
        <v>431.02</v>
      </c>
      <c r="M84" s="135">
        <v>943.95</v>
      </c>
      <c r="N84" s="135">
        <f t="shared" si="34"/>
        <v>1374.97</v>
      </c>
      <c r="O84" s="136">
        <v>0.19758119932200285</v>
      </c>
      <c r="P84" s="136">
        <v>0</v>
      </c>
      <c r="Q84" s="136">
        <v>4.8615109064159149E-3</v>
      </c>
      <c r="R84" s="136">
        <v>7.1899187615940635E-2</v>
      </c>
      <c r="S84" s="136">
        <v>8.7123392822874693E-2</v>
      </c>
      <c r="T84" s="136">
        <v>0.12441629885498624</v>
      </c>
      <c r="U84" s="136">
        <v>0.15064287085012473</v>
      </c>
      <c r="V84" s="136">
        <v>0.24289589540000001</v>
      </c>
      <c r="W84" s="136">
        <v>1.4401076716016151E-2</v>
      </c>
      <c r="X84" s="137">
        <f t="shared" si="35"/>
        <v>271.66822163177426</v>
      </c>
      <c r="Y84" s="137">
        <f t="shared" si="36"/>
        <v>0</v>
      </c>
      <c r="Z84" s="137">
        <f t="shared" si="37"/>
        <v>6.6844316509946902</v>
      </c>
      <c r="AA84" s="137">
        <f t="shared" si="38"/>
        <v>98.859225996289894</v>
      </c>
      <c r="AB84" s="137">
        <f t="shared" si="39"/>
        <v>119.79205142966802</v>
      </c>
      <c r="AC84" s="137">
        <f t="shared" si="40"/>
        <v>171.06867843664043</v>
      </c>
      <c r="AD84" s="137">
        <f t="shared" si="41"/>
        <v>207.12942813279599</v>
      </c>
      <c r="AE84" s="137">
        <f t="shared" si="42"/>
        <v>333.97456929813802</v>
      </c>
      <c r="AF84" s="137">
        <f t="shared" si="43"/>
        <v>19.801048452220726</v>
      </c>
      <c r="AH84" s="135">
        <v>478.26</v>
      </c>
      <c r="AI84" s="137">
        <f t="shared" si="44"/>
        <v>94.495184387741077</v>
      </c>
      <c r="AJ84" s="137">
        <f t="shared" si="45"/>
        <v>0</v>
      </c>
      <c r="AK84" s="137">
        <f t="shared" si="46"/>
        <v>2.3250662061024756</v>
      </c>
      <c r="AL84" s="137">
        <f t="shared" si="47"/>
        <v>34.386505469199768</v>
      </c>
      <c r="AM84" s="137">
        <f t="shared" si="48"/>
        <v>41.667633851468047</v>
      </c>
      <c r="AN84" s="137">
        <f t="shared" si="49"/>
        <v>59.503339090385722</v>
      </c>
      <c r="AO84" s="137">
        <f t="shared" si="50"/>
        <v>72.046459412780649</v>
      </c>
      <c r="AP84" s="137">
        <f t="shared" si="51"/>
        <v>116.167390934004</v>
      </c>
      <c r="AQ84" s="137">
        <f t="shared" si="52"/>
        <v>6.8874589502018848</v>
      </c>
    </row>
    <row r="85" spans="1:43" x14ac:dyDescent="0.5">
      <c r="A85" s="102" t="s">
        <v>129</v>
      </c>
      <c r="B85" s="101">
        <v>304</v>
      </c>
      <c r="C85" s="102" t="s">
        <v>133</v>
      </c>
      <c r="D85" s="135">
        <v>4692.4799999999996</v>
      </c>
      <c r="E85" s="136">
        <v>0.2056001566477384</v>
      </c>
      <c r="F85" s="136">
        <v>0.67561589499999997</v>
      </c>
      <c r="G85" s="136">
        <v>2.5480952987641737E-2</v>
      </c>
      <c r="H85" s="137">
        <f t="shared" si="31"/>
        <v>964.77462306637938</v>
      </c>
      <c r="I85" s="137">
        <f t="shared" si="32"/>
        <v>3170.3140749695995</v>
      </c>
      <c r="J85" s="137">
        <f t="shared" si="33"/>
        <v>119.56886227544909</v>
      </c>
      <c r="L85" s="135">
        <v>894.02</v>
      </c>
      <c r="M85" s="135">
        <v>742.29</v>
      </c>
      <c r="N85" s="135">
        <f t="shared" si="34"/>
        <v>1636.31</v>
      </c>
      <c r="O85" s="136">
        <v>0.2056001566477384</v>
      </c>
      <c r="P85" s="136">
        <v>0</v>
      </c>
      <c r="Q85" s="136">
        <v>4.4556536359815048E-3</v>
      </c>
      <c r="R85" s="136">
        <v>5.376208490962589E-2</v>
      </c>
      <c r="S85" s="136">
        <v>9.7015552753257669E-2</v>
      </c>
      <c r="T85" s="136">
        <v>0.1680538041193779</v>
      </c>
      <c r="U85" s="136">
        <v>0.15111391340899538</v>
      </c>
      <c r="V85" s="136">
        <v>0.67561589499999997</v>
      </c>
      <c r="W85" s="136">
        <v>1.3245697656916362E-2</v>
      </c>
      <c r="X85" s="137">
        <f t="shared" si="35"/>
        <v>336.42559232426083</v>
      </c>
      <c r="Y85" s="137">
        <f t="shared" si="36"/>
        <v>0</v>
      </c>
      <c r="Z85" s="137">
        <f t="shared" si="37"/>
        <v>7.290830601092896</v>
      </c>
      <c r="AA85" s="137">
        <f t="shared" si="38"/>
        <v>87.971437158469939</v>
      </c>
      <c r="AB85" s="137">
        <f t="shared" si="39"/>
        <v>158.74751912568306</v>
      </c>
      <c r="AC85" s="137">
        <f t="shared" si="40"/>
        <v>274.98812021857924</v>
      </c>
      <c r="AD85" s="137">
        <f t="shared" si="41"/>
        <v>247.26920765027322</v>
      </c>
      <c r="AE85" s="137">
        <f t="shared" si="42"/>
        <v>1105.5170451474498</v>
      </c>
      <c r="AF85" s="137">
        <f t="shared" si="43"/>
        <v>21.674067532988811</v>
      </c>
      <c r="AH85" s="135">
        <v>376.08</v>
      </c>
      <c r="AI85" s="137">
        <f t="shared" si="44"/>
        <v>77.322106912081452</v>
      </c>
      <c r="AJ85" s="137">
        <f t="shared" si="45"/>
        <v>0</v>
      </c>
      <c r="AK85" s="137">
        <f t="shared" si="46"/>
        <v>1.6756822194199243</v>
      </c>
      <c r="AL85" s="137">
        <f t="shared" si="47"/>
        <v>20.218844892812104</v>
      </c>
      <c r="AM85" s="137">
        <f t="shared" si="48"/>
        <v>36.48560907944514</v>
      </c>
      <c r="AN85" s="137">
        <f t="shared" si="49"/>
        <v>63.20167465321564</v>
      </c>
      <c r="AO85" s="137">
        <f t="shared" si="50"/>
        <v>56.830920554854984</v>
      </c>
      <c r="AP85" s="137">
        <f t="shared" si="51"/>
        <v>254.08562579159997</v>
      </c>
      <c r="AQ85" s="137">
        <f t="shared" si="52"/>
        <v>4.9814419748131051</v>
      </c>
    </row>
    <row r="86" spans="1:43" x14ac:dyDescent="0.5">
      <c r="A86" s="102" t="s">
        <v>129</v>
      </c>
      <c r="B86" s="101">
        <v>305</v>
      </c>
      <c r="C86" s="102" t="s">
        <v>134</v>
      </c>
      <c r="D86" s="135">
        <v>4970.82</v>
      </c>
      <c r="E86" s="136">
        <v>0.1551204272169143</v>
      </c>
      <c r="F86" s="136">
        <v>0.18074889389999999</v>
      </c>
      <c r="G86" s="136">
        <v>2.1960095369557033E-2</v>
      </c>
      <c r="H86" s="137">
        <f t="shared" si="31"/>
        <v>771.07572201838184</v>
      </c>
      <c r="I86" s="137">
        <f t="shared" si="32"/>
        <v>898.47021677599787</v>
      </c>
      <c r="J86" s="137">
        <f t="shared" si="33"/>
        <v>109.15968126490148</v>
      </c>
      <c r="L86" s="135">
        <v>418</v>
      </c>
      <c r="M86" s="135">
        <v>1140.08</v>
      </c>
      <c r="N86" s="135">
        <f t="shared" si="34"/>
        <v>1558.08</v>
      </c>
      <c r="O86" s="136">
        <v>0.1551204272169143</v>
      </c>
      <c r="P86" s="136">
        <v>4.4910179640718561E-3</v>
      </c>
      <c r="Q86" s="136">
        <v>5.1719142360440409E-2</v>
      </c>
      <c r="R86" s="136">
        <v>3.7666602279312345E-2</v>
      </c>
      <c r="S86" s="136">
        <v>5.1767432876183114E-2</v>
      </c>
      <c r="T86" s="136">
        <v>8.9772068765694421E-2</v>
      </c>
      <c r="U86" s="136">
        <v>5.239520958083832E-2</v>
      </c>
      <c r="V86" s="136">
        <v>0.18074889389999999</v>
      </c>
      <c r="W86" s="136">
        <v>1.2135670573591951E-2</v>
      </c>
      <c r="X86" s="137">
        <f t="shared" si="35"/>
        <v>241.69003523812981</v>
      </c>
      <c r="Y86" s="137">
        <f t="shared" si="36"/>
        <v>6.9973652694610768</v>
      </c>
      <c r="Z86" s="137">
        <f t="shared" si="37"/>
        <v>80.582561328954995</v>
      </c>
      <c r="AA86" s="137">
        <f t="shared" si="38"/>
        <v>58.687579679350975</v>
      </c>
      <c r="AB86" s="137">
        <f t="shared" si="39"/>
        <v>80.657801815723388</v>
      </c>
      <c r="AC86" s="137">
        <f t="shared" si="40"/>
        <v>139.87206490245316</v>
      </c>
      <c r="AD86" s="137">
        <f t="shared" si="41"/>
        <v>81.635928143712562</v>
      </c>
      <c r="AE86" s="137">
        <f t="shared" si="42"/>
        <v>281.62123660771198</v>
      </c>
      <c r="AF86" s="137">
        <f t="shared" si="43"/>
        <v>18.908345607302145</v>
      </c>
      <c r="AH86" s="135">
        <v>577.63</v>
      </c>
      <c r="AI86" s="137">
        <f t="shared" si="44"/>
        <v>89.602212373306202</v>
      </c>
      <c r="AJ86" s="137">
        <f t="shared" si="45"/>
        <v>2.5941467065868262</v>
      </c>
      <c r="AK86" s="137">
        <f t="shared" si="46"/>
        <v>29.874528201661192</v>
      </c>
      <c r="AL86" s="137">
        <f t="shared" si="47"/>
        <v>21.757359474599188</v>
      </c>
      <c r="AM86" s="137">
        <f t="shared" si="48"/>
        <v>29.902422252269652</v>
      </c>
      <c r="AN86" s="137">
        <f t="shared" si="49"/>
        <v>51.855040081128067</v>
      </c>
      <c r="AO86" s="137">
        <f t="shared" si="50"/>
        <v>30.26504491017964</v>
      </c>
      <c r="AP86" s="137">
        <f t="shared" si="51"/>
        <v>104.40598358345699</v>
      </c>
      <c r="AQ86" s="137">
        <f t="shared" si="52"/>
        <v>7.0099273934239186</v>
      </c>
    </row>
    <row r="87" spans="1:43" x14ac:dyDescent="0.5">
      <c r="A87" s="102" t="s">
        <v>129</v>
      </c>
      <c r="B87" s="101">
        <v>306</v>
      </c>
      <c r="C87" s="102" t="s">
        <v>135</v>
      </c>
      <c r="D87" s="135">
        <v>5938.99</v>
      </c>
      <c r="E87" s="136">
        <v>0.29136850104489898</v>
      </c>
      <c r="F87" s="136">
        <v>0.37670210779999996</v>
      </c>
      <c r="G87" s="136">
        <v>2.5175526579739219E-2</v>
      </c>
      <c r="H87" s="137">
        <f t="shared" si="31"/>
        <v>1730.4346140206444</v>
      </c>
      <c r="I87" s="137">
        <f t="shared" si="32"/>
        <v>2237.2300512031215</v>
      </c>
      <c r="J87" s="137">
        <f t="shared" si="33"/>
        <v>149.51720060180543</v>
      </c>
      <c r="L87" s="135">
        <v>883.45</v>
      </c>
      <c r="M87" s="135">
        <v>1332.46</v>
      </c>
      <c r="N87" s="135">
        <f t="shared" si="34"/>
        <v>2215.91</v>
      </c>
      <c r="O87" s="136">
        <v>0.29136850104489898</v>
      </c>
      <c r="P87" s="136">
        <v>5.5165862925617417E-3</v>
      </c>
      <c r="Q87" s="136">
        <v>7.1606020751132544E-3</v>
      </c>
      <c r="R87" s="136">
        <v>8.3479468069560137E-2</v>
      </c>
      <c r="S87" s="136">
        <v>6.0755516586292559E-2</v>
      </c>
      <c r="T87" s="136">
        <v>0.16264796142042964</v>
      </c>
      <c r="U87" s="136">
        <v>0.21602367382726875</v>
      </c>
      <c r="V87" s="136">
        <v>0.37670210779999996</v>
      </c>
      <c r="W87" s="136">
        <v>1.326832387499001E-2</v>
      </c>
      <c r="X87" s="137">
        <f t="shared" si="35"/>
        <v>645.64637515040204</v>
      </c>
      <c r="Y87" s="137">
        <f t="shared" si="36"/>
        <v>12.224258731550488</v>
      </c>
      <c r="Z87" s="137">
        <f t="shared" si="37"/>
        <v>15.86724974426421</v>
      </c>
      <c r="AA87" s="137">
        <f t="shared" si="38"/>
        <v>184.98298809001898</v>
      </c>
      <c r="AB87" s="137">
        <f t="shared" si="39"/>
        <v>134.62875675873153</v>
      </c>
      <c r="AC87" s="137">
        <f t="shared" si="40"/>
        <v>360.4132441911442</v>
      </c>
      <c r="AD87" s="137">
        <f t="shared" si="41"/>
        <v>478.68901907058307</v>
      </c>
      <c r="AE87" s="137">
        <f t="shared" si="42"/>
        <v>834.73796769509784</v>
      </c>
      <c r="AF87" s="137">
        <f t="shared" si="43"/>
        <v>29.40141155782911</v>
      </c>
      <c r="AH87" s="135">
        <v>675.1</v>
      </c>
      <c r="AI87" s="137">
        <f t="shared" si="44"/>
        <v>196.70287505541131</v>
      </c>
      <c r="AJ87" s="137">
        <f t="shared" si="45"/>
        <v>3.7242474061084319</v>
      </c>
      <c r="AK87" s="137">
        <f t="shared" si="46"/>
        <v>4.8341224609089579</v>
      </c>
      <c r="AL87" s="137">
        <f t="shared" si="47"/>
        <v>56.356988893760047</v>
      </c>
      <c r="AM87" s="137">
        <f t="shared" si="48"/>
        <v>41.016049247406109</v>
      </c>
      <c r="AN87" s="137">
        <f t="shared" si="49"/>
        <v>109.80363875493205</v>
      </c>
      <c r="AO87" s="137">
        <f t="shared" si="50"/>
        <v>145.83758220078914</v>
      </c>
      <c r="AP87" s="137">
        <f t="shared" si="51"/>
        <v>254.31159297577997</v>
      </c>
      <c r="AQ87" s="137">
        <f t="shared" si="52"/>
        <v>8.957445448005755</v>
      </c>
    </row>
    <row r="88" spans="1:43" x14ac:dyDescent="0.5">
      <c r="A88" s="102" t="s">
        <v>129</v>
      </c>
      <c r="B88" s="101">
        <v>307</v>
      </c>
      <c r="C88" s="102" t="s">
        <v>136</v>
      </c>
      <c r="D88" s="135">
        <v>5587.6</v>
      </c>
      <c r="E88" s="136">
        <v>0.26126632037063036</v>
      </c>
      <c r="F88" s="136">
        <v>0.61979937509999994</v>
      </c>
      <c r="G88" s="136">
        <v>2.3692235514895615E-2</v>
      </c>
      <c r="H88" s="137">
        <f t="shared" si="31"/>
        <v>1459.8516917029342</v>
      </c>
      <c r="I88" s="137">
        <f t="shared" si="32"/>
        <v>3463.1909883087601</v>
      </c>
      <c r="J88" s="137">
        <f t="shared" si="33"/>
        <v>132.38273516303076</v>
      </c>
      <c r="L88" s="135">
        <v>806.28</v>
      </c>
      <c r="M88" s="135">
        <v>881.06</v>
      </c>
      <c r="N88" s="135">
        <f t="shared" si="34"/>
        <v>1687.34</v>
      </c>
      <c r="O88" s="136">
        <v>0.26126632037063036</v>
      </c>
      <c r="P88" s="136">
        <v>0</v>
      </c>
      <c r="Q88" s="136">
        <v>1.7250126839167934E-2</v>
      </c>
      <c r="R88" s="136">
        <v>4.1095890410958902E-2</v>
      </c>
      <c r="S88" s="136">
        <v>7.2382885168273292E-2</v>
      </c>
      <c r="T88" s="136">
        <v>0.1439201758836462</v>
      </c>
      <c r="U88" s="136">
        <v>0.15127684762387958</v>
      </c>
      <c r="V88" s="136">
        <v>0.61979937509999994</v>
      </c>
      <c r="W88" s="136">
        <v>1.2683201803833146E-2</v>
      </c>
      <c r="X88" s="137">
        <f t="shared" si="35"/>
        <v>440.84511301417939</v>
      </c>
      <c r="Y88" s="137">
        <f t="shared" si="36"/>
        <v>0</v>
      </c>
      <c r="Z88" s="137">
        <f t="shared" si="37"/>
        <v>29.106829020801619</v>
      </c>
      <c r="AA88" s="137">
        <f t="shared" si="38"/>
        <v>69.342739726027389</v>
      </c>
      <c r="AB88" s="137">
        <f t="shared" si="39"/>
        <v>122.13453745983425</v>
      </c>
      <c r="AC88" s="137">
        <f t="shared" si="40"/>
        <v>242.84226957551155</v>
      </c>
      <c r="AD88" s="137">
        <f t="shared" si="41"/>
        <v>255.25547606967694</v>
      </c>
      <c r="AE88" s="137">
        <f t="shared" si="42"/>
        <v>1045.812277581234</v>
      </c>
      <c r="AF88" s="137">
        <f t="shared" si="43"/>
        <v>21.40087373167982</v>
      </c>
      <c r="AH88" s="135">
        <v>446.40000000000003</v>
      </c>
      <c r="AI88" s="137">
        <f t="shared" si="44"/>
        <v>116.6292854134494</v>
      </c>
      <c r="AJ88" s="137">
        <f t="shared" si="45"/>
        <v>0</v>
      </c>
      <c r="AK88" s="137">
        <f t="shared" si="46"/>
        <v>7.700456621004566</v>
      </c>
      <c r="AL88" s="137">
        <f t="shared" si="47"/>
        <v>18.345205479452055</v>
      </c>
      <c r="AM88" s="137">
        <f t="shared" si="48"/>
        <v>32.311719939117197</v>
      </c>
      <c r="AN88" s="137">
        <f t="shared" si="49"/>
        <v>64.245966514459667</v>
      </c>
      <c r="AO88" s="137">
        <f t="shared" si="50"/>
        <v>67.529984779299852</v>
      </c>
      <c r="AP88" s="137">
        <f t="shared" si="51"/>
        <v>276.67844104464001</v>
      </c>
      <c r="AQ88" s="137">
        <f t="shared" si="52"/>
        <v>5.6617812852311165</v>
      </c>
    </row>
    <row r="89" spans="1:43" x14ac:dyDescent="0.5">
      <c r="A89" s="102" t="s">
        <v>129</v>
      </c>
      <c r="B89" s="101">
        <v>308</v>
      </c>
      <c r="C89" s="102" t="s">
        <v>137</v>
      </c>
      <c r="D89" s="135">
        <v>4781.97</v>
      </c>
      <c r="E89" s="136">
        <v>0.30572515089139307</v>
      </c>
      <c r="F89" s="136">
        <v>0.51337376950000002</v>
      </c>
      <c r="G89" s="136">
        <v>2.74867635462431E-2</v>
      </c>
      <c r="H89" s="137">
        <f t="shared" si="31"/>
        <v>1461.968499808115</v>
      </c>
      <c r="I89" s="137">
        <f t="shared" si="32"/>
        <v>2454.9379645359154</v>
      </c>
      <c r="J89" s="137">
        <f t="shared" si="33"/>
        <v>131.44087867522813</v>
      </c>
      <c r="L89" s="135">
        <v>993.94</v>
      </c>
      <c r="M89" s="135">
        <v>936.69</v>
      </c>
      <c r="N89" s="135">
        <f t="shared" si="34"/>
        <v>1930.63</v>
      </c>
      <c r="O89" s="136">
        <v>0.30572515089139307</v>
      </c>
      <c r="P89" s="136">
        <v>0</v>
      </c>
      <c r="Q89" s="136">
        <v>5.6309012875536482E-2</v>
      </c>
      <c r="R89" s="136">
        <v>0.17566523605150214</v>
      </c>
      <c r="S89" s="136">
        <v>0.1423175965665236</v>
      </c>
      <c r="T89" s="136">
        <v>0.16399141630901287</v>
      </c>
      <c r="U89" s="136">
        <v>0.13008583690987124</v>
      </c>
      <c r="V89" s="136">
        <v>0.51337376950000002</v>
      </c>
      <c r="W89" s="136">
        <v>1.567263719512195E-2</v>
      </c>
      <c r="X89" s="137">
        <f t="shared" si="35"/>
        <v>590.24214806545024</v>
      </c>
      <c r="Y89" s="137">
        <f t="shared" si="36"/>
        <v>0</v>
      </c>
      <c r="Z89" s="137">
        <f t="shared" si="37"/>
        <v>108.71186952789701</v>
      </c>
      <c r="AA89" s="137">
        <f t="shared" si="38"/>
        <v>339.14457467811161</v>
      </c>
      <c r="AB89" s="137">
        <f t="shared" si="39"/>
        <v>274.76262145922749</v>
      </c>
      <c r="AC89" s="137">
        <f t="shared" si="40"/>
        <v>316.60674806866956</v>
      </c>
      <c r="AD89" s="137">
        <f t="shared" si="41"/>
        <v>251.14761931330474</v>
      </c>
      <c r="AE89" s="137">
        <f t="shared" si="42"/>
        <v>991.13480060978509</v>
      </c>
      <c r="AF89" s="137">
        <f t="shared" si="43"/>
        <v>30.258063548018292</v>
      </c>
      <c r="AH89" s="135">
        <v>474.58</v>
      </c>
      <c r="AI89" s="137">
        <f t="shared" si="44"/>
        <v>145.09104211003731</v>
      </c>
      <c r="AJ89" s="137">
        <f t="shared" si="45"/>
        <v>0</v>
      </c>
      <c r="AK89" s="137">
        <f t="shared" si="46"/>
        <v>26.723131330472103</v>
      </c>
      <c r="AL89" s="137">
        <f t="shared" si="47"/>
        <v>83.367207725321876</v>
      </c>
      <c r="AM89" s="137">
        <f t="shared" si="48"/>
        <v>67.541084978540766</v>
      </c>
      <c r="AN89" s="137">
        <f t="shared" si="49"/>
        <v>77.82704635193133</v>
      </c>
      <c r="AO89" s="137">
        <f t="shared" si="50"/>
        <v>61.736136480686696</v>
      </c>
      <c r="AP89" s="137">
        <f t="shared" si="51"/>
        <v>243.63692352931</v>
      </c>
      <c r="AQ89" s="137">
        <f t="shared" si="52"/>
        <v>7.4379201600609743</v>
      </c>
    </row>
    <row r="90" spans="1:43" x14ac:dyDescent="0.5">
      <c r="A90" s="102" t="s">
        <v>129</v>
      </c>
      <c r="B90" s="101">
        <v>203</v>
      </c>
      <c r="C90" s="102" t="s">
        <v>138</v>
      </c>
      <c r="D90" s="135">
        <v>4619.04</v>
      </c>
      <c r="E90" s="136">
        <v>0.29419912009124982</v>
      </c>
      <c r="F90" s="136">
        <v>0.35691774350000005</v>
      </c>
      <c r="G90" s="136">
        <v>2.9024097989615232E-2</v>
      </c>
      <c r="H90" s="137">
        <f t="shared" si="31"/>
        <v>1358.9175036662866</v>
      </c>
      <c r="I90" s="137">
        <f t="shared" si="32"/>
        <v>1648.6173339362401</v>
      </c>
      <c r="J90" s="137">
        <f t="shared" si="33"/>
        <v>134.06346957795233</v>
      </c>
      <c r="L90" s="135">
        <v>681.15</v>
      </c>
      <c r="M90" s="135">
        <v>1014.52</v>
      </c>
      <c r="N90" s="135">
        <f t="shared" si="34"/>
        <v>1695.67</v>
      </c>
      <c r="O90" s="136">
        <v>0.29419912009124982</v>
      </c>
      <c r="P90" s="136">
        <v>0</v>
      </c>
      <c r="Q90" s="136">
        <v>3.0928816140083745E-2</v>
      </c>
      <c r="R90" s="136">
        <v>9.8306052531404647E-2</v>
      </c>
      <c r="S90" s="136">
        <v>8.6029691663494487E-2</v>
      </c>
      <c r="T90" s="136">
        <v>0.28278454510848877</v>
      </c>
      <c r="U90" s="136">
        <v>0.17805481537875903</v>
      </c>
      <c r="V90" s="136">
        <v>0.35691774350000005</v>
      </c>
      <c r="W90" s="136">
        <v>1.5352038115404976E-2</v>
      </c>
      <c r="X90" s="137">
        <f t="shared" si="35"/>
        <v>498.86462196512963</v>
      </c>
      <c r="Y90" s="137">
        <f t="shared" si="36"/>
        <v>0</v>
      </c>
      <c r="Z90" s="137">
        <f t="shared" si="37"/>
        <v>52.445065664255807</v>
      </c>
      <c r="AA90" s="137">
        <f t="shared" si="38"/>
        <v>166.69462409592691</v>
      </c>
      <c r="AB90" s="137">
        <f t="shared" si="39"/>
        <v>145.8779672630377</v>
      </c>
      <c r="AC90" s="137">
        <f t="shared" si="40"/>
        <v>479.50926960411118</v>
      </c>
      <c r="AD90" s="137">
        <f t="shared" si="41"/>
        <v>301.92220879330034</v>
      </c>
      <c r="AE90" s="137">
        <f t="shared" si="42"/>
        <v>605.21471012064512</v>
      </c>
      <c r="AF90" s="137">
        <f t="shared" si="43"/>
        <v>26.031990471148756</v>
      </c>
      <c r="AH90" s="135">
        <v>514.02</v>
      </c>
      <c r="AI90" s="137">
        <f t="shared" si="44"/>
        <v>151.22423170930423</v>
      </c>
      <c r="AJ90" s="137">
        <f t="shared" si="45"/>
        <v>0</v>
      </c>
      <c r="AK90" s="137">
        <f t="shared" si="46"/>
        <v>15.898030072325845</v>
      </c>
      <c r="AL90" s="137">
        <f t="shared" si="47"/>
        <v>50.531277122192613</v>
      </c>
      <c r="AM90" s="137">
        <f t="shared" si="48"/>
        <v>44.220982108869435</v>
      </c>
      <c r="AN90" s="137">
        <f t="shared" si="49"/>
        <v>145.35691187666541</v>
      </c>
      <c r="AO90" s="137">
        <f t="shared" si="50"/>
        <v>91.523736200989717</v>
      </c>
      <c r="AP90" s="137">
        <f t="shared" si="51"/>
        <v>183.46285851387003</v>
      </c>
      <c r="AQ90" s="137">
        <f t="shared" si="52"/>
        <v>7.8912546320804653</v>
      </c>
    </row>
    <row r="91" spans="1:43" x14ac:dyDescent="0.5">
      <c r="A91" s="102" t="s">
        <v>129</v>
      </c>
      <c r="B91" s="101">
        <v>310</v>
      </c>
      <c r="C91" s="102" t="s">
        <v>139</v>
      </c>
      <c r="D91" s="135">
        <v>3872.86</v>
      </c>
      <c r="E91" s="136">
        <v>0.15226123529133784</v>
      </c>
      <c r="F91" s="136">
        <v>0.64998861829999999</v>
      </c>
      <c r="G91" s="136">
        <v>2.0892687559354226E-2</v>
      </c>
      <c r="H91" s="137">
        <f t="shared" si="31"/>
        <v>589.68644771041068</v>
      </c>
      <c r="I91" s="137">
        <f t="shared" si="32"/>
        <v>2517.314920269338</v>
      </c>
      <c r="J91" s="137">
        <f t="shared" si="33"/>
        <v>80.914453941120613</v>
      </c>
      <c r="L91" s="135">
        <v>400.17</v>
      </c>
      <c r="M91" s="135">
        <v>723.66</v>
      </c>
      <c r="N91" s="135">
        <f t="shared" si="34"/>
        <v>1123.83</v>
      </c>
      <c r="O91" s="136">
        <v>0.15226123529133784</v>
      </c>
      <c r="P91" s="136">
        <v>0</v>
      </c>
      <c r="Q91" s="136">
        <v>0</v>
      </c>
      <c r="R91" s="136">
        <v>0</v>
      </c>
      <c r="S91" s="136">
        <v>1.9627635711081202E-2</v>
      </c>
      <c r="T91" s="136">
        <v>6.5948855989232835E-2</v>
      </c>
      <c r="U91" s="136">
        <v>0.13537460744728577</v>
      </c>
      <c r="V91" s="136">
        <v>0.64998861829999999</v>
      </c>
      <c r="W91" s="136">
        <v>1.1176054981052091E-2</v>
      </c>
      <c r="X91" s="137">
        <f t="shared" si="35"/>
        <v>171.11574405746418</v>
      </c>
      <c r="Y91" s="137">
        <f t="shared" si="36"/>
        <v>0</v>
      </c>
      <c r="Z91" s="137">
        <f t="shared" si="37"/>
        <v>0</v>
      </c>
      <c r="AA91" s="137">
        <f t="shared" si="38"/>
        <v>0</v>
      </c>
      <c r="AB91" s="137">
        <f t="shared" si="39"/>
        <v>22.058125841184385</v>
      </c>
      <c r="AC91" s="137">
        <f t="shared" si="40"/>
        <v>74.115302826379533</v>
      </c>
      <c r="AD91" s="137">
        <f t="shared" si="41"/>
        <v>152.13804508748316</v>
      </c>
      <c r="AE91" s="137">
        <f t="shared" si="42"/>
        <v>730.47670890408892</v>
      </c>
      <c r="AF91" s="137">
        <f t="shared" si="43"/>
        <v>12.559985869355771</v>
      </c>
      <c r="AH91" s="135">
        <v>366.65000000000003</v>
      </c>
      <c r="AI91" s="137">
        <f t="shared" si="44"/>
        <v>55.826581919569023</v>
      </c>
      <c r="AJ91" s="137">
        <f t="shared" si="45"/>
        <v>0</v>
      </c>
      <c r="AK91" s="137">
        <f t="shared" si="46"/>
        <v>0</v>
      </c>
      <c r="AL91" s="137">
        <f t="shared" si="47"/>
        <v>0</v>
      </c>
      <c r="AM91" s="137">
        <f t="shared" si="48"/>
        <v>7.1964726334679234</v>
      </c>
      <c r="AN91" s="137">
        <f t="shared" si="49"/>
        <v>24.180148048452221</v>
      </c>
      <c r="AO91" s="137">
        <f t="shared" si="50"/>
        <v>49.635099820547332</v>
      </c>
      <c r="AP91" s="137">
        <f t="shared" si="51"/>
        <v>238.31832689969502</v>
      </c>
      <c r="AQ91" s="137">
        <f t="shared" si="52"/>
        <v>4.0977005588027495</v>
      </c>
    </row>
    <row r="92" spans="1:43" x14ac:dyDescent="0.5">
      <c r="A92" s="102" t="s">
        <v>129</v>
      </c>
      <c r="B92" s="101">
        <v>311</v>
      </c>
      <c r="C92" s="102" t="s">
        <v>140</v>
      </c>
      <c r="D92" s="135">
        <v>4096.42</v>
      </c>
      <c r="E92" s="136">
        <v>0.19015104489964826</v>
      </c>
      <c r="F92" s="136">
        <v>0.28077154910000002</v>
      </c>
      <c r="G92" s="136">
        <v>2.1836007130124777E-2</v>
      </c>
      <c r="H92" s="137">
        <f t="shared" si="31"/>
        <v>778.93854334781713</v>
      </c>
      <c r="I92" s="137">
        <f t="shared" si="32"/>
        <v>1150.158189164222</v>
      </c>
      <c r="J92" s="137">
        <f t="shared" si="33"/>
        <v>89.449456327985743</v>
      </c>
      <c r="L92" s="135">
        <v>505.14</v>
      </c>
      <c r="M92" s="135">
        <v>1119.28</v>
      </c>
      <c r="N92" s="135">
        <f t="shared" si="34"/>
        <v>1624.42</v>
      </c>
      <c r="O92" s="136">
        <v>0.19015104489964826</v>
      </c>
      <c r="P92" s="136">
        <v>9.320207374614085E-3</v>
      </c>
      <c r="Q92" s="136">
        <v>2.9941166190947749E-2</v>
      </c>
      <c r="R92" s="136">
        <v>3.3960505621250074E-2</v>
      </c>
      <c r="S92" s="136">
        <v>7.0891827343158381E-2</v>
      </c>
      <c r="T92" s="136">
        <v>0.12226947049571853</v>
      </c>
      <c r="U92" s="136">
        <v>0.18465660860954156</v>
      </c>
      <c r="V92" s="136">
        <v>0.28077154910000002</v>
      </c>
      <c r="W92" s="136">
        <v>1.3681895919863182E-2</v>
      </c>
      <c r="X92" s="137">
        <f t="shared" si="35"/>
        <v>308.88516035588663</v>
      </c>
      <c r="Y92" s="137">
        <f t="shared" si="36"/>
        <v>15.139931263470613</v>
      </c>
      <c r="Z92" s="137">
        <f t="shared" si="37"/>
        <v>48.637029183899344</v>
      </c>
      <c r="AA92" s="137">
        <f t="shared" si="38"/>
        <v>55.166124541271046</v>
      </c>
      <c r="AB92" s="137">
        <f t="shared" si="39"/>
        <v>115.15810217277334</v>
      </c>
      <c r="AC92" s="137">
        <f t="shared" si="40"/>
        <v>198.61697326265511</v>
      </c>
      <c r="AD92" s="137">
        <f t="shared" si="41"/>
        <v>299.9598881575115</v>
      </c>
      <c r="AE92" s="137">
        <f t="shared" si="42"/>
        <v>456.09091978902205</v>
      </c>
      <c r="AF92" s="137">
        <f t="shared" si="43"/>
        <v>22.225145370144151</v>
      </c>
      <c r="AH92" s="135">
        <v>567.09</v>
      </c>
      <c r="AI92" s="137">
        <f t="shared" si="44"/>
        <v>107.83275605214153</v>
      </c>
      <c r="AJ92" s="137">
        <f t="shared" si="45"/>
        <v>5.2853964000699021</v>
      </c>
      <c r="AK92" s="137">
        <f t="shared" si="46"/>
        <v>16.979335935224562</v>
      </c>
      <c r="AL92" s="137">
        <f t="shared" si="47"/>
        <v>19.258663132754705</v>
      </c>
      <c r="AM92" s="137">
        <f t="shared" si="48"/>
        <v>40.202046368031688</v>
      </c>
      <c r="AN92" s="137">
        <f t="shared" si="49"/>
        <v>69.337794023417018</v>
      </c>
      <c r="AO92" s="137">
        <f t="shared" si="50"/>
        <v>104.71691617638493</v>
      </c>
      <c r="AP92" s="137">
        <f t="shared" si="51"/>
        <v>159.22273777911903</v>
      </c>
      <c r="AQ92" s="137">
        <f t="shared" si="52"/>
        <v>7.7588663571952123</v>
      </c>
    </row>
    <row r="93" spans="1:43" x14ac:dyDescent="0.5">
      <c r="A93" s="102" t="s">
        <v>129</v>
      </c>
      <c r="B93" s="101">
        <v>312</v>
      </c>
      <c r="C93" s="102" t="s">
        <v>141</v>
      </c>
      <c r="D93" s="135">
        <v>4894.95</v>
      </c>
      <c r="E93" s="136">
        <v>0.21700174825174826</v>
      </c>
      <c r="F93" s="136">
        <v>0.50364218119999993</v>
      </c>
      <c r="G93" s="136">
        <v>3.2242001742810902E-2</v>
      </c>
      <c r="H93" s="137">
        <f t="shared" si="31"/>
        <v>1062.2127076048951</v>
      </c>
      <c r="I93" s="137">
        <f t="shared" si="32"/>
        <v>2465.3032948649397</v>
      </c>
      <c r="J93" s="137">
        <f t="shared" si="33"/>
        <v>157.82298643097221</v>
      </c>
      <c r="L93" s="135">
        <v>535.25</v>
      </c>
      <c r="M93" s="135">
        <v>954.96</v>
      </c>
      <c r="N93" s="135">
        <f t="shared" si="34"/>
        <v>1490.21</v>
      </c>
      <c r="O93" s="136">
        <v>0.21700174825174826</v>
      </c>
      <c r="P93" s="136">
        <v>0</v>
      </c>
      <c r="Q93" s="136">
        <v>5.8880801149798325E-3</v>
      </c>
      <c r="R93" s="136">
        <v>1.2657054105429088E-2</v>
      </c>
      <c r="S93" s="136">
        <v>2.4294125828735684E-2</v>
      </c>
      <c r="T93" s="136">
        <v>0.21108999026380454</v>
      </c>
      <c r="U93" s="136">
        <v>0.23631137280356065</v>
      </c>
      <c r="V93" s="136">
        <v>0.50364218119999993</v>
      </c>
      <c r="W93" s="136">
        <v>1.6605728214503353E-2</v>
      </c>
      <c r="X93" s="137">
        <f t="shared" si="35"/>
        <v>323.37817526223779</v>
      </c>
      <c r="Y93" s="137">
        <f t="shared" si="36"/>
        <v>0</v>
      </c>
      <c r="Z93" s="137">
        <f t="shared" si="37"/>
        <v>8.774475868144096</v>
      </c>
      <c r="AA93" s="137">
        <f t="shared" si="38"/>
        <v>18.861668598451484</v>
      </c>
      <c r="AB93" s="137">
        <f t="shared" si="39"/>
        <v>36.203349251240205</v>
      </c>
      <c r="AC93" s="137">
        <f t="shared" si="40"/>
        <v>314.56841439102419</v>
      </c>
      <c r="AD93" s="137">
        <f t="shared" si="41"/>
        <v>352.15357086559413</v>
      </c>
      <c r="AE93" s="137">
        <f t="shared" si="42"/>
        <v>750.53261484605196</v>
      </c>
      <c r="AF93" s="137">
        <f t="shared" si="43"/>
        <v>24.746022242535041</v>
      </c>
      <c r="AH93" s="135">
        <v>483.84</v>
      </c>
      <c r="AI93" s="137">
        <f t="shared" si="44"/>
        <v>104.99412587412587</v>
      </c>
      <c r="AJ93" s="137">
        <f t="shared" si="45"/>
        <v>0</v>
      </c>
      <c r="AK93" s="137">
        <f t="shared" si="46"/>
        <v>2.8488886828318418</v>
      </c>
      <c r="AL93" s="137">
        <f t="shared" si="47"/>
        <v>6.1239890583708094</v>
      </c>
      <c r="AM93" s="137">
        <f t="shared" si="48"/>
        <v>11.754469840975473</v>
      </c>
      <c r="AN93" s="137">
        <f t="shared" si="49"/>
        <v>102.13378088923918</v>
      </c>
      <c r="AO93" s="137">
        <f t="shared" si="50"/>
        <v>114.33689461727478</v>
      </c>
      <c r="AP93" s="137">
        <f t="shared" si="51"/>
        <v>243.68223295180795</v>
      </c>
      <c r="AQ93" s="137">
        <f t="shared" si="52"/>
        <v>8.0345155393053016</v>
      </c>
    </row>
    <row r="94" spans="1:43" x14ac:dyDescent="0.5">
      <c r="A94" s="102" t="s">
        <v>129</v>
      </c>
      <c r="B94" s="101">
        <v>313</v>
      </c>
      <c r="C94" s="102" t="s">
        <v>142</v>
      </c>
      <c r="D94" s="135">
        <v>4231.2</v>
      </c>
      <c r="E94" s="136">
        <v>0.22430115209431098</v>
      </c>
      <c r="F94" s="136">
        <v>0.6413712277000001</v>
      </c>
      <c r="G94" s="136">
        <v>2.6860353569960256E-2</v>
      </c>
      <c r="H94" s="137">
        <f t="shared" si="31"/>
        <v>949.06303474144852</v>
      </c>
      <c r="I94" s="137">
        <f t="shared" si="32"/>
        <v>2713.7699386442405</v>
      </c>
      <c r="J94" s="137">
        <f t="shared" si="33"/>
        <v>113.65152802521582</v>
      </c>
      <c r="L94" s="135">
        <v>591.15</v>
      </c>
      <c r="M94" s="135">
        <v>696.68</v>
      </c>
      <c r="N94" s="135">
        <f t="shared" si="34"/>
        <v>1287.83</v>
      </c>
      <c r="O94" s="136">
        <v>0.22430115209431098</v>
      </c>
      <c r="P94" s="136">
        <v>0</v>
      </c>
      <c r="Q94" s="136">
        <v>2.3404691180989451E-2</v>
      </c>
      <c r="R94" s="136">
        <v>2.0075796374065348E-2</v>
      </c>
      <c r="S94" s="136">
        <v>4.3173204957492571E-2</v>
      </c>
      <c r="T94" s="136">
        <v>0.13105602786028883</v>
      </c>
      <c r="U94" s="136">
        <v>0.2268769845334426</v>
      </c>
      <c r="V94" s="136">
        <v>0.6413712277000001</v>
      </c>
      <c r="W94" s="136">
        <v>1.3450912541162026E-2</v>
      </c>
      <c r="X94" s="137">
        <f t="shared" si="35"/>
        <v>288.86175270161647</v>
      </c>
      <c r="Y94" s="137">
        <f t="shared" si="36"/>
        <v>0</v>
      </c>
      <c r="Z94" s="137">
        <f t="shared" si="37"/>
        <v>30.141263443613642</v>
      </c>
      <c r="AA94" s="137">
        <f t="shared" si="38"/>
        <v>25.854212844412576</v>
      </c>
      <c r="AB94" s="137">
        <f t="shared" si="39"/>
        <v>55.599748540407653</v>
      </c>
      <c r="AC94" s="137">
        <f t="shared" si="40"/>
        <v>168.77788435931575</v>
      </c>
      <c r="AD94" s="137">
        <f t="shared" si="41"/>
        <v>292.17898699170337</v>
      </c>
      <c r="AE94" s="137">
        <f t="shared" si="42"/>
        <v>825.97710816889105</v>
      </c>
      <c r="AF94" s="137">
        <f t="shared" si="43"/>
        <v>17.32248869788469</v>
      </c>
      <c r="AH94" s="135">
        <v>352.98</v>
      </c>
      <c r="AI94" s="137">
        <f t="shared" si="44"/>
        <v>79.173820666249895</v>
      </c>
      <c r="AJ94" s="137">
        <f t="shared" si="45"/>
        <v>0</v>
      </c>
      <c r="AK94" s="137">
        <f t="shared" si="46"/>
        <v>8.2613878930656561</v>
      </c>
      <c r="AL94" s="137">
        <f t="shared" si="47"/>
        <v>7.0863546041175871</v>
      </c>
      <c r="AM94" s="137">
        <f t="shared" si="48"/>
        <v>15.239277885895728</v>
      </c>
      <c r="AN94" s="137">
        <f t="shared" si="49"/>
        <v>46.260156714124754</v>
      </c>
      <c r="AO94" s="137">
        <f t="shared" si="50"/>
        <v>80.083038000614579</v>
      </c>
      <c r="AP94" s="137">
        <f t="shared" si="51"/>
        <v>226.39121595354604</v>
      </c>
      <c r="AQ94" s="137">
        <f t="shared" si="52"/>
        <v>4.7479031087793722</v>
      </c>
    </row>
    <row r="95" spans="1:43" x14ac:dyDescent="0.5">
      <c r="A95" s="102" t="s">
        <v>129</v>
      </c>
      <c r="B95" s="101">
        <v>314</v>
      </c>
      <c r="C95" s="102" t="s">
        <v>143</v>
      </c>
      <c r="D95" s="135">
        <v>2323.3000000000002</v>
      </c>
      <c r="E95" s="136">
        <v>0.14992980122663119</v>
      </c>
      <c r="F95" s="136">
        <v>0.36650260359999998</v>
      </c>
      <c r="G95" s="136">
        <v>2.298560242485476E-2</v>
      </c>
      <c r="H95" s="137">
        <f t="shared" si="31"/>
        <v>348.33190718983229</v>
      </c>
      <c r="I95" s="137">
        <f t="shared" si="32"/>
        <v>851.49549894387997</v>
      </c>
      <c r="J95" s="137">
        <f t="shared" si="33"/>
        <v>53.402450113665068</v>
      </c>
      <c r="L95" s="135">
        <v>245.2</v>
      </c>
      <c r="M95" s="135">
        <v>562.57000000000005</v>
      </c>
      <c r="N95" s="135">
        <f t="shared" si="34"/>
        <v>807.77</v>
      </c>
      <c r="O95" s="136">
        <v>0.14992980122663119</v>
      </c>
      <c r="P95" s="136">
        <v>0</v>
      </c>
      <c r="Q95" s="136">
        <v>0</v>
      </c>
      <c r="R95" s="136">
        <v>1.4766355140186916E-2</v>
      </c>
      <c r="S95" s="136">
        <v>0</v>
      </c>
      <c r="T95" s="136">
        <v>1.5514018691588785E-2</v>
      </c>
      <c r="U95" s="136">
        <v>0.14738317757009345</v>
      </c>
      <c r="V95" s="136">
        <v>0.36650260359999998</v>
      </c>
      <c r="W95" s="136">
        <v>1.3178703215603585E-2</v>
      </c>
      <c r="X95" s="137">
        <f t="shared" si="35"/>
        <v>121.10879553683587</v>
      </c>
      <c r="Y95" s="137">
        <f t="shared" si="36"/>
        <v>0</v>
      </c>
      <c r="Z95" s="137">
        <f t="shared" si="37"/>
        <v>0</v>
      </c>
      <c r="AA95" s="137">
        <f t="shared" si="38"/>
        <v>11.927818691588785</v>
      </c>
      <c r="AB95" s="137">
        <f t="shared" si="39"/>
        <v>0</v>
      </c>
      <c r="AC95" s="137">
        <f t="shared" si="40"/>
        <v>12.531758878504673</v>
      </c>
      <c r="AD95" s="137">
        <f t="shared" si="41"/>
        <v>119.05170934579438</v>
      </c>
      <c r="AE95" s="137">
        <f t="shared" si="42"/>
        <v>296.04980810997199</v>
      </c>
      <c r="AF95" s="137">
        <f t="shared" si="43"/>
        <v>10.645361096468108</v>
      </c>
      <c r="AH95" s="135">
        <v>285.02999999999997</v>
      </c>
      <c r="AI95" s="137">
        <f t="shared" si="44"/>
        <v>42.734491243626685</v>
      </c>
      <c r="AJ95" s="137">
        <f t="shared" si="45"/>
        <v>0</v>
      </c>
      <c r="AK95" s="137">
        <f t="shared" si="46"/>
        <v>0</v>
      </c>
      <c r="AL95" s="137">
        <f t="shared" si="47"/>
        <v>4.2088542056074765</v>
      </c>
      <c r="AM95" s="137">
        <f t="shared" si="48"/>
        <v>0</v>
      </c>
      <c r="AN95" s="137">
        <f t="shared" si="49"/>
        <v>4.421960747663551</v>
      </c>
      <c r="AO95" s="137">
        <f t="shared" si="50"/>
        <v>42.008627102803729</v>
      </c>
      <c r="AP95" s="137">
        <f t="shared" si="51"/>
        <v>104.46423710410798</v>
      </c>
      <c r="AQ95" s="137">
        <f t="shared" si="52"/>
        <v>3.7563257775434895</v>
      </c>
    </row>
    <row r="96" spans="1:43" x14ac:dyDescent="0.5">
      <c r="A96" s="102" t="s">
        <v>129</v>
      </c>
      <c r="B96" s="101">
        <v>315</v>
      </c>
      <c r="C96" s="102" t="s">
        <v>144</v>
      </c>
      <c r="D96" s="135">
        <v>3071.33</v>
      </c>
      <c r="E96" s="136">
        <v>0.23893582146009332</v>
      </c>
      <c r="F96" s="136">
        <v>0.44376845840000001</v>
      </c>
      <c r="G96" s="136">
        <v>2.0249810749432249E-2</v>
      </c>
      <c r="H96" s="137">
        <f t="shared" si="31"/>
        <v>733.85075652502837</v>
      </c>
      <c r="I96" s="137">
        <f t="shared" si="32"/>
        <v>1362.9593793376721</v>
      </c>
      <c r="J96" s="137">
        <f t="shared" si="33"/>
        <v>62.193851249053751</v>
      </c>
      <c r="L96" s="135">
        <v>307.95999999999998</v>
      </c>
      <c r="M96" s="135">
        <v>645.15</v>
      </c>
      <c r="N96" s="135">
        <f t="shared" si="34"/>
        <v>953.1099999999999</v>
      </c>
      <c r="O96" s="136">
        <v>0.23893582146009332</v>
      </c>
      <c r="P96" s="136">
        <v>0</v>
      </c>
      <c r="Q96" s="136">
        <v>2.0814542426975648E-2</v>
      </c>
      <c r="R96" s="136">
        <v>2.9695413862485257E-2</v>
      </c>
      <c r="S96" s="136">
        <v>2.6295705266079234E-2</v>
      </c>
      <c r="T96" s="136">
        <v>0.15041975993894402</v>
      </c>
      <c r="U96" s="136">
        <v>7.6042461666551028E-2</v>
      </c>
      <c r="V96" s="136">
        <v>0.44376845840000001</v>
      </c>
      <c r="W96" s="136">
        <v>1.1051373954599762E-2</v>
      </c>
      <c r="X96" s="137">
        <f t="shared" si="35"/>
        <v>227.73212079182952</v>
      </c>
      <c r="Y96" s="137">
        <f t="shared" si="36"/>
        <v>0</v>
      </c>
      <c r="Z96" s="137">
        <f t="shared" si="37"/>
        <v>19.838548532574759</v>
      </c>
      <c r="AA96" s="137">
        <f t="shared" si="38"/>
        <v>28.302995906473321</v>
      </c>
      <c r="AB96" s="137">
        <f t="shared" si="39"/>
        <v>25.062699646152776</v>
      </c>
      <c r="AC96" s="137">
        <f t="shared" si="40"/>
        <v>143.36657739540692</v>
      </c>
      <c r="AD96" s="137">
        <f t="shared" si="41"/>
        <v>72.476830639006437</v>
      </c>
      <c r="AE96" s="137">
        <f t="shared" si="42"/>
        <v>422.96015538562398</v>
      </c>
      <c r="AF96" s="137">
        <f t="shared" si="43"/>
        <v>10.533175029868579</v>
      </c>
      <c r="AH96" s="135">
        <v>326.87</v>
      </c>
      <c r="AI96" s="137">
        <f t="shared" si="44"/>
        <v>78.100951960660709</v>
      </c>
      <c r="AJ96" s="137">
        <f t="shared" si="45"/>
        <v>0</v>
      </c>
      <c r="AK96" s="137">
        <f t="shared" si="46"/>
        <v>6.8036494831055299</v>
      </c>
      <c r="AL96" s="137">
        <f t="shared" si="47"/>
        <v>9.7065399292305568</v>
      </c>
      <c r="AM96" s="137">
        <f t="shared" si="48"/>
        <v>8.5952771803233201</v>
      </c>
      <c r="AN96" s="137">
        <f t="shared" si="49"/>
        <v>49.167706931242634</v>
      </c>
      <c r="AO96" s="137">
        <f t="shared" si="50"/>
        <v>24.855999444945535</v>
      </c>
      <c r="AP96" s="137">
        <f t="shared" si="51"/>
        <v>145.054595997208</v>
      </c>
      <c r="AQ96" s="137">
        <f t="shared" si="52"/>
        <v>3.6123626045400243</v>
      </c>
    </row>
    <row r="97" spans="1:43" x14ac:dyDescent="0.5">
      <c r="A97" s="102" t="s">
        <v>129</v>
      </c>
      <c r="B97" s="101">
        <v>317</v>
      </c>
      <c r="C97" s="102" t="s">
        <v>145</v>
      </c>
      <c r="D97" s="135">
        <v>5353.29</v>
      </c>
      <c r="E97" s="136">
        <v>0.15116364168618268</v>
      </c>
      <c r="F97" s="136">
        <v>0.62880177160000006</v>
      </c>
      <c r="G97" s="136">
        <v>1.7531556802244039E-2</v>
      </c>
      <c r="H97" s="137">
        <f t="shared" si="31"/>
        <v>809.22281140222492</v>
      </c>
      <c r="I97" s="137">
        <f t="shared" si="32"/>
        <v>3366.1582358885644</v>
      </c>
      <c r="J97" s="137">
        <f t="shared" si="33"/>
        <v>93.851507713884985</v>
      </c>
      <c r="L97" s="135">
        <v>628.04999999999995</v>
      </c>
      <c r="M97" s="135">
        <v>985.52</v>
      </c>
      <c r="N97" s="135">
        <f t="shared" si="34"/>
        <v>1613.57</v>
      </c>
      <c r="O97" s="136">
        <v>0.15116364168618268</v>
      </c>
      <c r="P97" s="136">
        <v>0</v>
      </c>
      <c r="Q97" s="136">
        <v>0</v>
      </c>
      <c r="R97" s="136">
        <v>7.2509175543818815E-3</v>
      </c>
      <c r="S97" s="136">
        <v>2.220034016650255E-2</v>
      </c>
      <c r="T97" s="136">
        <v>0.11502998836272492</v>
      </c>
      <c r="U97" s="136">
        <v>0.16283233372124251</v>
      </c>
      <c r="V97" s="136">
        <v>0.62880177160000006</v>
      </c>
      <c r="W97" s="136">
        <v>1.000521598937835E-2</v>
      </c>
      <c r="X97" s="137">
        <f t="shared" si="35"/>
        <v>243.91311731557377</v>
      </c>
      <c r="Y97" s="137">
        <f t="shared" si="36"/>
        <v>0</v>
      </c>
      <c r="Z97" s="137">
        <f t="shared" si="37"/>
        <v>0</v>
      </c>
      <c r="AA97" s="137">
        <f t="shared" si="38"/>
        <v>11.699863038223972</v>
      </c>
      <c r="AB97" s="137">
        <f t="shared" si="39"/>
        <v>35.821802882463516</v>
      </c>
      <c r="AC97" s="137">
        <f t="shared" si="40"/>
        <v>185.60893832244204</v>
      </c>
      <c r="AD97" s="137">
        <f t="shared" si="41"/>
        <v>262.74136872258526</v>
      </c>
      <c r="AE97" s="137">
        <f t="shared" si="42"/>
        <v>1014.615674600612</v>
      </c>
      <c r="AF97" s="137">
        <f t="shared" si="43"/>
        <v>16.144116363981222</v>
      </c>
      <c r="AH97" s="135">
        <v>499.32</v>
      </c>
      <c r="AI97" s="137">
        <f t="shared" si="44"/>
        <v>75.479029566744742</v>
      </c>
      <c r="AJ97" s="137">
        <f t="shared" si="45"/>
        <v>0</v>
      </c>
      <c r="AK97" s="137">
        <f t="shared" si="46"/>
        <v>0</v>
      </c>
      <c r="AL97" s="137">
        <f t="shared" si="47"/>
        <v>3.6205281532539608</v>
      </c>
      <c r="AM97" s="137">
        <f t="shared" si="48"/>
        <v>11.085073851938054</v>
      </c>
      <c r="AN97" s="137">
        <f t="shared" si="49"/>
        <v>57.436773789275804</v>
      </c>
      <c r="AO97" s="137">
        <f t="shared" si="50"/>
        <v>81.305440873690813</v>
      </c>
      <c r="AP97" s="137">
        <f t="shared" si="51"/>
        <v>313.97330059531203</v>
      </c>
      <c r="AQ97" s="137">
        <f t="shared" si="52"/>
        <v>4.9958044478163979</v>
      </c>
    </row>
    <row r="98" spans="1:43" x14ac:dyDescent="0.5">
      <c r="A98" s="102" t="s">
        <v>129</v>
      </c>
      <c r="B98" s="101">
        <v>318</v>
      </c>
      <c r="C98" s="102" t="s">
        <v>146</v>
      </c>
      <c r="D98" s="135">
        <v>3151.43</v>
      </c>
      <c r="E98" s="136">
        <v>0.12446034291353152</v>
      </c>
      <c r="F98" s="136">
        <v>0.28849493920000002</v>
      </c>
      <c r="G98" s="136">
        <v>1.8896611642050393E-2</v>
      </c>
      <c r="H98" s="137">
        <f t="shared" si="31"/>
        <v>392.22805846799059</v>
      </c>
      <c r="I98" s="137">
        <f t="shared" si="32"/>
        <v>909.17160624305598</v>
      </c>
      <c r="J98" s="137">
        <f t="shared" si="33"/>
        <v>59.551348827106864</v>
      </c>
      <c r="L98" s="135">
        <v>174.88</v>
      </c>
      <c r="M98" s="135">
        <v>524.45000000000005</v>
      </c>
      <c r="N98" s="135">
        <f t="shared" si="34"/>
        <v>699.33</v>
      </c>
      <c r="O98" s="136">
        <v>0.12446034291353152</v>
      </c>
      <c r="P98" s="136">
        <v>0</v>
      </c>
      <c r="Q98" s="136">
        <v>0</v>
      </c>
      <c r="R98" s="136">
        <v>0</v>
      </c>
      <c r="S98" s="136">
        <v>1.7118644067796611E-2</v>
      </c>
      <c r="T98" s="136">
        <v>2.559322033898305E-2</v>
      </c>
      <c r="U98" s="136">
        <v>4.033898305084746E-2</v>
      </c>
      <c r="V98" s="136">
        <v>0.28849493920000002</v>
      </c>
      <c r="W98" s="136">
        <v>1.077232061347453E-2</v>
      </c>
      <c r="X98" s="137">
        <f t="shared" si="35"/>
        <v>87.038851609719998</v>
      </c>
      <c r="Y98" s="137">
        <f t="shared" si="36"/>
        <v>0</v>
      </c>
      <c r="Z98" s="137">
        <f t="shared" si="37"/>
        <v>0</v>
      </c>
      <c r="AA98" s="137">
        <f t="shared" si="38"/>
        <v>0</v>
      </c>
      <c r="AB98" s="137">
        <f t="shared" si="39"/>
        <v>11.971581355932205</v>
      </c>
      <c r="AC98" s="137">
        <f t="shared" si="40"/>
        <v>17.898106779661017</v>
      </c>
      <c r="AD98" s="137">
        <f t="shared" si="41"/>
        <v>28.210261016949158</v>
      </c>
      <c r="AE98" s="137">
        <f t="shared" si="42"/>
        <v>201.75316583073604</v>
      </c>
      <c r="AF98" s="137">
        <f t="shared" si="43"/>
        <v>7.5334069746211432</v>
      </c>
      <c r="AH98" s="135">
        <v>265.71000000000004</v>
      </c>
      <c r="AI98" s="137">
        <f t="shared" si="44"/>
        <v>33.070357715554465</v>
      </c>
      <c r="AJ98" s="137">
        <f t="shared" si="45"/>
        <v>0</v>
      </c>
      <c r="AK98" s="137">
        <f t="shared" si="46"/>
        <v>0</v>
      </c>
      <c r="AL98" s="137">
        <f t="shared" si="47"/>
        <v>0</v>
      </c>
      <c r="AM98" s="137">
        <f t="shared" si="48"/>
        <v>4.5485949152542382</v>
      </c>
      <c r="AN98" s="137">
        <f t="shared" si="49"/>
        <v>6.8003745762711869</v>
      </c>
      <c r="AO98" s="137">
        <f t="shared" si="50"/>
        <v>10.718471186440681</v>
      </c>
      <c r="AP98" s="137">
        <f t="shared" si="51"/>
        <v>76.655990294832023</v>
      </c>
      <c r="AQ98" s="137">
        <f t="shared" si="52"/>
        <v>2.8623133102063179</v>
      </c>
    </row>
    <row r="99" spans="1:43" x14ac:dyDescent="0.5">
      <c r="A99" s="102" t="s">
        <v>129</v>
      </c>
      <c r="B99" s="101">
        <v>319</v>
      </c>
      <c r="C99" s="102" t="s">
        <v>147</v>
      </c>
      <c r="D99" s="135">
        <v>2975.89</v>
      </c>
      <c r="E99" s="136">
        <v>0.17372515125324114</v>
      </c>
      <c r="F99" s="136">
        <v>0.38705291780000001</v>
      </c>
      <c r="G99" s="136">
        <v>2.5486124221257317E-2</v>
      </c>
      <c r="H99" s="137">
        <f t="shared" si="31"/>
        <v>516.98694036300776</v>
      </c>
      <c r="I99" s="137">
        <f t="shared" si="32"/>
        <v>1151.8269075518419</v>
      </c>
      <c r="J99" s="137">
        <f t="shared" si="33"/>
        <v>75.843902208797431</v>
      </c>
      <c r="L99" s="135">
        <v>335.77</v>
      </c>
      <c r="M99" s="135">
        <v>764.37</v>
      </c>
      <c r="N99" s="135">
        <f t="shared" si="34"/>
        <v>1100.1399999999999</v>
      </c>
      <c r="O99" s="136">
        <v>0.17372515125324114</v>
      </c>
      <c r="P99" s="136">
        <v>0</v>
      </c>
      <c r="Q99" s="136">
        <v>2.1181968943162974E-2</v>
      </c>
      <c r="R99" s="136">
        <v>3.8519523594150458E-2</v>
      </c>
      <c r="S99" s="136">
        <v>1.4925373134328358E-2</v>
      </c>
      <c r="T99" s="136">
        <v>0.15257048092868988</v>
      </c>
      <c r="U99" s="136">
        <v>2.1709633649932156E-2</v>
      </c>
      <c r="V99" s="136">
        <v>0.38705291780000001</v>
      </c>
      <c r="W99" s="136">
        <v>1.4277782184500674E-2</v>
      </c>
      <c r="X99" s="137">
        <f t="shared" si="35"/>
        <v>191.1219878997407</v>
      </c>
      <c r="Y99" s="137">
        <f t="shared" si="36"/>
        <v>0</v>
      </c>
      <c r="Z99" s="137">
        <f t="shared" si="37"/>
        <v>23.30313131313131</v>
      </c>
      <c r="AA99" s="137">
        <f t="shared" si="38"/>
        <v>42.376868686868683</v>
      </c>
      <c r="AB99" s="137">
        <f t="shared" si="39"/>
        <v>16.419999999999998</v>
      </c>
      <c r="AC99" s="137">
        <f t="shared" si="40"/>
        <v>167.84888888888887</v>
      </c>
      <c r="AD99" s="137">
        <f t="shared" si="41"/>
        <v>23.883636363636359</v>
      </c>
      <c r="AE99" s="137">
        <f t="shared" si="42"/>
        <v>425.81239698849197</v>
      </c>
      <c r="AF99" s="137">
        <f t="shared" si="43"/>
        <v>15.707559292456571</v>
      </c>
      <c r="AH99" s="135">
        <v>387.27</v>
      </c>
      <c r="AI99" s="137">
        <f t="shared" si="44"/>
        <v>67.278539325842701</v>
      </c>
      <c r="AJ99" s="137">
        <f t="shared" si="45"/>
        <v>0</v>
      </c>
      <c r="AK99" s="137">
        <f t="shared" si="46"/>
        <v>8.2031411126187237</v>
      </c>
      <c r="AL99" s="137">
        <f t="shared" si="47"/>
        <v>14.917455902306648</v>
      </c>
      <c r="AM99" s="137">
        <f t="shared" si="48"/>
        <v>5.7801492537313433</v>
      </c>
      <c r="AN99" s="137">
        <f t="shared" si="49"/>
        <v>59.085970149253725</v>
      </c>
      <c r="AO99" s="137">
        <f t="shared" si="50"/>
        <v>8.4074898236092253</v>
      </c>
      <c r="AP99" s="137">
        <f t="shared" si="51"/>
        <v>149.89398347640599</v>
      </c>
      <c r="AQ99" s="137">
        <f t="shared" si="52"/>
        <v>5.5293567065915763</v>
      </c>
    </row>
    <row r="100" spans="1:43" x14ac:dyDescent="0.5">
      <c r="A100" s="102" t="s">
        <v>129</v>
      </c>
      <c r="B100" s="101">
        <v>320</v>
      </c>
      <c r="C100" s="102" t="s">
        <v>148</v>
      </c>
      <c r="D100" s="135">
        <v>4393.51</v>
      </c>
      <c r="E100" s="136">
        <v>0.2364931133000725</v>
      </c>
      <c r="F100" s="136">
        <v>0.43258654159999999</v>
      </c>
      <c r="G100" s="136">
        <v>2.2885849846497348E-2</v>
      </c>
      <c r="H100" s="137">
        <f t="shared" si="31"/>
        <v>1039.0348582150016</v>
      </c>
      <c r="I100" s="137">
        <f t="shared" si="32"/>
        <v>1900.573296385016</v>
      </c>
      <c r="J100" s="137">
        <f t="shared" si="33"/>
        <v>100.54921015908457</v>
      </c>
      <c r="L100" s="135">
        <v>596.07000000000005</v>
      </c>
      <c r="M100" s="135">
        <v>1102.48</v>
      </c>
      <c r="N100" s="135">
        <f t="shared" si="34"/>
        <v>1698.5500000000002</v>
      </c>
      <c r="O100" s="136">
        <v>0.2364931133000725</v>
      </c>
      <c r="P100" s="136">
        <v>0</v>
      </c>
      <c r="Q100" s="136">
        <v>2.7661868817103474E-2</v>
      </c>
      <c r="R100" s="136">
        <v>3.8164002062919034E-2</v>
      </c>
      <c r="S100" s="136">
        <v>4.1211496085142296E-2</v>
      </c>
      <c r="T100" s="136">
        <v>0.19274227577476674</v>
      </c>
      <c r="U100" s="136">
        <v>0.21974776126400675</v>
      </c>
      <c r="V100" s="136">
        <v>0.43258654159999999</v>
      </c>
      <c r="W100" s="136">
        <v>1.1577500528652992E-2</v>
      </c>
      <c r="X100" s="137">
        <f t="shared" si="35"/>
        <v>401.69537759583818</v>
      </c>
      <c r="Y100" s="137">
        <f t="shared" si="36"/>
        <v>0</v>
      </c>
      <c r="Z100" s="137">
        <f t="shared" si="37"/>
        <v>46.985067279291108</v>
      </c>
      <c r="AA100" s="137">
        <f t="shared" si="38"/>
        <v>64.823465703971138</v>
      </c>
      <c r="AB100" s="137">
        <f t="shared" si="39"/>
        <v>69.999786675418449</v>
      </c>
      <c r="AC100" s="137">
        <f t="shared" si="40"/>
        <v>327.38239251723007</v>
      </c>
      <c r="AD100" s="137">
        <f t="shared" si="41"/>
        <v>373.25255989497867</v>
      </c>
      <c r="AE100" s="137">
        <f t="shared" si="42"/>
        <v>734.76987023468007</v>
      </c>
      <c r="AF100" s="137">
        <f t="shared" si="43"/>
        <v>19.664963522943541</v>
      </c>
      <c r="AH100" s="135">
        <v>558.56999999999994</v>
      </c>
      <c r="AI100" s="137">
        <f t="shared" si="44"/>
        <v>132.09795829602149</v>
      </c>
      <c r="AJ100" s="137">
        <f t="shared" si="45"/>
        <v>0</v>
      </c>
      <c r="AK100" s="137">
        <f t="shared" si="46"/>
        <v>15.451090065169486</v>
      </c>
      <c r="AL100" s="137">
        <f t="shared" si="47"/>
        <v>21.317266632284682</v>
      </c>
      <c r="AM100" s="137">
        <f t="shared" si="48"/>
        <v>23.01950536827793</v>
      </c>
      <c r="AN100" s="137">
        <f t="shared" si="49"/>
        <v>107.66005297951145</v>
      </c>
      <c r="AO100" s="137">
        <f t="shared" si="50"/>
        <v>122.74450700923623</v>
      </c>
      <c r="AP100" s="137">
        <f t="shared" si="51"/>
        <v>241.62986454151198</v>
      </c>
      <c r="AQ100" s="137">
        <f t="shared" si="52"/>
        <v>6.4668444702897014</v>
      </c>
    </row>
    <row r="101" spans="1:43" x14ac:dyDescent="0.5">
      <c r="A101" s="102" t="s">
        <v>149</v>
      </c>
      <c r="B101" s="101">
        <v>867</v>
      </c>
      <c r="C101" s="102" t="s">
        <v>150</v>
      </c>
      <c r="D101" s="135">
        <v>1726.72</v>
      </c>
      <c r="E101" s="136">
        <v>0.12247752247752247</v>
      </c>
      <c r="F101" s="136">
        <v>0.16915471109999999</v>
      </c>
      <c r="G101" s="136">
        <v>2.0344827586206895E-2</v>
      </c>
      <c r="H101" s="137">
        <f t="shared" si="31"/>
        <v>211.48438761238759</v>
      </c>
      <c r="I101" s="137">
        <f t="shared" si="32"/>
        <v>292.08282275059202</v>
      </c>
      <c r="J101" s="137">
        <f t="shared" si="33"/>
        <v>35.129820689655169</v>
      </c>
      <c r="L101" s="135">
        <v>173.49</v>
      </c>
      <c r="M101" s="135">
        <v>495.28</v>
      </c>
      <c r="N101" s="135">
        <f t="shared" si="34"/>
        <v>668.77</v>
      </c>
      <c r="O101" s="136">
        <v>0.12247752247752247</v>
      </c>
      <c r="P101" s="136">
        <v>0</v>
      </c>
      <c r="Q101" s="136">
        <v>0</v>
      </c>
      <c r="R101" s="136">
        <v>0</v>
      </c>
      <c r="S101" s="136">
        <v>0</v>
      </c>
      <c r="T101" s="136">
        <v>0</v>
      </c>
      <c r="U101" s="136">
        <v>0.11342751337265121</v>
      </c>
      <c r="V101" s="136">
        <v>0.16915471109999999</v>
      </c>
      <c r="W101" s="136">
        <v>1.1202912757316903E-2</v>
      </c>
      <c r="X101" s="137">
        <f t="shared" si="35"/>
        <v>81.909292707292707</v>
      </c>
      <c r="Y101" s="137">
        <f t="shared" si="36"/>
        <v>0</v>
      </c>
      <c r="Z101" s="137">
        <f t="shared" si="37"/>
        <v>0</v>
      </c>
      <c r="AA101" s="137">
        <f t="shared" si="38"/>
        <v>0</v>
      </c>
      <c r="AB101" s="137">
        <f t="shared" si="39"/>
        <v>0</v>
      </c>
      <c r="AC101" s="137">
        <f t="shared" si="40"/>
        <v>0</v>
      </c>
      <c r="AD101" s="137">
        <f t="shared" si="41"/>
        <v>75.856918118227952</v>
      </c>
      <c r="AE101" s="137">
        <f t="shared" si="42"/>
        <v>113.12559614234699</v>
      </c>
      <c r="AF101" s="137">
        <f t="shared" si="43"/>
        <v>7.4921719647108249</v>
      </c>
      <c r="AH101" s="135">
        <v>250.94</v>
      </c>
      <c r="AI101" s="137">
        <f t="shared" si="44"/>
        <v>30.734509490509488</v>
      </c>
      <c r="AJ101" s="137">
        <f t="shared" si="45"/>
        <v>0</v>
      </c>
      <c r="AK101" s="137">
        <f t="shared" si="46"/>
        <v>0</v>
      </c>
      <c r="AL101" s="137">
        <f t="shared" si="47"/>
        <v>0</v>
      </c>
      <c r="AM101" s="137">
        <f t="shared" si="48"/>
        <v>0</v>
      </c>
      <c r="AN101" s="137">
        <f t="shared" si="49"/>
        <v>0</v>
      </c>
      <c r="AO101" s="137">
        <f t="shared" si="50"/>
        <v>28.463500205733094</v>
      </c>
      <c r="AP101" s="137">
        <f t="shared" si="51"/>
        <v>42.447683203433996</v>
      </c>
      <c r="AQ101" s="137">
        <f t="shared" si="52"/>
        <v>2.8112589273211035</v>
      </c>
    </row>
    <row r="102" spans="1:43" x14ac:dyDescent="0.5">
      <c r="A102" s="102" t="s">
        <v>149</v>
      </c>
      <c r="B102" s="101">
        <v>846</v>
      </c>
      <c r="C102" s="102" t="s">
        <v>151</v>
      </c>
      <c r="D102" s="135">
        <v>3182.9</v>
      </c>
      <c r="E102" s="136">
        <v>0.23952062116693862</v>
      </c>
      <c r="F102" s="136">
        <v>0.16508902410000001</v>
      </c>
      <c r="G102" s="136">
        <v>3.4546959040132393E-2</v>
      </c>
      <c r="H102" s="137">
        <f t="shared" si="31"/>
        <v>762.37018511224892</v>
      </c>
      <c r="I102" s="137">
        <f t="shared" si="32"/>
        <v>525.46185480789006</v>
      </c>
      <c r="J102" s="137">
        <f t="shared" si="33"/>
        <v>109.95951592883739</v>
      </c>
      <c r="L102" s="135">
        <v>458.07</v>
      </c>
      <c r="M102" s="135">
        <v>874.99</v>
      </c>
      <c r="N102" s="135">
        <f t="shared" si="34"/>
        <v>1333.06</v>
      </c>
      <c r="O102" s="136">
        <v>0.23952062116693862</v>
      </c>
      <c r="P102" s="136">
        <v>3.4881034881034882E-2</v>
      </c>
      <c r="Q102" s="136">
        <v>3.7345037345037344E-2</v>
      </c>
      <c r="R102" s="136">
        <v>6.4449064449064453E-2</v>
      </c>
      <c r="S102" s="136">
        <v>2.6257026257026257E-2</v>
      </c>
      <c r="T102" s="136">
        <v>8.6086086086086089E-2</v>
      </c>
      <c r="U102" s="136">
        <v>7.7847077847077853E-2</v>
      </c>
      <c r="V102" s="136">
        <v>0.16508902410000001</v>
      </c>
      <c r="W102" s="136">
        <v>1.930667581946113E-2</v>
      </c>
      <c r="X102" s="137">
        <f t="shared" si="35"/>
        <v>319.29535925279919</v>
      </c>
      <c r="Y102" s="137">
        <f t="shared" si="36"/>
        <v>46.498512358512357</v>
      </c>
      <c r="Z102" s="137">
        <f t="shared" si="37"/>
        <v>49.783175483175476</v>
      </c>
      <c r="AA102" s="137">
        <f t="shared" si="38"/>
        <v>85.914469854469857</v>
      </c>
      <c r="AB102" s="137">
        <f t="shared" si="39"/>
        <v>35.002191422191423</v>
      </c>
      <c r="AC102" s="137">
        <f t="shared" si="40"/>
        <v>114.75791791791792</v>
      </c>
      <c r="AD102" s="137">
        <f t="shared" si="41"/>
        <v>103.7748255948256</v>
      </c>
      <c r="AE102" s="137">
        <f t="shared" si="42"/>
        <v>220.07357446674601</v>
      </c>
      <c r="AF102" s="137">
        <f t="shared" si="43"/>
        <v>25.736957267890851</v>
      </c>
      <c r="AH102" s="135">
        <v>443.31</v>
      </c>
      <c r="AI102" s="137">
        <f t="shared" si="44"/>
        <v>106.18188656951556</v>
      </c>
      <c r="AJ102" s="137">
        <f t="shared" si="45"/>
        <v>15.463111573111574</v>
      </c>
      <c r="AK102" s="137">
        <f t="shared" si="46"/>
        <v>16.555428505428505</v>
      </c>
      <c r="AL102" s="137">
        <f t="shared" si="47"/>
        <v>28.570914760914764</v>
      </c>
      <c r="AM102" s="137">
        <f t="shared" si="48"/>
        <v>11.640002310002311</v>
      </c>
      <c r="AN102" s="137">
        <f t="shared" si="49"/>
        <v>38.162822822822825</v>
      </c>
      <c r="AO102" s="137">
        <f t="shared" si="50"/>
        <v>34.510388080388083</v>
      </c>
      <c r="AP102" s="137">
        <f t="shared" si="51"/>
        <v>73.185615273771006</v>
      </c>
      <c r="AQ102" s="137">
        <f t="shared" si="52"/>
        <v>8.5588424575253139</v>
      </c>
    </row>
    <row r="103" spans="1:43" x14ac:dyDescent="0.5">
      <c r="A103" s="102" t="s">
        <v>149</v>
      </c>
      <c r="B103" s="101">
        <v>825</v>
      </c>
      <c r="C103" s="102" t="s">
        <v>152</v>
      </c>
      <c r="D103" s="135">
        <v>7907.4</v>
      </c>
      <c r="E103" s="136">
        <v>0.15750287661033774</v>
      </c>
      <c r="F103" s="136">
        <v>0.19453530459999999</v>
      </c>
      <c r="G103" s="136">
        <v>1.9764056994024819E-2</v>
      </c>
      <c r="H103" s="137">
        <f t="shared" si="31"/>
        <v>1245.4382465085846</v>
      </c>
      <c r="I103" s="137">
        <f t="shared" si="32"/>
        <v>1538.2684675940397</v>
      </c>
      <c r="J103" s="137">
        <f t="shared" si="33"/>
        <v>156.28230427455185</v>
      </c>
      <c r="L103" s="135">
        <v>768.21</v>
      </c>
      <c r="M103" s="135">
        <v>1947.15</v>
      </c>
      <c r="N103" s="135">
        <f t="shared" si="34"/>
        <v>2715.36</v>
      </c>
      <c r="O103" s="136">
        <v>0.15750287661033774</v>
      </c>
      <c r="P103" s="136">
        <v>0</v>
      </c>
      <c r="Q103" s="136">
        <v>0</v>
      </c>
      <c r="R103" s="136">
        <v>4.1305376005044935E-3</v>
      </c>
      <c r="S103" s="136">
        <v>0</v>
      </c>
      <c r="T103" s="136">
        <v>2.5792211887119658E-2</v>
      </c>
      <c r="U103" s="136">
        <v>0.14081664827368753</v>
      </c>
      <c r="V103" s="136">
        <v>0.19453530459999999</v>
      </c>
      <c r="W103" s="136">
        <v>1.1879713851034215E-2</v>
      </c>
      <c r="X103" s="137">
        <f t="shared" si="35"/>
        <v>427.6770110326467</v>
      </c>
      <c r="Y103" s="137">
        <f t="shared" si="36"/>
        <v>0</v>
      </c>
      <c r="Z103" s="137">
        <f t="shared" si="37"/>
        <v>0</v>
      </c>
      <c r="AA103" s="137">
        <f t="shared" si="38"/>
        <v>11.215896578905882</v>
      </c>
      <c r="AB103" s="137">
        <f t="shared" si="39"/>
        <v>0</v>
      </c>
      <c r="AC103" s="137">
        <f t="shared" si="40"/>
        <v>70.035140469809235</v>
      </c>
      <c r="AD103" s="137">
        <f t="shared" si="41"/>
        <v>382.36789405644021</v>
      </c>
      <c r="AE103" s="137">
        <f t="shared" si="42"/>
        <v>528.23338469865598</v>
      </c>
      <c r="AF103" s="137">
        <f t="shared" si="43"/>
        <v>32.257699802544266</v>
      </c>
      <c r="AH103" s="135">
        <v>986.54</v>
      </c>
      <c r="AI103" s="137">
        <f t="shared" si="44"/>
        <v>155.3828878911626</v>
      </c>
      <c r="AJ103" s="137">
        <f t="shared" si="45"/>
        <v>0</v>
      </c>
      <c r="AK103" s="137">
        <f t="shared" si="46"/>
        <v>0</v>
      </c>
      <c r="AL103" s="137">
        <f t="shared" si="47"/>
        <v>4.0749405644017029</v>
      </c>
      <c r="AM103" s="137">
        <f t="shared" si="48"/>
        <v>0</v>
      </c>
      <c r="AN103" s="137">
        <f t="shared" si="49"/>
        <v>25.445048715119025</v>
      </c>
      <c r="AO103" s="137">
        <f t="shared" si="50"/>
        <v>138.92125618792369</v>
      </c>
      <c r="AP103" s="137">
        <f t="shared" si="51"/>
        <v>191.91685940008398</v>
      </c>
      <c r="AQ103" s="137">
        <f t="shared" si="52"/>
        <v>11.719812902599294</v>
      </c>
    </row>
    <row r="104" spans="1:43" x14ac:dyDescent="0.5">
      <c r="A104" s="102" t="s">
        <v>149</v>
      </c>
      <c r="B104" s="101">
        <v>845</v>
      </c>
      <c r="C104" s="102" t="s">
        <v>153</v>
      </c>
      <c r="D104" s="135">
        <v>6335.6</v>
      </c>
      <c r="E104" s="136">
        <v>0.24720041015677702</v>
      </c>
      <c r="F104" s="136">
        <v>7.6042216359999998E-2</v>
      </c>
      <c r="G104" s="136">
        <v>2.9845071761239426E-2</v>
      </c>
      <c r="H104" s="137">
        <f t="shared" si="31"/>
        <v>1566.1629185892766</v>
      </c>
      <c r="I104" s="137">
        <f t="shared" si="32"/>
        <v>481.77306597041604</v>
      </c>
      <c r="J104" s="137">
        <f t="shared" si="33"/>
        <v>189.08643665050852</v>
      </c>
      <c r="L104" s="135">
        <v>986.76</v>
      </c>
      <c r="M104" s="135">
        <v>1448.35</v>
      </c>
      <c r="N104" s="135">
        <f t="shared" si="34"/>
        <v>2435.1099999999997</v>
      </c>
      <c r="O104" s="136">
        <v>0.24720041015677702</v>
      </c>
      <c r="P104" s="136">
        <v>3.7633993984730468E-2</v>
      </c>
      <c r="Q104" s="136">
        <v>2.7955579548083597E-2</v>
      </c>
      <c r="R104" s="136">
        <v>3.9446286727847613E-2</v>
      </c>
      <c r="S104" s="136">
        <v>8.2401480681730546E-2</v>
      </c>
      <c r="T104" s="136">
        <v>0.11633377034009408</v>
      </c>
      <c r="U104" s="136">
        <v>0.12531811521554717</v>
      </c>
      <c r="V104" s="136">
        <v>7.6042216359999998E-2</v>
      </c>
      <c r="W104" s="136">
        <v>1.6548178495401054E-2</v>
      </c>
      <c r="X104" s="137">
        <f t="shared" si="35"/>
        <v>601.96019077686924</v>
      </c>
      <c r="Y104" s="137">
        <f t="shared" si="36"/>
        <v>91.642915092156997</v>
      </c>
      <c r="Z104" s="137">
        <f t="shared" si="37"/>
        <v>68.074911313333843</v>
      </c>
      <c r="AA104" s="137">
        <f t="shared" si="38"/>
        <v>96.056047273848989</v>
      </c>
      <c r="AB104" s="137">
        <f t="shared" si="39"/>
        <v>200.65666962288884</v>
      </c>
      <c r="AC104" s="137">
        <f t="shared" si="40"/>
        <v>283.28552749286644</v>
      </c>
      <c r="AD104" s="137">
        <f t="shared" si="41"/>
        <v>305.16339554253102</v>
      </c>
      <c r="AE104" s="137">
        <f t="shared" si="42"/>
        <v>185.17116148039958</v>
      </c>
      <c r="AF104" s="137">
        <f t="shared" si="43"/>
        <v>40.296634935936055</v>
      </c>
      <c r="AH104" s="135">
        <v>733.81</v>
      </c>
      <c r="AI104" s="137">
        <f t="shared" si="44"/>
        <v>181.39813297714454</v>
      </c>
      <c r="AJ104" s="137">
        <f t="shared" si="45"/>
        <v>27.616201125935063</v>
      </c>
      <c r="AK104" s="137">
        <f t="shared" si="46"/>
        <v>20.514083828179224</v>
      </c>
      <c r="AL104" s="137">
        <f t="shared" si="47"/>
        <v>28.946079663761854</v>
      </c>
      <c r="AM104" s="137">
        <f t="shared" si="48"/>
        <v>60.467030539060687</v>
      </c>
      <c r="AN104" s="137">
        <f t="shared" si="49"/>
        <v>85.366884013264425</v>
      </c>
      <c r="AO104" s="137">
        <f t="shared" si="50"/>
        <v>91.959686126320662</v>
      </c>
      <c r="AP104" s="137">
        <f t="shared" si="51"/>
        <v>55.800538787131593</v>
      </c>
      <c r="AQ104" s="137">
        <f t="shared" si="52"/>
        <v>12.143218861710245</v>
      </c>
    </row>
    <row r="105" spans="1:43" x14ac:dyDescent="0.5">
      <c r="A105" s="102" t="s">
        <v>149</v>
      </c>
      <c r="B105" s="101">
        <v>850</v>
      </c>
      <c r="C105" s="102" t="s">
        <v>154</v>
      </c>
      <c r="D105" s="135">
        <v>17978.71</v>
      </c>
      <c r="E105" s="136">
        <v>0.18410049774828158</v>
      </c>
      <c r="F105" s="136">
        <v>9.8360037339999998E-2</v>
      </c>
      <c r="G105" s="136">
        <v>2.6725304465493909E-2</v>
      </c>
      <c r="H105" s="137">
        <f t="shared" si="31"/>
        <v>3309.8894598720071</v>
      </c>
      <c r="I105" s="137">
        <f t="shared" si="32"/>
        <v>1768.3865869250312</v>
      </c>
      <c r="J105" s="137">
        <f t="shared" si="33"/>
        <v>480.48649864682</v>
      </c>
      <c r="L105" s="135">
        <v>1899.22</v>
      </c>
      <c r="M105" s="135">
        <v>5466.54</v>
      </c>
      <c r="N105" s="135">
        <f t="shared" si="34"/>
        <v>7365.76</v>
      </c>
      <c r="O105" s="136">
        <v>0.18410049774828158</v>
      </c>
      <c r="P105" s="136">
        <v>0</v>
      </c>
      <c r="Q105" s="136">
        <v>3.7399747897995652E-3</v>
      </c>
      <c r="R105" s="136">
        <v>1.9530979457842174E-2</v>
      </c>
      <c r="S105" s="136">
        <v>2.2966215561065477E-2</v>
      </c>
      <c r="T105" s="136">
        <v>6.6031332677683435E-2</v>
      </c>
      <c r="U105" s="136">
        <v>5.7027689665202996E-2</v>
      </c>
      <c r="V105" s="136">
        <v>9.8360037339999998E-2</v>
      </c>
      <c r="W105" s="136">
        <v>1.5133120641463622E-2</v>
      </c>
      <c r="X105" s="137">
        <f t="shared" si="35"/>
        <v>1356.0400822943825</v>
      </c>
      <c r="Y105" s="137">
        <f t="shared" si="36"/>
        <v>0</v>
      </c>
      <c r="Z105" s="137">
        <f t="shared" si="37"/>
        <v>27.547756707714047</v>
      </c>
      <c r="AA105" s="137">
        <f t="shared" si="38"/>
        <v>143.86050725139557</v>
      </c>
      <c r="AB105" s="137">
        <f t="shared" si="39"/>
        <v>169.16363193107367</v>
      </c>
      <c r="AC105" s="137">
        <f t="shared" si="40"/>
        <v>486.37094898397356</v>
      </c>
      <c r="AD105" s="137">
        <f t="shared" si="41"/>
        <v>420.05227542836565</v>
      </c>
      <c r="AE105" s="137">
        <f t="shared" si="42"/>
        <v>724.4964286374784</v>
      </c>
      <c r="AF105" s="137">
        <f t="shared" si="43"/>
        <v>111.46693469606709</v>
      </c>
      <c r="AH105" s="135">
        <v>2769.6600000000003</v>
      </c>
      <c r="AI105" s="137">
        <f t="shared" si="44"/>
        <v>509.8957845935056</v>
      </c>
      <c r="AJ105" s="137">
        <f t="shared" si="45"/>
        <v>0</v>
      </c>
      <c r="AK105" s="137">
        <f t="shared" si="46"/>
        <v>10.358458576316265</v>
      </c>
      <c r="AL105" s="137">
        <f t="shared" si="47"/>
        <v>54.09417256520716</v>
      </c>
      <c r="AM105" s="137">
        <f t="shared" si="48"/>
        <v>63.608608590860619</v>
      </c>
      <c r="AN105" s="137">
        <f t="shared" si="49"/>
        <v>182.88434086407273</v>
      </c>
      <c r="AO105" s="137">
        <f t="shared" si="50"/>
        <v>157.94731095812614</v>
      </c>
      <c r="AP105" s="137">
        <f t="shared" si="51"/>
        <v>272.42386101910444</v>
      </c>
      <c r="AQ105" s="137">
        <f t="shared" si="52"/>
        <v>41.91359891583614</v>
      </c>
    </row>
    <row r="106" spans="1:43" x14ac:dyDescent="0.5">
      <c r="A106" s="102" t="s">
        <v>149</v>
      </c>
      <c r="B106" s="101">
        <v>921</v>
      </c>
      <c r="C106" s="102" t="s">
        <v>155</v>
      </c>
      <c r="D106" s="135">
        <v>1372.05</v>
      </c>
      <c r="E106" s="136">
        <v>0.24710734333829762</v>
      </c>
      <c r="F106" s="136">
        <v>4.0951727289999997E-2</v>
      </c>
      <c r="G106" s="136">
        <v>3.9462636439966413E-2</v>
      </c>
      <c r="H106" s="137">
        <f t="shared" si="31"/>
        <v>339.04363042731126</v>
      </c>
      <c r="I106" s="137">
        <f t="shared" si="32"/>
        <v>56.187817428244493</v>
      </c>
      <c r="J106" s="137">
        <f t="shared" si="33"/>
        <v>54.144710327455918</v>
      </c>
      <c r="L106" s="135">
        <v>266.42</v>
      </c>
      <c r="M106" s="135">
        <v>386.71</v>
      </c>
      <c r="N106" s="135">
        <f t="shared" si="34"/>
        <v>653.13</v>
      </c>
      <c r="O106" s="136">
        <v>0.24710734333829762</v>
      </c>
      <c r="P106" s="136">
        <v>0</v>
      </c>
      <c r="Q106" s="136">
        <v>8.1989475471057546E-2</v>
      </c>
      <c r="R106" s="136">
        <v>5.5338652181293496E-2</v>
      </c>
      <c r="S106" s="136">
        <v>3.6326599898149722E-2</v>
      </c>
      <c r="T106" s="136">
        <v>0.13444236971651671</v>
      </c>
      <c r="U106" s="136">
        <v>0.21405533865218129</v>
      </c>
      <c r="V106" s="136">
        <v>4.0951727289999997E-2</v>
      </c>
      <c r="W106" s="136">
        <v>2.1723518850987434E-2</v>
      </c>
      <c r="X106" s="137">
        <f t="shared" si="35"/>
        <v>161.39321915454232</v>
      </c>
      <c r="Y106" s="137">
        <f t="shared" si="36"/>
        <v>0</v>
      </c>
      <c r="Z106" s="137">
        <f t="shared" si="37"/>
        <v>53.549786114411816</v>
      </c>
      <c r="AA106" s="137">
        <f t="shared" si="38"/>
        <v>36.143333899168219</v>
      </c>
      <c r="AB106" s="137">
        <f t="shared" si="39"/>
        <v>23.725992191478529</v>
      </c>
      <c r="AC106" s="137">
        <f t="shared" si="40"/>
        <v>87.808344932948557</v>
      </c>
      <c r="AD106" s="137">
        <f t="shared" si="41"/>
        <v>139.80596333389917</v>
      </c>
      <c r="AE106" s="137">
        <f t="shared" si="42"/>
        <v>26.746801644917699</v>
      </c>
      <c r="AF106" s="137">
        <f t="shared" si="43"/>
        <v>14.188281867145422</v>
      </c>
      <c r="AH106" s="135">
        <v>195.93</v>
      </c>
      <c r="AI106" s="137">
        <f t="shared" si="44"/>
        <v>48.415741780272654</v>
      </c>
      <c r="AJ106" s="137">
        <f t="shared" si="45"/>
        <v>0</v>
      </c>
      <c r="AK106" s="137">
        <f t="shared" si="46"/>
        <v>16.064197929044305</v>
      </c>
      <c r="AL106" s="137">
        <f t="shared" si="47"/>
        <v>10.842502121880836</v>
      </c>
      <c r="AM106" s="137">
        <f t="shared" si="48"/>
        <v>7.1174707180444754</v>
      </c>
      <c r="AN106" s="137">
        <f t="shared" si="49"/>
        <v>26.341293498557121</v>
      </c>
      <c r="AO106" s="137">
        <f t="shared" si="50"/>
        <v>41.939862502121883</v>
      </c>
      <c r="AP106" s="137">
        <f t="shared" si="51"/>
        <v>8.0236719279296995</v>
      </c>
      <c r="AQ106" s="137">
        <f t="shared" si="52"/>
        <v>4.2562890484739677</v>
      </c>
    </row>
    <row r="107" spans="1:43" x14ac:dyDescent="0.5">
      <c r="A107" s="102" t="s">
        <v>149</v>
      </c>
      <c r="B107" s="101">
        <v>886</v>
      </c>
      <c r="C107" s="102" t="s">
        <v>156</v>
      </c>
      <c r="D107" s="135">
        <v>22218.45</v>
      </c>
      <c r="E107" s="136">
        <v>0.24118162706447283</v>
      </c>
      <c r="F107" s="136">
        <v>0.1438705777</v>
      </c>
      <c r="G107" s="136">
        <v>3.2395870416518334E-2</v>
      </c>
      <c r="H107" s="137">
        <f t="shared" si="31"/>
        <v>5358.6819218506362</v>
      </c>
      <c r="I107" s="137">
        <f t="shared" si="32"/>
        <v>3196.581237098565</v>
      </c>
      <c r="J107" s="137">
        <f t="shared" si="33"/>
        <v>719.78602705589185</v>
      </c>
      <c r="L107" s="135">
        <v>2749.34</v>
      </c>
      <c r="M107" s="135">
        <v>4992.3599999999997</v>
      </c>
      <c r="N107" s="135">
        <f t="shared" si="34"/>
        <v>7741.7</v>
      </c>
      <c r="O107" s="136">
        <v>0.24118162706447283</v>
      </c>
      <c r="P107" s="136">
        <v>1.8439304421635747E-2</v>
      </c>
      <c r="Q107" s="136">
        <v>6.6788031763405073E-2</v>
      </c>
      <c r="R107" s="136">
        <v>4.9990506717893159E-2</v>
      </c>
      <c r="S107" s="136">
        <v>4.7968996057495786E-2</v>
      </c>
      <c r="T107" s="136">
        <v>7.9017612830449988E-2</v>
      </c>
      <c r="U107" s="136">
        <v>0.13145403576175213</v>
      </c>
      <c r="V107" s="136">
        <v>0.1438705777</v>
      </c>
      <c r="W107" s="136">
        <v>1.8310263626443054E-2</v>
      </c>
      <c r="X107" s="137">
        <f t="shared" si="35"/>
        <v>1867.1558022450292</v>
      </c>
      <c r="Y107" s="137">
        <f t="shared" si="36"/>
        <v>142.75156304097746</v>
      </c>
      <c r="Z107" s="137">
        <f t="shared" si="37"/>
        <v>517.05290550275299</v>
      </c>
      <c r="AA107" s="137">
        <f t="shared" si="38"/>
        <v>387.01150585791345</v>
      </c>
      <c r="AB107" s="137">
        <f t="shared" si="39"/>
        <v>371.36157677831511</v>
      </c>
      <c r="AC107" s="137">
        <f t="shared" si="40"/>
        <v>611.73065324949471</v>
      </c>
      <c r="AD107" s="137">
        <f t="shared" si="41"/>
        <v>1017.6777086567564</v>
      </c>
      <c r="AE107" s="137">
        <f t="shared" si="42"/>
        <v>1113.80285138009</v>
      </c>
      <c r="AF107" s="137">
        <f t="shared" si="43"/>
        <v>141.75256791683418</v>
      </c>
      <c r="AH107" s="135">
        <v>2529.4100000000003</v>
      </c>
      <c r="AI107" s="137">
        <f t="shared" si="44"/>
        <v>610.04721931314828</v>
      </c>
      <c r="AJ107" s="137">
        <f t="shared" si="45"/>
        <v>46.640560997129683</v>
      </c>
      <c r="AK107" s="137">
        <f t="shared" si="46"/>
        <v>168.93431542267444</v>
      </c>
      <c r="AL107" s="137">
        <f t="shared" si="47"/>
        <v>126.44648759730615</v>
      </c>
      <c r="AM107" s="137">
        <f t="shared" si="48"/>
        <v>121.33325831779042</v>
      </c>
      <c r="AN107" s="137">
        <f t="shared" si="49"/>
        <v>199.86794006946852</v>
      </c>
      <c r="AO107" s="137">
        <f t="shared" si="50"/>
        <v>332.50115259613352</v>
      </c>
      <c r="AP107" s="137">
        <f t="shared" si="51"/>
        <v>363.90767794015704</v>
      </c>
      <c r="AQ107" s="137">
        <f t="shared" si="52"/>
        <v>46.314163919361327</v>
      </c>
    </row>
    <row r="108" spans="1:43" x14ac:dyDescent="0.5">
      <c r="A108" s="102" t="s">
        <v>149</v>
      </c>
      <c r="B108" s="101">
        <v>887</v>
      </c>
      <c r="C108" s="102" t="s">
        <v>157</v>
      </c>
      <c r="D108" s="135">
        <v>4269.4399999999996</v>
      </c>
      <c r="E108" s="136">
        <v>0.25658323431331215</v>
      </c>
      <c r="F108" s="136">
        <v>0.1655118169</v>
      </c>
      <c r="G108" s="136">
        <v>2.7265100671140938E-2</v>
      </c>
      <c r="H108" s="137">
        <f t="shared" ref="H108:H139" si="53">$D108*E108</f>
        <v>1095.4667239066273</v>
      </c>
      <c r="I108" s="137">
        <f t="shared" ref="I108:I139" si="54">$D108*F108</f>
        <v>706.64277154553588</v>
      </c>
      <c r="J108" s="137">
        <f t="shared" ref="J108:J139" si="55">$D108*G108</f>
        <v>116.40671140939595</v>
      </c>
      <c r="L108" s="135">
        <v>625.4</v>
      </c>
      <c r="M108" s="135">
        <v>1042.58</v>
      </c>
      <c r="N108" s="135">
        <f t="shared" si="34"/>
        <v>1667.98</v>
      </c>
      <c r="O108" s="136">
        <v>0.25658323431331215</v>
      </c>
      <c r="P108" s="136">
        <v>9.9529997235277851E-3</v>
      </c>
      <c r="Q108" s="136">
        <v>8.9189936411390655E-2</v>
      </c>
      <c r="R108" s="136">
        <v>5.4409731821951891E-2</v>
      </c>
      <c r="S108" s="136">
        <v>9.6820569532761955E-2</v>
      </c>
      <c r="T108" s="136">
        <v>0.17085982858722698</v>
      </c>
      <c r="U108" s="136">
        <v>0.12303013547138512</v>
      </c>
      <c r="V108" s="136">
        <v>0.1655118169</v>
      </c>
      <c r="W108" s="136">
        <v>1.5448706821732338E-2</v>
      </c>
      <c r="X108" s="137">
        <f t="shared" si="35"/>
        <v>427.9757031699184</v>
      </c>
      <c r="Y108" s="137">
        <f t="shared" si="36"/>
        <v>16.601404478849876</v>
      </c>
      <c r="Z108" s="137">
        <f t="shared" si="37"/>
        <v>148.76703013547137</v>
      </c>
      <c r="AA108" s="137">
        <f t="shared" si="38"/>
        <v>90.754344484379317</v>
      </c>
      <c r="AB108" s="137">
        <f t="shared" si="39"/>
        <v>161.4947735692563</v>
      </c>
      <c r="AC108" s="137">
        <f t="shared" si="40"/>
        <v>284.99077688692284</v>
      </c>
      <c r="AD108" s="137">
        <f t="shared" si="41"/>
        <v>205.21180536356096</v>
      </c>
      <c r="AE108" s="137">
        <f t="shared" si="42"/>
        <v>276.07040035286201</v>
      </c>
      <c r="AF108" s="137">
        <f t="shared" si="43"/>
        <v>25.768134004513104</v>
      </c>
      <c r="AH108" s="135">
        <v>528.23</v>
      </c>
      <c r="AI108" s="137">
        <f t="shared" si="44"/>
        <v>135.53496186132088</v>
      </c>
      <c r="AJ108" s="137">
        <f t="shared" si="45"/>
        <v>5.2574730439590818</v>
      </c>
      <c r="AK108" s="137">
        <f t="shared" si="46"/>
        <v>47.112800110588886</v>
      </c>
      <c r="AL108" s="137">
        <f t="shared" si="47"/>
        <v>28.740852640309647</v>
      </c>
      <c r="AM108" s="137">
        <f t="shared" si="48"/>
        <v>51.143529444290849</v>
      </c>
      <c r="AN108" s="137">
        <f t="shared" si="49"/>
        <v>90.253287254630905</v>
      </c>
      <c r="AO108" s="137">
        <f t="shared" si="50"/>
        <v>64.988208460049762</v>
      </c>
      <c r="AP108" s="137">
        <f t="shared" si="51"/>
        <v>87.428307041086995</v>
      </c>
      <c r="AQ108" s="137">
        <f t="shared" si="52"/>
        <v>8.1604704044436733</v>
      </c>
    </row>
    <row r="109" spans="1:43" x14ac:dyDescent="0.5">
      <c r="A109" s="102" t="s">
        <v>149</v>
      </c>
      <c r="B109" s="101">
        <v>826</v>
      </c>
      <c r="C109" s="102" t="s">
        <v>158</v>
      </c>
      <c r="D109" s="135">
        <v>4455.8100000000004</v>
      </c>
      <c r="E109" s="136">
        <v>0.22113827124134885</v>
      </c>
      <c r="F109" s="136">
        <v>0.31623962729999999</v>
      </c>
      <c r="G109" s="136">
        <v>2.3922151642113799E-2</v>
      </c>
      <c r="H109" s="137">
        <f t="shared" si="53"/>
        <v>985.35012037991476</v>
      </c>
      <c r="I109" s="137">
        <f t="shared" si="54"/>
        <v>1409.1036937196131</v>
      </c>
      <c r="J109" s="137">
        <f t="shared" si="55"/>
        <v>106.5925625084471</v>
      </c>
      <c r="L109" s="135">
        <v>631.48</v>
      </c>
      <c r="M109" s="135">
        <v>1163.2</v>
      </c>
      <c r="N109" s="135">
        <f t="shared" si="34"/>
        <v>1794.68</v>
      </c>
      <c r="O109" s="136">
        <v>0.22113827124134885</v>
      </c>
      <c r="P109" s="136">
        <v>8.5258525852585261E-3</v>
      </c>
      <c r="Q109" s="136">
        <v>2.2277227722772276E-2</v>
      </c>
      <c r="R109" s="136">
        <v>2.9482948294829482E-2</v>
      </c>
      <c r="S109" s="136">
        <v>5.7645764576457648E-2</v>
      </c>
      <c r="T109" s="136">
        <v>0.10940594059405941</v>
      </c>
      <c r="U109" s="136">
        <v>0.11023102310231023</v>
      </c>
      <c r="V109" s="136">
        <v>0.31623962729999999</v>
      </c>
      <c r="W109" s="136">
        <v>1.3582342954159592E-2</v>
      </c>
      <c r="X109" s="137">
        <f t="shared" si="35"/>
        <v>396.87243263142398</v>
      </c>
      <c r="Y109" s="137">
        <f t="shared" si="36"/>
        <v>15.301177117711772</v>
      </c>
      <c r="Z109" s="137">
        <f t="shared" si="37"/>
        <v>39.980495049504952</v>
      </c>
      <c r="AA109" s="137">
        <f t="shared" si="38"/>
        <v>52.912457645764576</v>
      </c>
      <c r="AB109" s="137">
        <f t="shared" si="39"/>
        <v>103.45570077007702</v>
      </c>
      <c r="AC109" s="137">
        <f t="shared" si="40"/>
        <v>196.34865346534653</v>
      </c>
      <c r="AD109" s="137">
        <f t="shared" si="41"/>
        <v>197.82941254125413</v>
      </c>
      <c r="AE109" s="137">
        <f t="shared" si="42"/>
        <v>567.54893432276401</v>
      </c>
      <c r="AF109" s="137">
        <f t="shared" si="43"/>
        <v>24.375959252971139</v>
      </c>
      <c r="AH109" s="135">
        <v>589.35</v>
      </c>
      <c r="AI109" s="137">
        <f t="shared" si="44"/>
        <v>130.32784015608894</v>
      </c>
      <c r="AJ109" s="137">
        <f t="shared" si="45"/>
        <v>5.0247112211221125</v>
      </c>
      <c r="AK109" s="137">
        <f t="shared" si="46"/>
        <v>13.129084158415841</v>
      </c>
      <c r="AL109" s="137">
        <f t="shared" si="47"/>
        <v>17.375775577557757</v>
      </c>
      <c r="AM109" s="137">
        <f t="shared" si="48"/>
        <v>33.973531353135314</v>
      </c>
      <c r="AN109" s="137">
        <f t="shared" si="49"/>
        <v>64.478391089108911</v>
      </c>
      <c r="AO109" s="137">
        <f t="shared" si="50"/>
        <v>64.96465346534653</v>
      </c>
      <c r="AP109" s="137">
        <f t="shared" si="51"/>
        <v>186.375824349255</v>
      </c>
      <c r="AQ109" s="137">
        <f t="shared" si="52"/>
        <v>8.0047538200339563</v>
      </c>
    </row>
    <row r="110" spans="1:43" x14ac:dyDescent="0.5">
      <c r="A110" s="102" t="s">
        <v>149</v>
      </c>
      <c r="B110" s="101">
        <v>931</v>
      </c>
      <c r="C110" s="102" t="s">
        <v>159</v>
      </c>
      <c r="D110" s="135">
        <v>9723.49</v>
      </c>
      <c r="E110" s="136">
        <v>0.15905658618439453</v>
      </c>
      <c r="F110" s="136">
        <v>0.16736439419999999</v>
      </c>
      <c r="G110" s="136">
        <v>2.385545267489712E-2</v>
      </c>
      <c r="H110" s="137">
        <f t="shared" si="53"/>
        <v>1546.5851251980982</v>
      </c>
      <c r="I110" s="137">
        <f t="shared" si="54"/>
        <v>1627.3660133597577</v>
      </c>
      <c r="J110" s="137">
        <f t="shared" si="55"/>
        <v>231.95825552983538</v>
      </c>
      <c r="L110" s="135">
        <v>804.88</v>
      </c>
      <c r="M110" s="135">
        <v>2657.81</v>
      </c>
      <c r="N110" s="135">
        <f t="shared" si="34"/>
        <v>3462.69</v>
      </c>
      <c r="O110" s="136">
        <v>0.15905658618439453</v>
      </c>
      <c r="P110" s="136">
        <v>0</v>
      </c>
      <c r="Q110" s="136">
        <v>8.3129334965320271E-3</v>
      </c>
      <c r="R110" s="136">
        <v>1.5274377804977561E-2</v>
      </c>
      <c r="S110" s="136">
        <v>1.2494900040799674E-2</v>
      </c>
      <c r="T110" s="136">
        <v>5.8522031823745407E-2</v>
      </c>
      <c r="U110" s="136">
        <v>7.1450428396572827E-2</v>
      </c>
      <c r="V110" s="136">
        <v>0.16736439419999999</v>
      </c>
      <c r="W110" s="136">
        <v>1.3022763366860772E-2</v>
      </c>
      <c r="X110" s="137">
        <f t="shared" si="35"/>
        <v>550.76365041484109</v>
      </c>
      <c r="Y110" s="137">
        <f t="shared" si="36"/>
        <v>0</v>
      </c>
      <c r="Z110" s="137">
        <f t="shared" si="37"/>
        <v>28.785111689106486</v>
      </c>
      <c r="AA110" s="137">
        <f t="shared" si="38"/>
        <v>52.890435281517753</v>
      </c>
      <c r="AB110" s="137">
        <f t="shared" si="39"/>
        <v>43.265965422276622</v>
      </c>
      <c r="AC110" s="137">
        <f t="shared" si="40"/>
        <v>202.64365437576498</v>
      </c>
      <c r="AD110" s="137">
        <f t="shared" si="41"/>
        <v>247.41068390452875</v>
      </c>
      <c r="AE110" s="137">
        <f t="shared" si="42"/>
        <v>579.53101415239792</v>
      </c>
      <c r="AF110" s="137">
        <f t="shared" si="43"/>
        <v>45.093792482795131</v>
      </c>
      <c r="AH110" s="135">
        <v>1346.6000000000001</v>
      </c>
      <c r="AI110" s="137">
        <f t="shared" si="44"/>
        <v>214.1855989559057</v>
      </c>
      <c r="AJ110" s="137">
        <f t="shared" si="45"/>
        <v>0</v>
      </c>
      <c r="AK110" s="137">
        <f t="shared" si="46"/>
        <v>11.194196246430028</v>
      </c>
      <c r="AL110" s="137">
        <f t="shared" si="47"/>
        <v>20.568477152182787</v>
      </c>
      <c r="AM110" s="137">
        <f t="shared" si="48"/>
        <v>16.825632394940843</v>
      </c>
      <c r="AN110" s="137">
        <f t="shared" si="49"/>
        <v>78.805768053855573</v>
      </c>
      <c r="AO110" s="137">
        <f t="shared" si="50"/>
        <v>96.215146878824982</v>
      </c>
      <c r="AP110" s="137">
        <f t="shared" si="51"/>
        <v>225.37289322972001</v>
      </c>
      <c r="AQ110" s="137">
        <f t="shared" si="52"/>
        <v>17.536453149814719</v>
      </c>
    </row>
    <row r="111" spans="1:43" x14ac:dyDescent="0.5">
      <c r="A111" s="102" t="s">
        <v>149</v>
      </c>
      <c r="B111" s="101">
        <v>851</v>
      </c>
      <c r="C111" s="102" t="s">
        <v>160</v>
      </c>
      <c r="D111" s="135">
        <v>2892.82</v>
      </c>
      <c r="E111" s="136">
        <v>0.33703987730061352</v>
      </c>
      <c r="F111" s="136">
        <v>0.2206334274</v>
      </c>
      <c r="G111" s="136">
        <v>4.0035786177588906E-2</v>
      </c>
      <c r="H111" s="137">
        <f t="shared" si="53"/>
        <v>974.99569785276083</v>
      </c>
      <c r="I111" s="137">
        <f t="shared" si="54"/>
        <v>638.25279145126808</v>
      </c>
      <c r="J111" s="137">
        <f t="shared" si="55"/>
        <v>115.81632297025274</v>
      </c>
      <c r="L111" s="135">
        <v>555.73</v>
      </c>
      <c r="M111" s="135">
        <v>787.27</v>
      </c>
      <c r="N111" s="135">
        <f t="shared" si="34"/>
        <v>1343</v>
      </c>
      <c r="O111" s="136">
        <v>0.33703987730061352</v>
      </c>
      <c r="P111" s="136">
        <v>4.8145958273502827E-2</v>
      </c>
      <c r="Q111" s="136">
        <v>7.7033533237604521E-2</v>
      </c>
      <c r="R111" s="136">
        <v>0.1013599121547428</v>
      </c>
      <c r="S111" s="136">
        <v>1.7146718472843991E-2</v>
      </c>
      <c r="T111" s="136">
        <v>0.14916800405439648</v>
      </c>
      <c r="U111" s="136">
        <v>0.12230762733338965</v>
      </c>
      <c r="V111" s="136">
        <v>0.2206334274</v>
      </c>
      <c r="W111" s="136">
        <v>2.0890991875725382E-2</v>
      </c>
      <c r="X111" s="137">
        <f t="shared" si="35"/>
        <v>452.64455521472394</v>
      </c>
      <c r="Y111" s="137">
        <f t="shared" si="36"/>
        <v>64.6600219613143</v>
      </c>
      <c r="Z111" s="137">
        <f t="shared" si="37"/>
        <v>103.45603513810288</v>
      </c>
      <c r="AA111" s="137">
        <f t="shared" si="38"/>
        <v>136.12636202381958</v>
      </c>
      <c r="AB111" s="137">
        <f t="shared" si="39"/>
        <v>23.02804290902948</v>
      </c>
      <c r="AC111" s="137">
        <f t="shared" si="40"/>
        <v>200.33262944505447</v>
      </c>
      <c r="AD111" s="137">
        <f t="shared" si="41"/>
        <v>164.25914350874231</v>
      </c>
      <c r="AE111" s="137">
        <f t="shared" si="42"/>
        <v>296.31069299820001</v>
      </c>
      <c r="AF111" s="137">
        <f t="shared" si="43"/>
        <v>28.05660208909919</v>
      </c>
      <c r="AH111" s="135">
        <v>398.87</v>
      </c>
      <c r="AI111" s="137">
        <f t="shared" si="44"/>
        <v>134.43509585889572</v>
      </c>
      <c r="AJ111" s="137">
        <f t="shared" si="45"/>
        <v>19.203978376552072</v>
      </c>
      <c r="AK111" s="137">
        <f t="shared" si="46"/>
        <v>30.726365402483317</v>
      </c>
      <c r="AL111" s="137">
        <f t="shared" si="47"/>
        <v>40.429428161162264</v>
      </c>
      <c r="AM111" s="137">
        <f t="shared" si="48"/>
        <v>6.8393115972632827</v>
      </c>
      <c r="AN111" s="137">
        <f t="shared" si="49"/>
        <v>59.498641777177127</v>
      </c>
      <c r="AO111" s="137">
        <f t="shared" si="50"/>
        <v>48.784843314469128</v>
      </c>
      <c r="AP111" s="137">
        <f t="shared" si="51"/>
        <v>88.004055187038006</v>
      </c>
      <c r="AQ111" s="137">
        <f t="shared" si="52"/>
        <v>8.3327899294705841</v>
      </c>
    </row>
    <row r="112" spans="1:43" x14ac:dyDescent="0.5">
      <c r="A112" s="102" t="s">
        <v>149</v>
      </c>
      <c r="B112" s="101">
        <v>870</v>
      </c>
      <c r="C112" s="102" t="s">
        <v>161</v>
      </c>
      <c r="D112" s="135">
        <v>2490.94</v>
      </c>
      <c r="E112" s="136">
        <v>0.2308029517059984</v>
      </c>
      <c r="F112" s="136">
        <v>0.39021479710000001</v>
      </c>
      <c r="G112" s="136">
        <v>2.3896610582784687E-2</v>
      </c>
      <c r="H112" s="137">
        <f t="shared" si="53"/>
        <v>574.91630452253969</v>
      </c>
      <c r="I112" s="137">
        <f t="shared" si="54"/>
        <v>972.00164668827404</v>
      </c>
      <c r="J112" s="137">
        <f t="shared" si="55"/>
        <v>59.525023165081691</v>
      </c>
      <c r="L112" s="135">
        <v>305.5</v>
      </c>
      <c r="M112" s="135">
        <v>544.16999999999996</v>
      </c>
      <c r="N112" s="135">
        <f t="shared" si="34"/>
        <v>849.67</v>
      </c>
      <c r="O112" s="136">
        <v>0.2308029517059984</v>
      </c>
      <c r="P112" s="136">
        <v>0</v>
      </c>
      <c r="Q112" s="136">
        <v>1.8294881038211967E-2</v>
      </c>
      <c r="R112" s="136">
        <v>7.6243691420331647E-2</v>
      </c>
      <c r="S112" s="136">
        <v>7.7505407354001438E-2</v>
      </c>
      <c r="T112" s="136">
        <v>0.10003604902667627</v>
      </c>
      <c r="U112" s="136">
        <v>0.12644196106705119</v>
      </c>
      <c r="V112" s="136">
        <v>0.39021479710000001</v>
      </c>
      <c r="W112" s="136">
        <v>1.3065426111056122E-2</v>
      </c>
      <c r="X112" s="137">
        <f t="shared" si="35"/>
        <v>196.10634397603565</v>
      </c>
      <c r="Y112" s="137">
        <f t="shared" si="36"/>
        <v>0</v>
      </c>
      <c r="Z112" s="137">
        <f t="shared" si="37"/>
        <v>15.544611571737562</v>
      </c>
      <c r="AA112" s="137">
        <f t="shared" si="38"/>
        <v>64.781977289113186</v>
      </c>
      <c r="AB112" s="137">
        <f t="shared" si="39"/>
        <v>65.854019466474398</v>
      </c>
      <c r="AC112" s="137">
        <f t="shared" si="40"/>
        <v>84.997629776496026</v>
      </c>
      <c r="AD112" s="137">
        <f t="shared" si="41"/>
        <v>107.43394105984137</v>
      </c>
      <c r="AE112" s="137">
        <f t="shared" si="42"/>
        <v>331.55380665195702</v>
      </c>
      <c r="AF112" s="137">
        <f t="shared" si="43"/>
        <v>11.101300603781056</v>
      </c>
      <c r="AH112" s="135">
        <v>275.7</v>
      </c>
      <c r="AI112" s="137">
        <f t="shared" si="44"/>
        <v>63.632373785343759</v>
      </c>
      <c r="AJ112" s="137">
        <f t="shared" si="45"/>
        <v>0</v>
      </c>
      <c r="AK112" s="137">
        <f t="shared" si="46"/>
        <v>5.0438987022350394</v>
      </c>
      <c r="AL112" s="137">
        <f t="shared" si="47"/>
        <v>21.020385724585434</v>
      </c>
      <c r="AM112" s="137">
        <f t="shared" si="48"/>
        <v>21.368240807498196</v>
      </c>
      <c r="AN112" s="137">
        <f t="shared" si="49"/>
        <v>27.579938716654649</v>
      </c>
      <c r="AO112" s="137">
        <f t="shared" si="50"/>
        <v>34.86004866618601</v>
      </c>
      <c r="AP112" s="137">
        <f t="shared" si="51"/>
        <v>107.58221956046999</v>
      </c>
      <c r="AQ112" s="137">
        <f t="shared" si="52"/>
        <v>3.6021379788181727</v>
      </c>
    </row>
    <row r="113" spans="1:43" x14ac:dyDescent="0.5">
      <c r="A113" s="102" t="s">
        <v>149</v>
      </c>
      <c r="B113" s="101">
        <v>871</v>
      </c>
      <c r="C113" s="102" t="s">
        <v>162</v>
      </c>
      <c r="D113" s="135">
        <v>2783.8</v>
      </c>
      <c r="E113" s="136">
        <v>0.2055984555984556</v>
      </c>
      <c r="F113" s="136">
        <v>0.56829408390000002</v>
      </c>
      <c r="G113" s="136">
        <v>2.172114191146049E-2</v>
      </c>
      <c r="H113" s="137">
        <f t="shared" si="53"/>
        <v>572.34498069498079</v>
      </c>
      <c r="I113" s="137">
        <f t="shared" si="54"/>
        <v>1582.0170707608202</v>
      </c>
      <c r="J113" s="137">
        <f t="shared" si="55"/>
        <v>60.467314853123717</v>
      </c>
      <c r="L113" s="135">
        <v>297.58</v>
      </c>
      <c r="M113" s="135">
        <v>442.73</v>
      </c>
      <c r="N113" s="135">
        <f t="shared" si="34"/>
        <v>740.31</v>
      </c>
      <c r="O113" s="136">
        <v>0.2055984555984556</v>
      </c>
      <c r="P113" s="136">
        <v>0</v>
      </c>
      <c r="Q113" s="136">
        <v>0</v>
      </c>
      <c r="R113" s="136">
        <v>0</v>
      </c>
      <c r="S113" s="136">
        <v>1.0390656463954893E-2</v>
      </c>
      <c r="T113" s="136">
        <v>6.411598872331857E-2</v>
      </c>
      <c r="U113" s="136">
        <v>0.22738622633910591</v>
      </c>
      <c r="V113" s="136">
        <v>0.56829408390000002</v>
      </c>
      <c r="W113" s="136">
        <v>1.2430939226519336E-2</v>
      </c>
      <c r="X113" s="137">
        <f t="shared" si="35"/>
        <v>152.20659266409265</v>
      </c>
      <c r="Y113" s="137">
        <f t="shared" si="36"/>
        <v>0</v>
      </c>
      <c r="Z113" s="137">
        <f t="shared" si="37"/>
        <v>0</v>
      </c>
      <c r="AA113" s="137">
        <f t="shared" si="38"/>
        <v>0</v>
      </c>
      <c r="AB113" s="137">
        <f t="shared" si="39"/>
        <v>7.6923068868304467</v>
      </c>
      <c r="AC113" s="137">
        <f t="shared" si="40"/>
        <v>47.465707611759967</v>
      </c>
      <c r="AD113" s="137">
        <f t="shared" si="41"/>
        <v>168.33629722110348</v>
      </c>
      <c r="AE113" s="137">
        <f t="shared" si="42"/>
        <v>420.713793252009</v>
      </c>
      <c r="AF113" s="137">
        <f t="shared" si="43"/>
        <v>9.2027486187845291</v>
      </c>
      <c r="AH113" s="135">
        <v>224.31</v>
      </c>
      <c r="AI113" s="137">
        <f t="shared" si="44"/>
        <v>46.117789575289578</v>
      </c>
      <c r="AJ113" s="137">
        <f t="shared" si="45"/>
        <v>0</v>
      </c>
      <c r="AK113" s="137">
        <f t="shared" si="46"/>
        <v>0</v>
      </c>
      <c r="AL113" s="137">
        <f t="shared" si="47"/>
        <v>0</v>
      </c>
      <c r="AM113" s="137">
        <f t="shared" si="48"/>
        <v>2.3307281514297222</v>
      </c>
      <c r="AN113" s="137">
        <f t="shared" si="49"/>
        <v>14.381857430527589</v>
      </c>
      <c r="AO113" s="137">
        <f t="shared" si="50"/>
        <v>51.005004430124849</v>
      </c>
      <c r="AP113" s="137">
        <f t="shared" si="51"/>
        <v>127.474045959609</v>
      </c>
      <c r="AQ113" s="137">
        <f t="shared" si="52"/>
        <v>2.7883839779005526</v>
      </c>
    </row>
    <row r="114" spans="1:43" x14ac:dyDescent="0.5">
      <c r="A114" s="102" t="s">
        <v>149</v>
      </c>
      <c r="B114" s="101">
        <v>852</v>
      </c>
      <c r="C114" s="102" t="s">
        <v>163</v>
      </c>
      <c r="D114" s="135">
        <v>3165.09</v>
      </c>
      <c r="E114" s="136">
        <v>0.33526250516742456</v>
      </c>
      <c r="F114" s="136">
        <v>0.31550335909999999</v>
      </c>
      <c r="G114" s="136">
        <v>4.1128298453139214E-2</v>
      </c>
      <c r="H114" s="137">
        <f t="shared" si="53"/>
        <v>1061.1360024803639</v>
      </c>
      <c r="I114" s="137">
        <f t="shared" si="54"/>
        <v>998.596526853819</v>
      </c>
      <c r="J114" s="137">
        <f t="shared" si="55"/>
        <v>130.17476615104641</v>
      </c>
      <c r="L114" s="135">
        <v>592.88</v>
      </c>
      <c r="M114" s="135">
        <v>800.72</v>
      </c>
      <c r="N114" s="135">
        <f t="shared" si="34"/>
        <v>1393.6</v>
      </c>
      <c r="O114" s="136">
        <v>0.33526250516742456</v>
      </c>
      <c r="P114" s="136">
        <v>2.5500301184659662E-2</v>
      </c>
      <c r="Q114" s="136">
        <v>0.10180041496553109</v>
      </c>
      <c r="R114" s="136">
        <v>0.11183990362090891</v>
      </c>
      <c r="S114" s="136">
        <v>6.0170002007897731E-2</v>
      </c>
      <c r="T114" s="136">
        <v>9.617830131851951E-2</v>
      </c>
      <c r="U114" s="136">
        <v>0.18546282042701293</v>
      </c>
      <c r="V114" s="136">
        <v>0.31550335909999999</v>
      </c>
      <c r="W114" s="136">
        <v>2.2159049493403308E-2</v>
      </c>
      <c r="X114" s="137">
        <f t="shared" si="35"/>
        <v>467.22182720132287</v>
      </c>
      <c r="Y114" s="137">
        <f t="shared" si="36"/>
        <v>35.5372197309417</v>
      </c>
      <c r="Z114" s="137">
        <f t="shared" si="37"/>
        <v>141.86905829596412</v>
      </c>
      <c r="AA114" s="137">
        <f t="shared" si="38"/>
        <v>155.86008968609866</v>
      </c>
      <c r="AB114" s="137">
        <f t="shared" si="39"/>
        <v>83.852914798206271</v>
      </c>
      <c r="AC114" s="137">
        <f t="shared" si="40"/>
        <v>134.03408071748879</v>
      </c>
      <c r="AD114" s="137">
        <f t="shared" si="41"/>
        <v>258.46098654708521</v>
      </c>
      <c r="AE114" s="137">
        <f t="shared" si="42"/>
        <v>439.68548124175999</v>
      </c>
      <c r="AF114" s="137">
        <f t="shared" si="43"/>
        <v>30.880851374006848</v>
      </c>
      <c r="AH114" s="135">
        <v>405.69</v>
      </c>
      <c r="AI114" s="137">
        <f t="shared" si="44"/>
        <v>136.01264572137248</v>
      </c>
      <c r="AJ114" s="137">
        <f t="shared" si="45"/>
        <v>10.345217187604579</v>
      </c>
      <c r="AK114" s="137">
        <f t="shared" si="46"/>
        <v>41.299410347366312</v>
      </c>
      <c r="AL114" s="137">
        <f t="shared" si="47"/>
        <v>45.372330499966537</v>
      </c>
      <c r="AM114" s="137">
        <f t="shared" si="48"/>
        <v>24.410368114584031</v>
      </c>
      <c r="AN114" s="137">
        <f t="shared" si="49"/>
        <v>39.018575061910177</v>
      </c>
      <c r="AO114" s="137">
        <f t="shared" si="50"/>
        <v>75.240411619034873</v>
      </c>
      <c r="AP114" s="137">
        <f t="shared" si="51"/>
        <v>127.99655775327899</v>
      </c>
      <c r="AQ114" s="137">
        <f t="shared" si="52"/>
        <v>8.9897047889787878</v>
      </c>
    </row>
    <row r="115" spans="1:43" x14ac:dyDescent="0.5">
      <c r="A115" s="102" t="s">
        <v>149</v>
      </c>
      <c r="B115" s="101">
        <v>936</v>
      </c>
      <c r="C115" s="102" t="s">
        <v>164</v>
      </c>
      <c r="D115" s="135">
        <v>17377.939999999999</v>
      </c>
      <c r="E115" s="136">
        <v>0.14367740086843439</v>
      </c>
      <c r="F115" s="136">
        <v>0.16204575460000001</v>
      </c>
      <c r="G115" s="136">
        <v>2.2880017628263982E-2</v>
      </c>
      <c r="H115" s="137">
        <f t="shared" si="53"/>
        <v>2496.8172516476006</v>
      </c>
      <c r="I115" s="137">
        <f t="shared" si="54"/>
        <v>2816.0214006935239</v>
      </c>
      <c r="J115" s="137">
        <f t="shared" si="55"/>
        <v>397.60757354291377</v>
      </c>
      <c r="L115" s="135">
        <v>1171.8399999999999</v>
      </c>
      <c r="M115" s="135">
        <v>3761.72</v>
      </c>
      <c r="N115" s="135">
        <f t="shared" si="34"/>
        <v>4933.5599999999995</v>
      </c>
      <c r="O115" s="136">
        <v>0.14367740086843439</v>
      </c>
      <c r="P115" s="136">
        <v>0</v>
      </c>
      <c r="Q115" s="136">
        <v>0</v>
      </c>
      <c r="R115" s="136">
        <v>7.9123464960658869E-3</v>
      </c>
      <c r="S115" s="136">
        <v>1.1515552614162806E-2</v>
      </c>
      <c r="T115" s="136">
        <v>2.956099713214207E-2</v>
      </c>
      <c r="U115" s="136">
        <v>7.499080814765792E-2</v>
      </c>
      <c r="V115" s="136">
        <v>0.16204575460000001</v>
      </c>
      <c r="W115" s="136">
        <v>1.244336965838129E-2</v>
      </c>
      <c r="X115" s="137">
        <f t="shared" si="35"/>
        <v>708.84107782847309</v>
      </c>
      <c r="Y115" s="137">
        <f t="shared" si="36"/>
        <v>0</v>
      </c>
      <c r="Z115" s="137">
        <f t="shared" si="37"/>
        <v>0</v>
      </c>
      <c r="AA115" s="137">
        <f t="shared" si="38"/>
        <v>39.036036179130811</v>
      </c>
      <c r="AB115" s="137">
        <f t="shared" si="39"/>
        <v>56.812669755129043</v>
      </c>
      <c r="AC115" s="137">
        <f t="shared" si="40"/>
        <v>145.8409530112508</v>
      </c>
      <c r="AD115" s="137">
        <f t="shared" si="41"/>
        <v>369.97165144495915</v>
      </c>
      <c r="AE115" s="137">
        <f t="shared" si="42"/>
        <v>799.46245306437595</v>
      </c>
      <c r="AF115" s="137">
        <f t="shared" si="43"/>
        <v>61.390110811803588</v>
      </c>
      <c r="AH115" s="135">
        <v>1905.9</v>
      </c>
      <c r="AI115" s="137">
        <f t="shared" si="44"/>
        <v>273.83475831514914</v>
      </c>
      <c r="AJ115" s="137">
        <f t="shared" si="45"/>
        <v>0</v>
      </c>
      <c r="AK115" s="137">
        <f t="shared" si="46"/>
        <v>0</v>
      </c>
      <c r="AL115" s="137">
        <f t="shared" si="47"/>
        <v>15.080141186851975</v>
      </c>
      <c r="AM115" s="137">
        <f t="shared" si="48"/>
        <v>21.947491727332892</v>
      </c>
      <c r="AN115" s="137">
        <f t="shared" si="49"/>
        <v>56.340304434149573</v>
      </c>
      <c r="AO115" s="137">
        <f t="shared" si="50"/>
        <v>142.92498124862124</v>
      </c>
      <c r="AP115" s="137">
        <f t="shared" si="51"/>
        <v>308.84300369214003</v>
      </c>
      <c r="AQ115" s="137">
        <f t="shared" si="52"/>
        <v>23.715818231908901</v>
      </c>
    </row>
    <row r="116" spans="1:43" x14ac:dyDescent="0.5">
      <c r="A116" s="102" t="s">
        <v>149</v>
      </c>
      <c r="B116" s="101">
        <v>869</v>
      </c>
      <c r="C116" s="102" t="s">
        <v>165</v>
      </c>
      <c r="D116" s="135">
        <v>2130</v>
      </c>
      <c r="E116" s="136">
        <v>0.14746783669219901</v>
      </c>
      <c r="F116" s="136">
        <v>0.12808209070000001</v>
      </c>
      <c r="G116" s="136">
        <v>2.7366020524515394E-2</v>
      </c>
      <c r="H116" s="137">
        <f t="shared" si="53"/>
        <v>314.10649215438389</v>
      </c>
      <c r="I116" s="137">
        <f t="shared" si="54"/>
        <v>272.814853191</v>
      </c>
      <c r="J116" s="137">
        <f t="shared" si="55"/>
        <v>58.289623717217786</v>
      </c>
      <c r="L116" s="135">
        <v>196.5</v>
      </c>
      <c r="M116" s="135">
        <v>585.44000000000005</v>
      </c>
      <c r="N116" s="135">
        <f t="shared" si="34"/>
        <v>781.94</v>
      </c>
      <c r="O116" s="136">
        <v>0.14746783669219901</v>
      </c>
      <c r="P116" s="136">
        <v>0</v>
      </c>
      <c r="Q116" s="136">
        <v>0</v>
      </c>
      <c r="R116" s="136">
        <v>0</v>
      </c>
      <c r="S116" s="136">
        <v>2.301670755929431E-2</v>
      </c>
      <c r="T116" s="136">
        <v>3.1195233087977569E-2</v>
      </c>
      <c r="U116" s="136">
        <v>4.2995677065077696E-2</v>
      </c>
      <c r="V116" s="136">
        <v>0.12808209070000001</v>
      </c>
      <c r="W116" s="136">
        <v>1.4621664432801267E-2</v>
      </c>
      <c r="X116" s="137">
        <f t="shared" si="35"/>
        <v>115.31100022309811</v>
      </c>
      <c r="Y116" s="137">
        <f t="shared" si="36"/>
        <v>0</v>
      </c>
      <c r="Z116" s="137">
        <f t="shared" si="37"/>
        <v>0</v>
      </c>
      <c r="AA116" s="137">
        <f t="shared" si="38"/>
        <v>0</v>
      </c>
      <c r="AB116" s="137">
        <f t="shared" si="39"/>
        <v>17.997684308914593</v>
      </c>
      <c r="AC116" s="137">
        <f t="shared" si="40"/>
        <v>24.392800560813182</v>
      </c>
      <c r="AD116" s="137">
        <f t="shared" si="41"/>
        <v>33.620039724266853</v>
      </c>
      <c r="AE116" s="137">
        <f t="shared" si="42"/>
        <v>100.15251000195802</v>
      </c>
      <c r="AF116" s="137">
        <f t="shared" si="43"/>
        <v>11.433264286584624</v>
      </c>
      <c r="AH116" s="135">
        <v>296.62</v>
      </c>
      <c r="AI116" s="137">
        <f t="shared" si="44"/>
        <v>43.74190971964007</v>
      </c>
      <c r="AJ116" s="137">
        <f t="shared" si="45"/>
        <v>0</v>
      </c>
      <c r="AK116" s="137">
        <f t="shared" si="46"/>
        <v>0</v>
      </c>
      <c r="AL116" s="137">
        <f t="shared" si="47"/>
        <v>0</v>
      </c>
      <c r="AM116" s="137">
        <f t="shared" si="48"/>
        <v>6.8272157962378781</v>
      </c>
      <c r="AN116" s="137">
        <f t="shared" si="49"/>
        <v>9.2531300385559074</v>
      </c>
      <c r="AO116" s="137">
        <f t="shared" si="50"/>
        <v>12.753377731043347</v>
      </c>
      <c r="AP116" s="137">
        <f t="shared" si="51"/>
        <v>37.991709743434001</v>
      </c>
      <c r="AQ116" s="137">
        <f t="shared" si="52"/>
        <v>4.3370781040575119</v>
      </c>
    </row>
    <row r="117" spans="1:43" x14ac:dyDescent="0.5">
      <c r="A117" s="102" t="s">
        <v>149</v>
      </c>
      <c r="B117" s="101">
        <v>938</v>
      </c>
      <c r="C117" s="102" t="s">
        <v>166</v>
      </c>
      <c r="D117" s="135">
        <v>11447.52</v>
      </c>
      <c r="E117" s="136">
        <v>0.15418556384041818</v>
      </c>
      <c r="F117" s="136">
        <v>0.13395820529999999</v>
      </c>
      <c r="G117" s="136">
        <v>2.9689608636977057E-2</v>
      </c>
      <c r="H117" s="137">
        <f t="shared" si="53"/>
        <v>1765.042325774464</v>
      </c>
      <c r="I117" s="137">
        <f t="shared" si="54"/>
        <v>1533.4892343358561</v>
      </c>
      <c r="J117" s="137">
        <f t="shared" si="55"/>
        <v>339.87238866396763</v>
      </c>
      <c r="L117" s="135">
        <v>1494.05</v>
      </c>
      <c r="M117" s="135">
        <v>3145.42</v>
      </c>
      <c r="N117" s="135">
        <f t="shared" si="34"/>
        <v>4639.47</v>
      </c>
      <c r="O117" s="136">
        <v>0.15418556384041818</v>
      </c>
      <c r="P117" s="136">
        <v>0</v>
      </c>
      <c r="Q117" s="136">
        <v>4.6014971378247468E-3</v>
      </c>
      <c r="R117" s="136">
        <v>1.6842800528401584E-2</v>
      </c>
      <c r="S117" s="136">
        <v>2.0431527961250549E-2</v>
      </c>
      <c r="T117" s="136">
        <v>6.0171730515191549E-2</v>
      </c>
      <c r="U117" s="136">
        <v>0.12912813738441214</v>
      </c>
      <c r="V117" s="136">
        <v>0.13395820529999999</v>
      </c>
      <c r="W117" s="136">
        <v>1.6219264606361382E-2</v>
      </c>
      <c r="X117" s="137">
        <f t="shared" si="35"/>
        <v>715.33929787070497</v>
      </c>
      <c r="Y117" s="137">
        <f t="shared" si="36"/>
        <v>0</v>
      </c>
      <c r="Z117" s="137">
        <f t="shared" si="37"/>
        <v>21.348507926023778</v>
      </c>
      <c r="AA117" s="137">
        <f t="shared" si="38"/>
        <v>78.141667767503307</v>
      </c>
      <c r="AB117" s="137">
        <f t="shared" si="39"/>
        <v>94.79146103038309</v>
      </c>
      <c r="AC117" s="137">
        <f t="shared" si="40"/>
        <v>279.16493857331574</v>
      </c>
      <c r="AD117" s="137">
        <f t="shared" si="41"/>
        <v>599.0861195508586</v>
      </c>
      <c r="AE117" s="137">
        <f t="shared" si="42"/>
        <v>621.49507474319103</v>
      </c>
      <c r="AF117" s="137">
        <f t="shared" si="43"/>
        <v>75.248791563275446</v>
      </c>
      <c r="AH117" s="135">
        <v>1593.6399999999999</v>
      </c>
      <c r="AI117" s="137">
        <f t="shared" si="44"/>
        <v>245.716281958644</v>
      </c>
      <c r="AJ117" s="137">
        <f t="shared" si="45"/>
        <v>0</v>
      </c>
      <c r="AK117" s="137">
        <f t="shared" si="46"/>
        <v>7.3331298987230289</v>
      </c>
      <c r="AL117" s="137">
        <f t="shared" si="47"/>
        <v>26.841360634081898</v>
      </c>
      <c r="AM117" s="137">
        <f t="shared" si="48"/>
        <v>32.56050022016732</v>
      </c>
      <c r="AN117" s="137">
        <f t="shared" si="49"/>
        <v>95.892076618229851</v>
      </c>
      <c r="AO117" s="137">
        <f t="shared" si="50"/>
        <v>205.78376486129454</v>
      </c>
      <c r="AP117" s="137">
        <f t="shared" si="51"/>
        <v>213.48115429429197</v>
      </c>
      <c r="AQ117" s="137">
        <f t="shared" si="52"/>
        <v>25.847668847281749</v>
      </c>
    </row>
    <row r="118" spans="1:43" x14ac:dyDescent="0.5">
      <c r="A118" s="102" t="s">
        <v>149</v>
      </c>
      <c r="B118" s="101">
        <v>868</v>
      </c>
      <c r="C118" s="102" t="s">
        <v>167</v>
      </c>
      <c r="D118" s="135">
        <v>2298.1</v>
      </c>
      <c r="E118" s="136">
        <v>0.13462663287190485</v>
      </c>
      <c r="F118" s="136">
        <v>0.17941545289999999</v>
      </c>
      <c r="G118" s="136">
        <v>1.5830346475507767E-2</v>
      </c>
      <c r="H118" s="137">
        <f t="shared" si="53"/>
        <v>309.38546500292455</v>
      </c>
      <c r="I118" s="137">
        <f t="shared" si="54"/>
        <v>412.31465230948999</v>
      </c>
      <c r="J118" s="137">
        <f t="shared" si="55"/>
        <v>36.379719235364398</v>
      </c>
      <c r="L118" s="135">
        <v>155.88</v>
      </c>
      <c r="M118" s="135">
        <v>526.41999999999996</v>
      </c>
      <c r="N118" s="135">
        <f t="shared" si="34"/>
        <v>682.3</v>
      </c>
      <c r="O118" s="136">
        <v>0.13462663287190485</v>
      </c>
      <c r="P118" s="136">
        <v>0</v>
      </c>
      <c r="Q118" s="136">
        <v>0</v>
      </c>
      <c r="R118" s="136">
        <v>0</v>
      </c>
      <c r="S118" s="136">
        <v>0</v>
      </c>
      <c r="T118" s="136">
        <v>0</v>
      </c>
      <c r="U118" s="136">
        <v>5.4634379100560661E-2</v>
      </c>
      <c r="V118" s="136">
        <v>0.17941545289999999</v>
      </c>
      <c r="W118" s="136">
        <v>8.4023074993729626E-3</v>
      </c>
      <c r="X118" s="137">
        <f t="shared" si="35"/>
        <v>91.855751608500668</v>
      </c>
      <c r="Y118" s="137">
        <f t="shared" si="36"/>
        <v>0</v>
      </c>
      <c r="Z118" s="137">
        <f t="shared" si="37"/>
        <v>0</v>
      </c>
      <c r="AA118" s="137">
        <f t="shared" si="38"/>
        <v>0</v>
      </c>
      <c r="AB118" s="137">
        <f t="shared" si="39"/>
        <v>0</v>
      </c>
      <c r="AC118" s="137">
        <f t="shared" si="40"/>
        <v>0</v>
      </c>
      <c r="AD118" s="137">
        <f t="shared" si="41"/>
        <v>37.277036860312535</v>
      </c>
      <c r="AE118" s="137">
        <f t="shared" si="42"/>
        <v>122.41516351366998</v>
      </c>
      <c r="AF118" s="137">
        <f t="shared" si="43"/>
        <v>5.7328944068221723</v>
      </c>
      <c r="AH118" s="135">
        <v>266.71000000000004</v>
      </c>
      <c r="AI118" s="137">
        <f t="shared" si="44"/>
        <v>35.906269253265748</v>
      </c>
      <c r="AJ118" s="137">
        <f t="shared" si="45"/>
        <v>0</v>
      </c>
      <c r="AK118" s="137">
        <f t="shared" si="46"/>
        <v>0</v>
      </c>
      <c r="AL118" s="137">
        <f t="shared" si="47"/>
        <v>0</v>
      </c>
      <c r="AM118" s="137">
        <f t="shared" si="48"/>
        <v>0</v>
      </c>
      <c r="AN118" s="137">
        <f t="shared" si="49"/>
        <v>0</v>
      </c>
      <c r="AO118" s="137">
        <f t="shared" si="50"/>
        <v>14.571535249910536</v>
      </c>
      <c r="AP118" s="137">
        <f t="shared" si="51"/>
        <v>47.851895442959005</v>
      </c>
      <c r="AQ118" s="137">
        <f t="shared" si="52"/>
        <v>2.2409794331577633</v>
      </c>
    </row>
    <row r="119" spans="1:43" x14ac:dyDescent="0.5">
      <c r="A119" s="102" t="s">
        <v>149</v>
      </c>
      <c r="B119" s="101">
        <v>872</v>
      </c>
      <c r="C119" s="102" t="s">
        <v>168</v>
      </c>
      <c r="D119" s="135">
        <v>2658.8</v>
      </c>
      <c r="E119" s="136">
        <v>9.4387113012836643E-2</v>
      </c>
      <c r="F119" s="136">
        <v>0.256685151</v>
      </c>
      <c r="G119" s="136">
        <v>1.763046544428773E-2</v>
      </c>
      <c r="H119" s="137">
        <f t="shared" si="53"/>
        <v>250.9564560785301</v>
      </c>
      <c r="I119" s="137">
        <f t="shared" si="54"/>
        <v>682.47447947880005</v>
      </c>
      <c r="J119" s="137">
        <f t="shared" si="55"/>
        <v>46.87588152327222</v>
      </c>
      <c r="L119" s="135">
        <v>114.82</v>
      </c>
      <c r="M119" s="135">
        <v>637.99</v>
      </c>
      <c r="N119" s="135">
        <f t="shared" si="34"/>
        <v>752.81</v>
      </c>
      <c r="O119" s="136">
        <v>9.4387113012836643E-2</v>
      </c>
      <c r="P119" s="136">
        <v>0</v>
      </c>
      <c r="Q119" s="136">
        <v>0</v>
      </c>
      <c r="R119" s="136">
        <v>0</v>
      </c>
      <c r="S119" s="136">
        <v>0</v>
      </c>
      <c r="T119" s="136">
        <v>1.7857142857142856E-2</v>
      </c>
      <c r="U119" s="136">
        <v>1.059322033898305E-2</v>
      </c>
      <c r="V119" s="136">
        <v>0.256685151</v>
      </c>
      <c r="W119" s="136">
        <v>1.0984540276647681E-2</v>
      </c>
      <c r="X119" s="137">
        <f t="shared" si="35"/>
        <v>71.055562547193546</v>
      </c>
      <c r="Y119" s="137">
        <f t="shared" si="36"/>
        <v>0</v>
      </c>
      <c r="Z119" s="137">
        <f t="shared" si="37"/>
        <v>0</v>
      </c>
      <c r="AA119" s="137">
        <f t="shared" si="38"/>
        <v>0</v>
      </c>
      <c r="AB119" s="137">
        <f t="shared" si="39"/>
        <v>0</v>
      </c>
      <c r="AC119" s="137">
        <f t="shared" si="40"/>
        <v>13.443035714285713</v>
      </c>
      <c r="AD119" s="137">
        <f t="shared" si="41"/>
        <v>7.9746822033898299</v>
      </c>
      <c r="AE119" s="137">
        <f t="shared" si="42"/>
        <v>193.23514852430998</v>
      </c>
      <c r="AF119" s="137">
        <f t="shared" si="43"/>
        <v>8.2692717656631398</v>
      </c>
      <c r="AH119" s="135">
        <v>323.24</v>
      </c>
      <c r="AI119" s="137">
        <f t="shared" si="44"/>
        <v>30.509690410269318</v>
      </c>
      <c r="AJ119" s="137">
        <f t="shared" si="45"/>
        <v>0</v>
      </c>
      <c r="AK119" s="137">
        <f t="shared" si="46"/>
        <v>0</v>
      </c>
      <c r="AL119" s="137">
        <f t="shared" si="47"/>
        <v>0</v>
      </c>
      <c r="AM119" s="137">
        <f t="shared" si="48"/>
        <v>0</v>
      </c>
      <c r="AN119" s="137">
        <f t="shared" si="49"/>
        <v>5.7721428571428568</v>
      </c>
      <c r="AO119" s="137">
        <f t="shared" si="50"/>
        <v>3.4241525423728811</v>
      </c>
      <c r="AP119" s="137">
        <f t="shared" si="51"/>
        <v>82.970908209240008</v>
      </c>
      <c r="AQ119" s="137">
        <f t="shared" si="52"/>
        <v>3.5506427990235965</v>
      </c>
    </row>
    <row r="120" spans="1:43" x14ac:dyDescent="0.5">
      <c r="A120" s="102" t="s">
        <v>169</v>
      </c>
      <c r="B120" s="101">
        <v>800</v>
      </c>
      <c r="C120" s="102" t="s">
        <v>170</v>
      </c>
      <c r="D120" s="135">
        <v>2391.15</v>
      </c>
      <c r="E120" s="136">
        <v>0.17770402775682606</v>
      </c>
      <c r="F120" s="136">
        <v>8.3542250409999991E-2</v>
      </c>
      <c r="G120" s="136">
        <v>3.0189687416510819E-2</v>
      </c>
      <c r="H120" s="137">
        <f t="shared" si="53"/>
        <v>424.91698597073463</v>
      </c>
      <c r="I120" s="137">
        <f t="shared" si="54"/>
        <v>199.76205206787148</v>
      </c>
      <c r="J120" s="137">
        <f t="shared" si="55"/>
        <v>72.188071065989845</v>
      </c>
      <c r="L120" s="135">
        <v>241.14</v>
      </c>
      <c r="M120" s="135">
        <v>662.42</v>
      </c>
      <c r="N120" s="135">
        <f t="shared" si="34"/>
        <v>903.56</v>
      </c>
      <c r="O120" s="136">
        <v>0.17770402775682606</v>
      </c>
      <c r="P120" s="136">
        <v>9.8574949105325188E-3</v>
      </c>
      <c r="Q120" s="136">
        <v>1.6072002571520413E-2</v>
      </c>
      <c r="R120" s="136">
        <v>1.6179149255330549E-2</v>
      </c>
      <c r="S120" s="136">
        <v>2.5929497482052932E-2</v>
      </c>
      <c r="T120" s="136">
        <v>4.1251473266902386E-2</v>
      </c>
      <c r="U120" s="136">
        <v>6.9645344476588447E-2</v>
      </c>
      <c r="V120" s="136">
        <v>8.3542250409999991E-2</v>
      </c>
      <c r="W120" s="136">
        <v>1.6535345688602821E-2</v>
      </c>
      <c r="X120" s="137">
        <f t="shared" si="35"/>
        <v>160.56625131995776</v>
      </c>
      <c r="Y120" s="137">
        <f t="shared" si="36"/>
        <v>8.906838101360762</v>
      </c>
      <c r="Z120" s="137">
        <f t="shared" si="37"/>
        <v>14.522018643522983</v>
      </c>
      <c r="AA120" s="137">
        <f t="shared" si="38"/>
        <v>14.61883210114647</v>
      </c>
      <c r="AB120" s="137">
        <f t="shared" si="39"/>
        <v>23.428856744883745</v>
      </c>
      <c r="AC120" s="137">
        <f t="shared" si="40"/>
        <v>37.273181185042318</v>
      </c>
      <c r="AD120" s="137">
        <f t="shared" si="41"/>
        <v>62.928747455266254</v>
      </c>
      <c r="AE120" s="137">
        <f t="shared" si="42"/>
        <v>75.485435780459582</v>
      </c>
      <c r="AF120" s="137">
        <f t="shared" si="43"/>
        <v>14.940676950393964</v>
      </c>
      <c r="AH120" s="135">
        <v>335.62</v>
      </c>
      <c r="AI120" s="137">
        <f t="shared" si="44"/>
        <v>59.641025795745961</v>
      </c>
      <c r="AJ120" s="137">
        <f t="shared" si="45"/>
        <v>3.3083724418729239</v>
      </c>
      <c r="AK120" s="137">
        <f t="shared" si="46"/>
        <v>5.394085503053681</v>
      </c>
      <c r="AL120" s="137">
        <f t="shared" si="47"/>
        <v>5.4300460730740392</v>
      </c>
      <c r="AM120" s="137">
        <f t="shared" si="48"/>
        <v>8.7024579449266053</v>
      </c>
      <c r="AN120" s="137">
        <f t="shared" si="49"/>
        <v>13.844819457837779</v>
      </c>
      <c r="AO120" s="137">
        <f t="shared" si="50"/>
        <v>23.374370513232616</v>
      </c>
      <c r="AP120" s="137">
        <f t="shared" si="51"/>
        <v>28.038450082604196</v>
      </c>
      <c r="AQ120" s="137">
        <f t="shared" si="52"/>
        <v>5.5495927200088788</v>
      </c>
    </row>
    <row r="121" spans="1:43" x14ac:dyDescent="0.5">
      <c r="A121" s="102" t="s">
        <v>169</v>
      </c>
      <c r="B121" s="101">
        <v>839</v>
      </c>
      <c r="C121" s="102" t="s">
        <v>171</v>
      </c>
      <c r="D121" s="135">
        <v>4470.5200000000004</v>
      </c>
      <c r="E121" s="136">
        <v>0.2020709837172657</v>
      </c>
      <c r="F121" s="136">
        <v>0.17190181299999999</v>
      </c>
      <c r="G121" s="136">
        <v>2.3803396809058158E-2</v>
      </c>
      <c r="H121" s="137">
        <f t="shared" si="53"/>
        <v>903.36237412771072</v>
      </c>
      <c r="I121" s="137">
        <f t="shared" si="54"/>
        <v>768.49049305276003</v>
      </c>
      <c r="J121" s="137">
        <f t="shared" si="55"/>
        <v>106.41356150283069</v>
      </c>
      <c r="L121" s="135">
        <v>693.15</v>
      </c>
      <c r="M121" s="135">
        <v>1331.4</v>
      </c>
      <c r="N121" s="135">
        <f t="shared" si="34"/>
        <v>2024.5500000000002</v>
      </c>
      <c r="O121" s="136">
        <v>0.2020709837172657</v>
      </c>
      <c r="P121" s="136">
        <v>0</v>
      </c>
      <c r="Q121" s="136">
        <v>2.3037974683544304E-2</v>
      </c>
      <c r="R121" s="136">
        <v>5.0025316455696203E-2</v>
      </c>
      <c r="S121" s="136">
        <v>3.1696202531645568E-2</v>
      </c>
      <c r="T121" s="136">
        <v>0.13220253164556961</v>
      </c>
      <c r="U121" s="136">
        <v>0.13321518987341771</v>
      </c>
      <c r="V121" s="136">
        <v>0.17190181299999999</v>
      </c>
      <c r="W121" s="136">
        <v>1.4309271769774989E-2</v>
      </c>
      <c r="X121" s="137">
        <f t="shared" si="35"/>
        <v>409.10281008479029</v>
      </c>
      <c r="Y121" s="137">
        <f t="shared" si="36"/>
        <v>0</v>
      </c>
      <c r="Z121" s="137">
        <f t="shared" si="37"/>
        <v>46.641531645569621</v>
      </c>
      <c r="AA121" s="137">
        <f t="shared" si="38"/>
        <v>101.27875443037976</v>
      </c>
      <c r="AB121" s="137">
        <f t="shared" si="39"/>
        <v>64.170546835443034</v>
      </c>
      <c r="AC121" s="137">
        <f t="shared" si="40"/>
        <v>267.65063544303797</v>
      </c>
      <c r="AD121" s="137">
        <f t="shared" si="41"/>
        <v>269.70081265822785</v>
      </c>
      <c r="AE121" s="137">
        <f t="shared" si="42"/>
        <v>348.02381550914998</v>
      </c>
      <c r="AF121" s="137">
        <f t="shared" si="43"/>
        <v>28.969836161497955</v>
      </c>
      <c r="AH121" s="135">
        <v>674.56</v>
      </c>
      <c r="AI121" s="137">
        <f t="shared" si="44"/>
        <v>136.30900277631875</v>
      </c>
      <c r="AJ121" s="137">
        <f t="shared" si="45"/>
        <v>0</v>
      </c>
      <c r="AK121" s="137">
        <f t="shared" si="46"/>
        <v>15.540496202531644</v>
      </c>
      <c r="AL121" s="137">
        <f t="shared" si="47"/>
        <v>33.745077468354431</v>
      </c>
      <c r="AM121" s="137">
        <f t="shared" si="48"/>
        <v>21.380990379746834</v>
      </c>
      <c r="AN121" s="137">
        <f t="shared" si="49"/>
        <v>89.178539746835426</v>
      </c>
      <c r="AO121" s="137">
        <f t="shared" si="50"/>
        <v>89.861638481012648</v>
      </c>
      <c r="AP121" s="137">
        <f t="shared" si="51"/>
        <v>115.95808697727998</v>
      </c>
      <c r="AQ121" s="137">
        <f t="shared" si="52"/>
        <v>9.6524623650194155</v>
      </c>
    </row>
    <row r="122" spans="1:43" x14ac:dyDescent="0.5">
      <c r="A122" s="102" t="s">
        <v>169</v>
      </c>
      <c r="B122" s="101">
        <v>801</v>
      </c>
      <c r="C122" s="102" t="s">
        <v>172</v>
      </c>
      <c r="D122" s="135">
        <v>6490.42</v>
      </c>
      <c r="E122" s="136">
        <v>0.27284070428393181</v>
      </c>
      <c r="F122" s="136">
        <v>0.22947896349999999</v>
      </c>
      <c r="G122" s="136">
        <v>2.8931678232821816E-2</v>
      </c>
      <c r="H122" s="137">
        <f t="shared" si="53"/>
        <v>1770.8507638985168</v>
      </c>
      <c r="I122" s="137">
        <f t="shared" si="54"/>
        <v>1489.41485427967</v>
      </c>
      <c r="J122" s="137">
        <f t="shared" si="55"/>
        <v>187.77874303587137</v>
      </c>
      <c r="L122" s="135">
        <v>867.9</v>
      </c>
      <c r="M122" s="135">
        <v>1842.45</v>
      </c>
      <c r="N122" s="135">
        <f t="shared" si="34"/>
        <v>2710.35</v>
      </c>
      <c r="O122" s="136">
        <v>0.27284070428393181</v>
      </c>
      <c r="P122" s="136">
        <v>6.4891846921797003E-2</v>
      </c>
      <c r="Q122" s="136">
        <v>0.10413803081820155</v>
      </c>
      <c r="R122" s="136">
        <v>7.0462273023222166E-2</v>
      </c>
      <c r="S122" s="136">
        <v>6.5108876510164213E-2</v>
      </c>
      <c r="T122" s="136">
        <v>9.7229255588511906E-2</v>
      </c>
      <c r="U122" s="136">
        <v>0.11549591260941909</v>
      </c>
      <c r="V122" s="136">
        <v>0.22947896349999999</v>
      </c>
      <c r="W122" s="136">
        <v>1.507478965409785E-2</v>
      </c>
      <c r="X122" s="137">
        <f t="shared" si="35"/>
        <v>739.49380285595453</v>
      </c>
      <c r="Y122" s="137">
        <f t="shared" si="36"/>
        <v>175.87961730449251</v>
      </c>
      <c r="Z122" s="137">
        <f t="shared" si="37"/>
        <v>282.25051182811256</v>
      </c>
      <c r="AA122" s="137">
        <f t="shared" si="38"/>
        <v>190.97742168849018</v>
      </c>
      <c r="AB122" s="137">
        <f t="shared" si="39"/>
        <v>176.46784344932357</v>
      </c>
      <c r="AC122" s="137">
        <f t="shared" si="40"/>
        <v>263.52531288432323</v>
      </c>
      <c r="AD122" s="137">
        <f t="shared" si="41"/>
        <v>313.03434674093904</v>
      </c>
      <c r="AE122" s="137">
        <f t="shared" si="42"/>
        <v>621.96830872222495</v>
      </c>
      <c r="AF122" s="137">
        <f t="shared" si="43"/>
        <v>40.857956138984107</v>
      </c>
      <c r="AH122" s="135">
        <v>933.4799999999999</v>
      </c>
      <c r="AI122" s="137">
        <f t="shared" si="44"/>
        <v>254.69134063496463</v>
      </c>
      <c r="AJ122" s="137">
        <f t="shared" si="45"/>
        <v>60.575241264559061</v>
      </c>
      <c r="AK122" s="137">
        <f t="shared" si="46"/>
        <v>97.210769008174779</v>
      </c>
      <c r="AL122" s="137">
        <f t="shared" si="47"/>
        <v>65.775122621717415</v>
      </c>
      <c r="AM122" s="137">
        <f t="shared" si="48"/>
        <v>60.777834044708079</v>
      </c>
      <c r="AN122" s="137">
        <f t="shared" si="49"/>
        <v>90.761565506764086</v>
      </c>
      <c r="AO122" s="137">
        <f t="shared" si="50"/>
        <v>107.81312450264052</v>
      </c>
      <c r="AP122" s="137">
        <f t="shared" si="51"/>
        <v>214.21402284797998</v>
      </c>
      <c r="AQ122" s="137">
        <f t="shared" si="52"/>
        <v>14.07201464630726</v>
      </c>
    </row>
    <row r="123" spans="1:43" x14ac:dyDescent="0.5">
      <c r="A123" s="102" t="s">
        <v>169</v>
      </c>
      <c r="B123" s="101">
        <v>908</v>
      </c>
      <c r="C123" s="102" t="s">
        <v>173</v>
      </c>
      <c r="D123" s="135">
        <v>6454.82</v>
      </c>
      <c r="E123" s="136">
        <v>0.22182766867164289</v>
      </c>
      <c r="F123" s="136">
        <v>3.185844845E-2</v>
      </c>
      <c r="G123" s="136">
        <v>2.6797385620915031E-2</v>
      </c>
      <c r="H123" s="137">
        <f t="shared" si="53"/>
        <v>1431.8576722950938</v>
      </c>
      <c r="I123" s="137">
        <f t="shared" si="54"/>
        <v>205.640550224029</v>
      </c>
      <c r="J123" s="137">
        <f t="shared" si="55"/>
        <v>172.97230065359474</v>
      </c>
      <c r="L123" s="135">
        <v>976.62</v>
      </c>
      <c r="M123" s="135">
        <v>1924.07</v>
      </c>
      <c r="N123" s="135">
        <f t="shared" si="34"/>
        <v>2900.69</v>
      </c>
      <c r="O123" s="136">
        <v>0.22182766867164289</v>
      </c>
      <c r="P123" s="136">
        <v>1.4937574316290132E-2</v>
      </c>
      <c r="Q123" s="136">
        <v>4.3735136741973837E-2</v>
      </c>
      <c r="R123" s="136">
        <v>1.9582342449464923E-2</v>
      </c>
      <c r="S123" s="136">
        <v>5.9638822829964327E-2</v>
      </c>
      <c r="T123" s="136">
        <v>8.4869203329369799E-2</v>
      </c>
      <c r="U123" s="136">
        <v>0.14699762187871582</v>
      </c>
      <c r="V123" s="136">
        <v>3.185844845E-2</v>
      </c>
      <c r="W123" s="136">
        <v>1.6394731668960095E-2</v>
      </c>
      <c r="X123" s="137">
        <f t="shared" si="35"/>
        <v>643.45330023914778</v>
      </c>
      <c r="Y123" s="137">
        <f t="shared" si="36"/>
        <v>43.329272443519621</v>
      </c>
      <c r="Z123" s="137">
        <f t="shared" si="37"/>
        <v>126.86207379607609</v>
      </c>
      <c r="AA123" s="137">
        <f t="shared" si="38"/>
        <v>56.802304919738411</v>
      </c>
      <c r="AB123" s="137">
        <f t="shared" si="39"/>
        <v>172.99373699464923</v>
      </c>
      <c r="AC123" s="137">
        <f t="shared" si="40"/>
        <v>246.17924940546968</v>
      </c>
      <c r="AD123" s="137">
        <f t="shared" si="41"/>
        <v>426.39453180737218</v>
      </c>
      <c r="AE123" s="137">
        <f t="shared" si="42"/>
        <v>92.411482834430501</v>
      </c>
      <c r="AF123" s="137">
        <f t="shared" si="43"/>
        <v>47.556034204835861</v>
      </c>
      <c r="AH123" s="135">
        <v>974.84</v>
      </c>
      <c r="AI123" s="137">
        <f t="shared" si="44"/>
        <v>216.24648452786437</v>
      </c>
      <c r="AJ123" s="137">
        <f t="shared" si="45"/>
        <v>14.561744946492272</v>
      </c>
      <c r="AK123" s="137">
        <f t="shared" si="46"/>
        <v>42.63476070154578</v>
      </c>
      <c r="AL123" s="137">
        <f t="shared" si="47"/>
        <v>19.089650713436384</v>
      </c>
      <c r="AM123" s="137">
        <f t="shared" si="48"/>
        <v>58.138310047562427</v>
      </c>
      <c r="AN123" s="137">
        <f t="shared" si="49"/>
        <v>82.733894173602863</v>
      </c>
      <c r="AO123" s="137">
        <f t="shared" si="50"/>
        <v>143.29916171224733</v>
      </c>
      <c r="AP123" s="137">
        <f t="shared" si="51"/>
        <v>31.056889886998</v>
      </c>
      <c r="AQ123" s="137">
        <f t="shared" si="52"/>
        <v>15.982240220169059</v>
      </c>
    </row>
    <row r="124" spans="1:43" x14ac:dyDescent="0.5">
      <c r="A124" s="102" t="s">
        <v>169</v>
      </c>
      <c r="B124" s="101">
        <v>878</v>
      </c>
      <c r="C124" s="102" t="s">
        <v>174</v>
      </c>
      <c r="D124" s="135">
        <v>9371.4</v>
      </c>
      <c r="E124" s="136">
        <v>0.19073505929633816</v>
      </c>
      <c r="F124" s="136">
        <v>5.3705324210000002E-2</v>
      </c>
      <c r="G124" s="136">
        <v>2.8729058736459666E-2</v>
      </c>
      <c r="H124" s="137">
        <f t="shared" si="53"/>
        <v>1787.4545346897035</v>
      </c>
      <c r="I124" s="137">
        <f t="shared" si="54"/>
        <v>503.29407530159398</v>
      </c>
      <c r="J124" s="137">
        <f t="shared" si="55"/>
        <v>269.2315010428581</v>
      </c>
      <c r="L124" s="135">
        <v>1138.57</v>
      </c>
      <c r="M124" s="135">
        <v>2653.88</v>
      </c>
      <c r="N124" s="135">
        <f t="shared" si="34"/>
        <v>3792.45</v>
      </c>
      <c r="O124" s="136">
        <v>0.19073505929633816</v>
      </c>
      <c r="P124" s="136">
        <v>0</v>
      </c>
      <c r="Q124" s="136">
        <v>4.8683337021464927E-3</v>
      </c>
      <c r="R124" s="136">
        <v>9.4600575348528435E-3</v>
      </c>
      <c r="S124" s="136">
        <v>2.5835361805709226E-2</v>
      </c>
      <c r="T124" s="136">
        <v>7.2886700597477316E-2</v>
      </c>
      <c r="U124" s="136">
        <v>0.10217968577118831</v>
      </c>
      <c r="V124" s="136">
        <v>5.3705324210000002E-2</v>
      </c>
      <c r="W124" s="136">
        <v>1.624400079516088E-2</v>
      </c>
      <c r="X124" s="137">
        <f t="shared" si="35"/>
        <v>723.35317562839759</v>
      </c>
      <c r="Y124" s="137">
        <f t="shared" si="36"/>
        <v>0</v>
      </c>
      <c r="Z124" s="137">
        <f t="shared" si="37"/>
        <v>18.462912148705467</v>
      </c>
      <c r="AA124" s="137">
        <f t="shared" si="38"/>
        <v>35.876795198052662</v>
      </c>
      <c r="AB124" s="137">
        <f t="shared" si="39"/>
        <v>97.979317880061956</v>
      </c>
      <c r="AC124" s="137">
        <f t="shared" si="40"/>
        <v>276.41916768090283</v>
      </c>
      <c r="AD124" s="137">
        <f t="shared" si="41"/>
        <v>387.51134930294307</v>
      </c>
      <c r="AE124" s="137">
        <f t="shared" si="42"/>
        <v>203.67475680021451</v>
      </c>
      <c r="AF124" s="137">
        <f t="shared" si="43"/>
        <v>61.604560815607876</v>
      </c>
      <c r="AH124" s="135">
        <v>1344.6000000000001</v>
      </c>
      <c r="AI124" s="137">
        <f t="shared" si="44"/>
        <v>256.4623607298563</v>
      </c>
      <c r="AJ124" s="137">
        <f t="shared" si="45"/>
        <v>0</v>
      </c>
      <c r="AK124" s="137">
        <f t="shared" si="46"/>
        <v>6.5459614959061749</v>
      </c>
      <c r="AL124" s="137">
        <f t="shared" si="47"/>
        <v>12.719993361363134</v>
      </c>
      <c r="AM124" s="137">
        <f t="shared" si="48"/>
        <v>34.738227483956628</v>
      </c>
      <c r="AN124" s="137">
        <f t="shared" si="49"/>
        <v>98.003457623368007</v>
      </c>
      <c r="AO124" s="137">
        <f t="shared" si="50"/>
        <v>137.39080548793982</v>
      </c>
      <c r="AP124" s="137">
        <f t="shared" si="51"/>
        <v>72.212178932766008</v>
      </c>
      <c r="AQ124" s="137">
        <f t="shared" si="52"/>
        <v>21.841683469173322</v>
      </c>
    </row>
    <row r="125" spans="1:43" x14ac:dyDescent="0.5">
      <c r="A125" s="102" t="s">
        <v>169</v>
      </c>
      <c r="B125" s="101">
        <v>838</v>
      </c>
      <c r="C125" s="102" t="s">
        <v>175</v>
      </c>
      <c r="D125" s="135">
        <v>3845.8</v>
      </c>
      <c r="E125" s="136">
        <v>0.1884441965323293</v>
      </c>
      <c r="F125" s="136">
        <v>4.5694361609999998E-2</v>
      </c>
      <c r="G125" s="136">
        <v>2.7614024201054917E-2</v>
      </c>
      <c r="H125" s="137">
        <f t="shared" si="53"/>
        <v>724.71869102403207</v>
      </c>
      <c r="I125" s="137">
        <f t="shared" si="54"/>
        <v>175.73137587973801</v>
      </c>
      <c r="J125" s="137">
        <f t="shared" si="55"/>
        <v>106.198014272417</v>
      </c>
      <c r="L125" s="135">
        <v>481.23</v>
      </c>
      <c r="M125" s="135">
        <v>933.85</v>
      </c>
      <c r="N125" s="135">
        <f t="shared" si="34"/>
        <v>1415.08</v>
      </c>
      <c r="O125" s="136">
        <v>0.1884441965323293</v>
      </c>
      <c r="P125" s="136">
        <v>0</v>
      </c>
      <c r="Q125" s="136">
        <v>1.5760237695388191E-2</v>
      </c>
      <c r="R125" s="136">
        <v>8.8489859191318958E-3</v>
      </c>
      <c r="S125" s="136">
        <v>2.9970288076475907E-2</v>
      </c>
      <c r="T125" s="136">
        <v>7.2212892391163935E-2</v>
      </c>
      <c r="U125" s="136">
        <v>7.4990311329285617E-2</v>
      </c>
      <c r="V125" s="136">
        <v>4.5694361609999998E-2</v>
      </c>
      <c r="W125" s="136">
        <v>1.6321364332822597E-2</v>
      </c>
      <c r="X125" s="137">
        <f t="shared" si="35"/>
        <v>266.66361362896851</v>
      </c>
      <c r="Y125" s="137">
        <f t="shared" si="36"/>
        <v>0</v>
      </c>
      <c r="Z125" s="137">
        <f t="shared" si="37"/>
        <v>22.30199715798992</v>
      </c>
      <c r="AA125" s="137">
        <f t="shared" si="38"/>
        <v>12.522022994445162</v>
      </c>
      <c r="AB125" s="137">
        <f t="shared" si="39"/>
        <v>42.410355251259524</v>
      </c>
      <c r="AC125" s="137">
        <f t="shared" si="40"/>
        <v>102.18701976488826</v>
      </c>
      <c r="AD125" s="137">
        <f t="shared" si="41"/>
        <v>106.11728975584549</v>
      </c>
      <c r="AE125" s="137">
        <f t="shared" si="42"/>
        <v>64.661177227078795</v>
      </c>
      <c r="AF125" s="137">
        <f t="shared" si="43"/>
        <v>23.096036240090601</v>
      </c>
      <c r="AH125" s="135">
        <v>473.14</v>
      </c>
      <c r="AI125" s="137">
        <f t="shared" si="44"/>
        <v>89.160487147306284</v>
      </c>
      <c r="AJ125" s="137">
        <f t="shared" si="45"/>
        <v>0</v>
      </c>
      <c r="AK125" s="137">
        <f t="shared" si="46"/>
        <v>7.456798863195969</v>
      </c>
      <c r="AL125" s="137">
        <f t="shared" si="47"/>
        <v>4.1868091977780653</v>
      </c>
      <c r="AM125" s="137">
        <f t="shared" si="48"/>
        <v>14.18014210050381</v>
      </c>
      <c r="AN125" s="137">
        <f t="shared" si="49"/>
        <v>34.166807905955302</v>
      </c>
      <c r="AO125" s="137">
        <f t="shared" si="50"/>
        <v>35.480915902338197</v>
      </c>
      <c r="AP125" s="137">
        <f t="shared" si="51"/>
        <v>21.619830252155399</v>
      </c>
      <c r="AQ125" s="137">
        <f t="shared" si="52"/>
        <v>7.7222903204316831</v>
      </c>
    </row>
    <row r="126" spans="1:43" x14ac:dyDescent="0.5">
      <c r="A126" s="102" t="s">
        <v>169</v>
      </c>
      <c r="B126" s="101">
        <v>916</v>
      </c>
      <c r="C126" s="102" t="s">
        <v>176</v>
      </c>
      <c r="D126" s="135">
        <v>8462.36</v>
      </c>
      <c r="E126" s="136">
        <v>0.18769346607546222</v>
      </c>
      <c r="F126" s="136">
        <v>9.91687448E-2</v>
      </c>
      <c r="G126" s="136">
        <v>2.1397476573452371E-2</v>
      </c>
      <c r="H126" s="137">
        <f t="shared" si="53"/>
        <v>1588.3296795783485</v>
      </c>
      <c r="I126" s="137">
        <f t="shared" si="54"/>
        <v>839.20161924572801</v>
      </c>
      <c r="J126" s="137">
        <f t="shared" si="55"/>
        <v>181.07314985612041</v>
      </c>
      <c r="L126" s="135">
        <v>871.06</v>
      </c>
      <c r="M126" s="135">
        <v>2422.8200000000002</v>
      </c>
      <c r="N126" s="135">
        <f t="shared" si="34"/>
        <v>3293.88</v>
      </c>
      <c r="O126" s="136">
        <v>0.18769346607546222</v>
      </c>
      <c r="P126" s="136">
        <v>2.8738212842388863E-3</v>
      </c>
      <c r="Q126" s="136">
        <v>3.1612034126627747E-2</v>
      </c>
      <c r="R126" s="136">
        <v>3.7389612333483015E-2</v>
      </c>
      <c r="S126" s="136">
        <v>2.8708277204011375E-2</v>
      </c>
      <c r="T126" s="136">
        <v>7.3222571471336623E-2</v>
      </c>
      <c r="U126" s="136">
        <v>9.8458314623559348E-2</v>
      </c>
      <c r="V126" s="136">
        <v>9.91687448E-2</v>
      </c>
      <c r="W126" s="136">
        <v>1.3061911590498161E-2</v>
      </c>
      <c r="X126" s="137">
        <f t="shared" si="35"/>
        <v>618.23975403664349</v>
      </c>
      <c r="Y126" s="137">
        <f t="shared" si="36"/>
        <v>9.466022451728783</v>
      </c>
      <c r="Z126" s="137">
        <f t="shared" si="37"/>
        <v>104.12624696901661</v>
      </c>
      <c r="AA126" s="137">
        <f t="shared" si="38"/>
        <v>123.15689627301303</v>
      </c>
      <c r="AB126" s="137">
        <f t="shared" si="39"/>
        <v>94.561620116748983</v>
      </c>
      <c r="AC126" s="137">
        <f t="shared" si="40"/>
        <v>241.18636371800628</v>
      </c>
      <c r="AD126" s="137">
        <f t="shared" si="41"/>
        <v>324.30987337224968</v>
      </c>
      <c r="AE126" s="137">
        <f t="shared" si="42"/>
        <v>326.64994512182403</v>
      </c>
      <c r="AF126" s="137">
        <f t="shared" si="43"/>
        <v>43.024369349710085</v>
      </c>
      <c r="AH126" s="135">
        <v>1227.53</v>
      </c>
      <c r="AI126" s="137">
        <f t="shared" si="44"/>
        <v>230.39936041161215</v>
      </c>
      <c r="AJ126" s="137">
        <f t="shared" si="45"/>
        <v>3.5277018410417598</v>
      </c>
      <c r="AK126" s="137">
        <f t="shared" si="46"/>
        <v>38.804720251459358</v>
      </c>
      <c r="AL126" s="137">
        <f t="shared" si="47"/>
        <v>45.896870827720406</v>
      </c>
      <c r="AM126" s="137">
        <f t="shared" si="48"/>
        <v>35.240271516240085</v>
      </c>
      <c r="AN126" s="137">
        <f t="shared" si="49"/>
        <v>89.882903158209842</v>
      </c>
      <c r="AO126" s="137">
        <f t="shared" si="50"/>
        <v>120.86053494985781</v>
      </c>
      <c r="AP126" s="137">
        <f t="shared" si="51"/>
        <v>121.732609304344</v>
      </c>
      <c r="AQ126" s="137">
        <f t="shared" si="52"/>
        <v>16.033888334684207</v>
      </c>
    </row>
    <row r="127" spans="1:43" x14ac:dyDescent="0.5">
      <c r="A127" s="102" t="s">
        <v>169</v>
      </c>
      <c r="B127" s="101">
        <v>802</v>
      </c>
      <c r="C127" s="102" t="s">
        <v>177</v>
      </c>
      <c r="D127" s="135">
        <v>2671.35</v>
      </c>
      <c r="E127" s="136">
        <v>0.16304282719377058</v>
      </c>
      <c r="F127" s="136">
        <v>8.1557160470000001E-2</v>
      </c>
      <c r="G127" s="136">
        <v>2.1551724137931036E-2</v>
      </c>
      <c r="H127" s="137">
        <f t="shared" si="53"/>
        <v>435.54445642407904</v>
      </c>
      <c r="I127" s="137">
        <f t="shared" si="54"/>
        <v>217.86772062153449</v>
      </c>
      <c r="J127" s="137">
        <f t="shared" si="55"/>
        <v>57.572198275862071</v>
      </c>
      <c r="L127" s="135">
        <v>305.47000000000003</v>
      </c>
      <c r="M127" s="135">
        <v>792.71</v>
      </c>
      <c r="N127" s="135">
        <f t="shared" si="34"/>
        <v>1098.18</v>
      </c>
      <c r="O127" s="136">
        <v>0.16304282719377058</v>
      </c>
      <c r="P127" s="136">
        <v>3.3913592495715704E-2</v>
      </c>
      <c r="Q127" s="136">
        <v>2.7148913141517093E-2</v>
      </c>
      <c r="R127" s="136">
        <v>6.295661585640841E-2</v>
      </c>
      <c r="S127" s="136">
        <v>2.3180301253720573E-2</v>
      </c>
      <c r="T127" s="136">
        <v>4.7172364029944978E-2</v>
      </c>
      <c r="U127" s="136">
        <v>5.7815459547217458E-2</v>
      </c>
      <c r="V127" s="136">
        <v>8.1557160470000001E-2</v>
      </c>
      <c r="W127" s="136">
        <v>1.3597733711048159E-2</v>
      </c>
      <c r="X127" s="137">
        <f t="shared" si="35"/>
        <v>179.050371967655</v>
      </c>
      <c r="Y127" s="137">
        <f t="shared" si="36"/>
        <v>37.243229006945072</v>
      </c>
      <c r="Z127" s="137">
        <f t="shared" si="37"/>
        <v>29.814393433751242</v>
      </c>
      <c r="AA127" s="137">
        <f t="shared" si="38"/>
        <v>69.137696401190595</v>
      </c>
      <c r="AB127" s="137">
        <f t="shared" si="39"/>
        <v>25.456143230810859</v>
      </c>
      <c r="AC127" s="137">
        <f t="shared" si="40"/>
        <v>51.803746730404981</v>
      </c>
      <c r="AD127" s="137">
        <f t="shared" si="41"/>
        <v>63.49178136556327</v>
      </c>
      <c r="AE127" s="137">
        <f t="shared" si="42"/>
        <v>89.564442484944607</v>
      </c>
      <c r="AF127" s="137">
        <f t="shared" si="43"/>
        <v>14.932759206798867</v>
      </c>
      <c r="AH127" s="135">
        <v>401.63</v>
      </c>
      <c r="AI127" s="137">
        <f t="shared" si="44"/>
        <v>65.482890685834079</v>
      </c>
      <c r="AJ127" s="137">
        <f t="shared" si="45"/>
        <v>13.620716154054298</v>
      </c>
      <c r="AK127" s="137">
        <f t="shared" si="46"/>
        <v>10.90381798502751</v>
      </c>
      <c r="AL127" s="137">
        <f t="shared" si="47"/>
        <v>25.285265626409309</v>
      </c>
      <c r="AM127" s="137">
        <f t="shared" si="48"/>
        <v>9.3099043925317932</v>
      </c>
      <c r="AN127" s="137">
        <f t="shared" si="49"/>
        <v>18.945836565346802</v>
      </c>
      <c r="AO127" s="137">
        <f t="shared" si="50"/>
        <v>23.220423017948949</v>
      </c>
      <c r="AP127" s="137">
        <f t="shared" si="51"/>
        <v>32.755802359566097</v>
      </c>
      <c r="AQ127" s="137">
        <f t="shared" si="52"/>
        <v>5.461257790368272</v>
      </c>
    </row>
    <row r="128" spans="1:43" x14ac:dyDescent="0.5">
      <c r="A128" s="102" t="s">
        <v>169</v>
      </c>
      <c r="B128" s="101">
        <v>879</v>
      </c>
      <c r="C128" s="102" t="s">
        <v>178</v>
      </c>
      <c r="D128" s="135">
        <v>3375.96</v>
      </c>
      <c r="E128" s="136">
        <v>0.27049301682870258</v>
      </c>
      <c r="F128" s="136">
        <v>9.4767301659999997E-2</v>
      </c>
      <c r="G128" s="136">
        <v>3.7064492216456635E-2</v>
      </c>
      <c r="H128" s="137">
        <f t="shared" si="53"/>
        <v>913.17360509302682</v>
      </c>
      <c r="I128" s="137">
        <f t="shared" si="54"/>
        <v>319.93061971209357</v>
      </c>
      <c r="J128" s="137">
        <f t="shared" si="55"/>
        <v>125.12824314306894</v>
      </c>
      <c r="L128" s="135">
        <v>537.25</v>
      </c>
      <c r="M128" s="135">
        <v>964.34</v>
      </c>
      <c r="N128" s="135">
        <f t="shared" si="34"/>
        <v>1501.5900000000001</v>
      </c>
      <c r="O128" s="136">
        <v>0.27049301682870258</v>
      </c>
      <c r="P128" s="136">
        <v>5.5930297920179874E-2</v>
      </c>
      <c r="Q128" s="136">
        <v>7.8906689151208548E-2</v>
      </c>
      <c r="R128" s="136">
        <v>8.5652051714446314E-2</v>
      </c>
      <c r="S128" s="136">
        <v>9.6824058459808876E-2</v>
      </c>
      <c r="T128" s="136">
        <v>0.14425238898257448</v>
      </c>
      <c r="U128" s="136">
        <v>8.62141652613828E-2</v>
      </c>
      <c r="V128" s="136">
        <v>9.4767301659999997E-2</v>
      </c>
      <c r="W128" s="136">
        <v>2.0758877651889589E-2</v>
      </c>
      <c r="X128" s="137">
        <f t="shared" si="35"/>
        <v>406.16960913981154</v>
      </c>
      <c r="Y128" s="137">
        <f t="shared" si="36"/>
        <v>83.984376053962905</v>
      </c>
      <c r="Z128" s="137">
        <f t="shared" si="37"/>
        <v>118.48549536256326</v>
      </c>
      <c r="AA128" s="137">
        <f t="shared" si="38"/>
        <v>128.61426433389545</v>
      </c>
      <c r="AB128" s="137">
        <f t="shared" si="39"/>
        <v>145.39003794266443</v>
      </c>
      <c r="AC128" s="137">
        <f t="shared" si="40"/>
        <v>216.60794477234404</v>
      </c>
      <c r="AD128" s="137">
        <f t="shared" si="41"/>
        <v>129.4583284148398</v>
      </c>
      <c r="AE128" s="137">
        <f t="shared" si="42"/>
        <v>142.3016324996394</v>
      </c>
      <c r="AF128" s="137">
        <f t="shared" si="43"/>
        <v>31.171323093300892</v>
      </c>
      <c r="AH128" s="135">
        <v>488.59</v>
      </c>
      <c r="AI128" s="137">
        <f t="shared" si="44"/>
        <v>132.16018309233579</v>
      </c>
      <c r="AJ128" s="137">
        <f t="shared" si="45"/>
        <v>27.326984260820684</v>
      </c>
      <c r="AK128" s="137">
        <f t="shared" si="46"/>
        <v>38.553019252388985</v>
      </c>
      <c r="AL128" s="137">
        <f t="shared" si="47"/>
        <v>41.848735947161323</v>
      </c>
      <c r="AM128" s="137">
        <f t="shared" si="48"/>
        <v>47.307266722878019</v>
      </c>
      <c r="AN128" s="137">
        <f t="shared" si="49"/>
        <v>70.480274732996065</v>
      </c>
      <c r="AO128" s="137">
        <f t="shared" si="50"/>
        <v>42.123379005059022</v>
      </c>
      <c r="AP128" s="137">
        <f t="shared" si="51"/>
        <v>46.302355918059398</v>
      </c>
      <c r="AQ128" s="137">
        <f t="shared" si="52"/>
        <v>10.142580031936735</v>
      </c>
    </row>
    <row r="129" spans="1:43" x14ac:dyDescent="0.5">
      <c r="A129" s="102" t="s">
        <v>169</v>
      </c>
      <c r="B129" s="101">
        <v>933</v>
      </c>
      <c r="C129" s="102" t="s">
        <v>179</v>
      </c>
      <c r="D129" s="135">
        <v>6789.22</v>
      </c>
      <c r="E129" s="136">
        <v>0.21033570492898054</v>
      </c>
      <c r="F129" s="136">
        <v>0.10144999500000002</v>
      </c>
      <c r="G129" s="136">
        <v>2.4808138497233626E-2</v>
      </c>
      <c r="H129" s="137">
        <f t="shared" si="53"/>
        <v>1428.0153746179333</v>
      </c>
      <c r="I129" s="137">
        <f t="shared" si="54"/>
        <v>688.76633505390009</v>
      </c>
      <c r="J129" s="137">
        <f t="shared" si="55"/>
        <v>168.42791004818849</v>
      </c>
      <c r="L129" s="135">
        <v>887.76</v>
      </c>
      <c r="M129" s="135">
        <v>2008.14</v>
      </c>
      <c r="N129" s="135">
        <f t="shared" si="34"/>
        <v>2895.9</v>
      </c>
      <c r="O129" s="136">
        <v>0.21033570492898054</v>
      </c>
      <c r="P129" s="136">
        <v>0</v>
      </c>
      <c r="Q129" s="136">
        <v>3.9231212208465302E-2</v>
      </c>
      <c r="R129" s="136">
        <v>2.7029945292254536E-2</v>
      </c>
      <c r="S129" s="136">
        <v>1.2273250791822631E-2</v>
      </c>
      <c r="T129" s="136">
        <v>0.12798733083789232</v>
      </c>
      <c r="U129" s="136">
        <v>0.11229484595450619</v>
      </c>
      <c r="V129" s="136">
        <v>0.10144999500000002</v>
      </c>
      <c r="W129" s="136">
        <v>1.4412745461281956E-2</v>
      </c>
      <c r="X129" s="137">
        <f t="shared" si="35"/>
        <v>609.11116790383483</v>
      </c>
      <c r="Y129" s="137">
        <f t="shared" si="36"/>
        <v>0</v>
      </c>
      <c r="Z129" s="137">
        <f t="shared" si="37"/>
        <v>113.60966743449467</v>
      </c>
      <c r="AA129" s="137">
        <f t="shared" si="38"/>
        <v>78.276018571839913</v>
      </c>
      <c r="AB129" s="137">
        <f t="shared" si="39"/>
        <v>35.542106968039157</v>
      </c>
      <c r="AC129" s="137">
        <f t="shared" si="40"/>
        <v>370.63851137345239</v>
      </c>
      <c r="AD129" s="137">
        <f t="shared" si="41"/>
        <v>325.19464439965446</v>
      </c>
      <c r="AE129" s="137">
        <f t="shared" si="42"/>
        <v>293.78904052050007</v>
      </c>
      <c r="AF129" s="137">
        <f t="shared" si="43"/>
        <v>41.737869581326422</v>
      </c>
      <c r="AH129" s="135">
        <v>1017.4300000000001</v>
      </c>
      <c r="AI129" s="137">
        <f t="shared" si="44"/>
        <v>214.00185626589268</v>
      </c>
      <c r="AJ129" s="137">
        <f t="shared" si="45"/>
        <v>0</v>
      </c>
      <c r="AK129" s="137">
        <f t="shared" si="46"/>
        <v>39.915012237258857</v>
      </c>
      <c r="AL129" s="137">
        <f t="shared" si="47"/>
        <v>27.501077238698535</v>
      </c>
      <c r="AM129" s="137">
        <f t="shared" si="48"/>
        <v>12.4871735531241</v>
      </c>
      <c r="AN129" s="137">
        <f t="shared" si="49"/>
        <v>130.2181500143968</v>
      </c>
      <c r="AO129" s="137">
        <f t="shared" si="50"/>
        <v>114.25214511949324</v>
      </c>
      <c r="AP129" s="137">
        <f t="shared" si="51"/>
        <v>103.21826841285002</v>
      </c>
      <c r="AQ129" s="137">
        <f t="shared" si="52"/>
        <v>14.663959614672102</v>
      </c>
    </row>
    <row r="130" spans="1:43" x14ac:dyDescent="0.5">
      <c r="A130" s="102" t="s">
        <v>169</v>
      </c>
      <c r="B130" s="101">
        <v>803</v>
      </c>
      <c r="C130" s="102" t="s">
        <v>180</v>
      </c>
      <c r="D130" s="135">
        <v>4115.1899999999996</v>
      </c>
      <c r="E130" s="136">
        <v>0.14060766407783562</v>
      </c>
      <c r="F130" s="136">
        <v>0.1310233271</v>
      </c>
      <c r="G130" s="136">
        <v>2.5644916540212444E-2</v>
      </c>
      <c r="H130" s="137">
        <f t="shared" si="53"/>
        <v>578.62725313646831</v>
      </c>
      <c r="I130" s="137">
        <f t="shared" si="54"/>
        <v>539.18588544864895</v>
      </c>
      <c r="J130" s="137">
        <f t="shared" si="55"/>
        <v>105.53370409711684</v>
      </c>
      <c r="L130" s="135">
        <v>408.32</v>
      </c>
      <c r="M130" s="135">
        <v>1303.8499999999999</v>
      </c>
      <c r="N130" s="135">
        <f t="shared" si="34"/>
        <v>1712.1699999999998</v>
      </c>
      <c r="O130" s="136">
        <v>0.14060766407783562</v>
      </c>
      <c r="P130" s="136">
        <v>0</v>
      </c>
      <c r="Q130" s="136">
        <v>0</v>
      </c>
      <c r="R130" s="136">
        <v>6.8910355011382518E-3</v>
      </c>
      <c r="S130" s="136">
        <v>1.0644188765151049E-2</v>
      </c>
      <c r="T130" s="136">
        <v>5.6727988679013103E-2</v>
      </c>
      <c r="U130" s="136">
        <v>0.11480957361717836</v>
      </c>
      <c r="V130" s="136">
        <v>0.1310233271</v>
      </c>
      <c r="W130" s="136">
        <v>1.4132066033016508E-2</v>
      </c>
      <c r="X130" s="137">
        <f t="shared" si="35"/>
        <v>240.7442242041478</v>
      </c>
      <c r="Y130" s="137">
        <f t="shared" si="36"/>
        <v>0</v>
      </c>
      <c r="Z130" s="137">
        <f t="shared" si="37"/>
        <v>0</v>
      </c>
      <c r="AA130" s="137">
        <f t="shared" si="38"/>
        <v>11.798624253983879</v>
      </c>
      <c r="AB130" s="137">
        <f t="shared" si="39"/>
        <v>18.22466067802867</v>
      </c>
      <c r="AC130" s="137">
        <f t="shared" si="40"/>
        <v>97.127960376545857</v>
      </c>
      <c r="AD130" s="137">
        <f t="shared" si="41"/>
        <v>196.57350766012425</v>
      </c>
      <c r="AE130" s="137">
        <f t="shared" si="42"/>
        <v>224.33420996080699</v>
      </c>
      <c r="AF130" s="137">
        <f t="shared" si="43"/>
        <v>24.196499499749873</v>
      </c>
      <c r="AH130" s="135">
        <v>660.59999999999991</v>
      </c>
      <c r="AI130" s="137">
        <f t="shared" si="44"/>
        <v>92.885422889818201</v>
      </c>
      <c r="AJ130" s="137">
        <f t="shared" si="45"/>
        <v>0</v>
      </c>
      <c r="AK130" s="137">
        <f t="shared" si="46"/>
        <v>0</v>
      </c>
      <c r="AL130" s="137">
        <f t="shared" si="47"/>
        <v>4.5522180520519289</v>
      </c>
      <c r="AM130" s="137">
        <f t="shared" si="48"/>
        <v>7.0315510982587819</v>
      </c>
      <c r="AN130" s="137">
        <f t="shared" si="49"/>
        <v>37.474509321356052</v>
      </c>
      <c r="AO130" s="137">
        <f t="shared" si="50"/>
        <v>75.843204331508019</v>
      </c>
      <c r="AP130" s="137">
        <f t="shared" si="51"/>
        <v>86.55400988225999</v>
      </c>
      <c r="AQ130" s="137">
        <f t="shared" si="52"/>
        <v>9.3356428214107048</v>
      </c>
    </row>
    <row r="131" spans="1:43" x14ac:dyDescent="0.5">
      <c r="A131" s="102" t="s">
        <v>169</v>
      </c>
      <c r="B131" s="101">
        <v>866</v>
      </c>
      <c r="C131" s="102" t="s">
        <v>181</v>
      </c>
      <c r="D131" s="135">
        <v>3436.56</v>
      </c>
      <c r="E131" s="136">
        <v>0.18938994584751043</v>
      </c>
      <c r="F131" s="136">
        <v>0.25348358739999999</v>
      </c>
      <c r="G131" s="136">
        <v>2.958165587257133E-2</v>
      </c>
      <c r="H131" s="137">
        <f t="shared" si="53"/>
        <v>650.84991230172045</v>
      </c>
      <c r="I131" s="137">
        <f t="shared" si="54"/>
        <v>871.111557115344</v>
      </c>
      <c r="J131" s="137">
        <f t="shared" si="55"/>
        <v>101.65913530544373</v>
      </c>
      <c r="L131" s="135">
        <v>495.72</v>
      </c>
      <c r="M131" s="135">
        <v>915.95</v>
      </c>
      <c r="N131" s="135">
        <f t="shared" si="34"/>
        <v>1411.67</v>
      </c>
      <c r="O131" s="136">
        <v>0.18938994584751043</v>
      </c>
      <c r="P131" s="136">
        <v>4.2490047050307636E-2</v>
      </c>
      <c r="Q131" s="136">
        <v>3.7567861020629749E-2</v>
      </c>
      <c r="R131" s="136">
        <v>2.9750271444082519E-2</v>
      </c>
      <c r="S131" s="136">
        <v>2.960550126673905E-2</v>
      </c>
      <c r="T131" s="136">
        <v>9.5114006514657984E-2</v>
      </c>
      <c r="U131" s="136">
        <v>4.8932319942091927E-2</v>
      </c>
      <c r="V131" s="136">
        <v>0.25348358739999999</v>
      </c>
      <c r="W131" s="136">
        <v>1.5054239539517379E-2</v>
      </c>
      <c r="X131" s="137">
        <f t="shared" si="35"/>
        <v>267.35610485455504</v>
      </c>
      <c r="Y131" s="137">
        <f t="shared" si="36"/>
        <v>59.981924719507781</v>
      </c>
      <c r="Z131" s="137">
        <f t="shared" si="37"/>
        <v>53.033422366992397</v>
      </c>
      <c r="AA131" s="137">
        <f t="shared" si="38"/>
        <v>41.997565689467969</v>
      </c>
      <c r="AB131" s="137">
        <f t="shared" si="39"/>
        <v>41.793197973217517</v>
      </c>
      <c r="AC131" s="137">
        <f t="shared" si="40"/>
        <v>134.26958957654725</v>
      </c>
      <c r="AD131" s="137">
        <f t="shared" si="41"/>
        <v>69.076288092652916</v>
      </c>
      <c r="AE131" s="137">
        <f t="shared" si="42"/>
        <v>357.83517582495801</v>
      </c>
      <c r="AF131" s="137">
        <f t="shared" si="43"/>
        <v>21.2516183307505</v>
      </c>
      <c r="AH131" s="135">
        <v>464.07</v>
      </c>
      <c r="AI131" s="137">
        <f t="shared" si="44"/>
        <v>87.890192169454167</v>
      </c>
      <c r="AJ131" s="137">
        <f t="shared" si="45"/>
        <v>19.718356134636263</v>
      </c>
      <c r="AK131" s="137">
        <f t="shared" si="46"/>
        <v>17.434117263843646</v>
      </c>
      <c r="AL131" s="137">
        <f t="shared" si="47"/>
        <v>13.806208469055374</v>
      </c>
      <c r="AM131" s="137">
        <f t="shared" si="48"/>
        <v>13.73902497285559</v>
      </c>
      <c r="AN131" s="137">
        <f t="shared" si="49"/>
        <v>44.13955700325733</v>
      </c>
      <c r="AO131" s="137">
        <f t="shared" si="50"/>
        <v>22.708021715526602</v>
      </c>
      <c r="AP131" s="137">
        <f t="shared" si="51"/>
        <v>117.634128404718</v>
      </c>
      <c r="AQ131" s="137">
        <f t="shared" si="52"/>
        <v>6.98622094310383</v>
      </c>
    </row>
    <row r="132" spans="1:43" x14ac:dyDescent="0.5">
      <c r="A132" s="102" t="s">
        <v>169</v>
      </c>
      <c r="B132" s="101">
        <v>880</v>
      </c>
      <c r="C132" s="102" t="s">
        <v>182</v>
      </c>
      <c r="D132" s="135">
        <v>1546.66</v>
      </c>
      <c r="E132" s="136">
        <v>0.29997970367363508</v>
      </c>
      <c r="F132" s="136">
        <v>5.9733026029999997E-2</v>
      </c>
      <c r="G132" s="136">
        <v>4.969939879759519E-2</v>
      </c>
      <c r="H132" s="137">
        <f t="shared" si="53"/>
        <v>463.96660848386443</v>
      </c>
      <c r="I132" s="137">
        <f t="shared" si="54"/>
        <v>92.386682039559801</v>
      </c>
      <c r="J132" s="137">
        <f t="shared" si="55"/>
        <v>76.868072144288575</v>
      </c>
      <c r="L132" s="135">
        <v>294.22000000000003</v>
      </c>
      <c r="M132" s="135">
        <v>434.72</v>
      </c>
      <c r="N132" s="135">
        <f t="shared" si="34"/>
        <v>728.94</v>
      </c>
      <c r="O132" s="136">
        <v>0.29997970367363508</v>
      </c>
      <c r="P132" s="136">
        <v>5.6906766448394139E-2</v>
      </c>
      <c r="Q132" s="136">
        <v>9.2921733707514817E-2</v>
      </c>
      <c r="R132" s="136">
        <v>7.8422201434362335E-2</v>
      </c>
      <c r="S132" s="136">
        <v>4.9423136888057377E-2</v>
      </c>
      <c r="T132" s="136">
        <v>0.11927034611786716</v>
      </c>
      <c r="U132" s="136">
        <v>0.29326473339569692</v>
      </c>
      <c r="V132" s="136">
        <v>5.9733026029999997E-2</v>
      </c>
      <c r="W132" s="136">
        <v>2.5495750708215296E-2</v>
      </c>
      <c r="X132" s="137">
        <f t="shared" si="35"/>
        <v>218.66720519585957</v>
      </c>
      <c r="Y132" s="137">
        <f t="shared" si="36"/>
        <v>41.481618334892424</v>
      </c>
      <c r="Z132" s="137">
        <f t="shared" si="37"/>
        <v>67.734368568755855</v>
      </c>
      <c r="AA132" s="137">
        <f t="shared" si="38"/>
        <v>57.165079513564088</v>
      </c>
      <c r="AB132" s="137">
        <f t="shared" si="39"/>
        <v>36.026501403180546</v>
      </c>
      <c r="AC132" s="137">
        <f t="shared" si="40"/>
        <v>86.940926099158091</v>
      </c>
      <c r="AD132" s="137">
        <f t="shared" si="41"/>
        <v>213.77239476145934</v>
      </c>
      <c r="AE132" s="137">
        <f t="shared" si="42"/>
        <v>43.541791994308198</v>
      </c>
      <c r="AF132" s="137">
        <f t="shared" si="43"/>
        <v>18.58487252124646</v>
      </c>
      <c r="AH132" s="135">
        <v>220.26</v>
      </c>
      <c r="AI132" s="137">
        <f t="shared" si="44"/>
        <v>66.073529531154861</v>
      </c>
      <c r="AJ132" s="137">
        <f t="shared" si="45"/>
        <v>12.534284377923292</v>
      </c>
      <c r="AK132" s="137">
        <f t="shared" si="46"/>
        <v>20.466941066417213</v>
      </c>
      <c r="AL132" s="137">
        <f t="shared" si="47"/>
        <v>17.273274087932649</v>
      </c>
      <c r="AM132" s="137">
        <f t="shared" si="48"/>
        <v>10.885940130963517</v>
      </c>
      <c r="AN132" s="137">
        <f t="shared" si="49"/>
        <v>26.27048643592142</v>
      </c>
      <c r="AO132" s="137">
        <f t="shared" si="50"/>
        <v>64.594490177736205</v>
      </c>
      <c r="AP132" s="137">
        <f t="shared" si="51"/>
        <v>13.156796313367799</v>
      </c>
      <c r="AQ132" s="137">
        <f t="shared" si="52"/>
        <v>5.6156940509915012</v>
      </c>
    </row>
    <row r="133" spans="1:43" x14ac:dyDescent="0.5">
      <c r="A133" s="102" t="s">
        <v>169</v>
      </c>
      <c r="B133" s="101">
        <v>865</v>
      </c>
      <c r="C133" s="102" t="s">
        <v>183</v>
      </c>
      <c r="D133" s="135">
        <v>7167.34</v>
      </c>
      <c r="E133" s="136">
        <v>0.162489491382934</v>
      </c>
      <c r="F133" s="136">
        <v>7.3891882039999995E-2</v>
      </c>
      <c r="G133" s="136">
        <v>2.9554353906395676E-2</v>
      </c>
      <c r="H133" s="137">
        <f t="shared" si="53"/>
        <v>1164.6174311685581</v>
      </c>
      <c r="I133" s="137">
        <f t="shared" si="54"/>
        <v>529.60824182057354</v>
      </c>
      <c r="J133" s="137">
        <f t="shared" si="55"/>
        <v>211.826102927466</v>
      </c>
      <c r="L133" s="135">
        <v>727.35</v>
      </c>
      <c r="M133" s="135">
        <v>2170.94</v>
      </c>
      <c r="N133" s="135">
        <f t="shared" si="34"/>
        <v>2898.29</v>
      </c>
      <c r="O133" s="136">
        <v>0.162489491382934</v>
      </c>
      <c r="P133" s="136">
        <v>0</v>
      </c>
      <c r="Q133" s="136">
        <v>0</v>
      </c>
      <c r="R133" s="136">
        <v>1.9125057260650481E-2</v>
      </c>
      <c r="S133" s="136">
        <v>1.2291952969919072E-2</v>
      </c>
      <c r="T133" s="136">
        <v>4.8786074209803021E-2</v>
      </c>
      <c r="U133" s="136">
        <v>3.6723163841807911E-2</v>
      </c>
      <c r="V133" s="136">
        <v>7.3891882039999995E-2</v>
      </c>
      <c r="W133" s="136">
        <v>1.6175370931559685E-2</v>
      </c>
      <c r="X133" s="137">
        <f t="shared" si="35"/>
        <v>470.94166798024378</v>
      </c>
      <c r="Y133" s="137">
        <f t="shared" si="36"/>
        <v>0</v>
      </c>
      <c r="Z133" s="137">
        <f t="shared" si="37"/>
        <v>0</v>
      </c>
      <c r="AA133" s="137">
        <f t="shared" si="38"/>
        <v>55.429962207970682</v>
      </c>
      <c r="AB133" s="137">
        <f t="shared" si="39"/>
        <v>35.625644373186745</v>
      </c>
      <c r="AC133" s="137">
        <f t="shared" si="40"/>
        <v>141.39619102153</v>
      </c>
      <c r="AD133" s="137">
        <f t="shared" si="41"/>
        <v>106.43437853107345</v>
      </c>
      <c r="AE133" s="137">
        <f t="shared" si="42"/>
        <v>214.16010279771157</v>
      </c>
      <c r="AF133" s="137">
        <f t="shared" si="43"/>
        <v>46.880915817230118</v>
      </c>
      <c r="AH133" s="135">
        <v>1099.92</v>
      </c>
      <c r="AI133" s="137">
        <f t="shared" si="44"/>
        <v>178.72544136191678</v>
      </c>
      <c r="AJ133" s="137">
        <f t="shared" si="45"/>
        <v>0</v>
      </c>
      <c r="AK133" s="137">
        <f t="shared" si="46"/>
        <v>0</v>
      </c>
      <c r="AL133" s="137">
        <f t="shared" si="47"/>
        <v>21.036032982134678</v>
      </c>
      <c r="AM133" s="137">
        <f t="shared" si="48"/>
        <v>13.520164910673387</v>
      </c>
      <c r="AN133" s="137">
        <f t="shared" si="49"/>
        <v>53.660778744846539</v>
      </c>
      <c r="AO133" s="137">
        <f t="shared" si="50"/>
        <v>40.392542372881358</v>
      </c>
      <c r="AP133" s="137">
        <f t="shared" si="51"/>
        <v>81.275158893436796</v>
      </c>
      <c r="AQ133" s="137">
        <f t="shared" si="52"/>
        <v>17.791613995041129</v>
      </c>
    </row>
    <row r="134" spans="1:43" x14ac:dyDescent="0.5">
      <c r="A134" s="102" t="s">
        <v>184</v>
      </c>
      <c r="B134" s="101">
        <v>330</v>
      </c>
      <c r="C134" s="102" t="s">
        <v>185</v>
      </c>
      <c r="D134" s="135">
        <v>17999.97</v>
      </c>
      <c r="E134" s="136">
        <v>0.40187262445536293</v>
      </c>
      <c r="F134" s="136">
        <v>0.42571915050000003</v>
      </c>
      <c r="G134" s="136">
        <v>3.5615547243454219E-2</v>
      </c>
      <c r="H134" s="137">
        <f t="shared" si="53"/>
        <v>7233.6951840177999</v>
      </c>
      <c r="I134" s="137">
        <f t="shared" si="54"/>
        <v>7662.9319374254865</v>
      </c>
      <c r="J134" s="137">
        <f t="shared" si="55"/>
        <v>641.07878191575867</v>
      </c>
      <c r="L134" s="135">
        <v>4028.66</v>
      </c>
      <c r="M134" s="135">
        <v>3267.74</v>
      </c>
      <c r="N134" s="135">
        <f t="shared" si="34"/>
        <v>7296.4</v>
      </c>
      <c r="O134" s="136">
        <v>0.40187262445536293</v>
      </c>
      <c r="P134" s="136">
        <v>8.5436283741368482E-2</v>
      </c>
      <c r="Q134" s="136">
        <v>0.19564344005021972</v>
      </c>
      <c r="R134" s="136">
        <v>0.16184557438794728</v>
      </c>
      <c r="S134" s="136">
        <v>0.11362209667294414</v>
      </c>
      <c r="T134" s="136">
        <v>0.11994978028876334</v>
      </c>
      <c r="U134" s="136">
        <v>8.5925925925925919E-2</v>
      </c>
      <c r="V134" s="136">
        <v>0.42571915050000003</v>
      </c>
      <c r="W134" s="136">
        <v>2.0914134884723119E-2</v>
      </c>
      <c r="X134" s="137">
        <f t="shared" si="35"/>
        <v>2932.2234170761099</v>
      </c>
      <c r="Y134" s="137">
        <f t="shared" si="36"/>
        <v>623.377300690521</v>
      </c>
      <c r="Z134" s="137">
        <f t="shared" si="37"/>
        <v>1427.4927959824231</v>
      </c>
      <c r="AA134" s="137">
        <f t="shared" si="38"/>
        <v>1180.8900489642185</v>
      </c>
      <c r="AB134" s="137">
        <f t="shared" si="39"/>
        <v>829.03226616446955</v>
      </c>
      <c r="AC134" s="137">
        <f t="shared" si="40"/>
        <v>875.20157689893279</v>
      </c>
      <c r="AD134" s="137">
        <f t="shared" si="41"/>
        <v>626.94992592592587</v>
      </c>
      <c r="AE134" s="137">
        <f t="shared" si="42"/>
        <v>3106.2172097082002</v>
      </c>
      <c r="AF134" s="137">
        <f t="shared" si="43"/>
        <v>152.59789377289374</v>
      </c>
      <c r="AH134" s="135">
        <v>1655.6200000000001</v>
      </c>
      <c r="AI134" s="137">
        <f t="shared" si="44"/>
        <v>665.34835450078799</v>
      </c>
      <c r="AJ134" s="137">
        <f t="shared" si="45"/>
        <v>141.4500200878845</v>
      </c>
      <c r="AK134" s="137">
        <f t="shared" si="46"/>
        <v>323.91119221594482</v>
      </c>
      <c r="AL134" s="137">
        <f t="shared" si="47"/>
        <v>267.95476986817329</v>
      </c>
      <c r="AM134" s="137">
        <f t="shared" si="48"/>
        <v>188.11501569365979</v>
      </c>
      <c r="AN134" s="137">
        <f t="shared" si="49"/>
        <v>198.59125524168238</v>
      </c>
      <c r="AO134" s="137">
        <f t="shared" si="50"/>
        <v>142.26068148148147</v>
      </c>
      <c r="AP134" s="137">
        <f t="shared" si="51"/>
        <v>704.82913995081014</v>
      </c>
      <c r="AQ134" s="137">
        <f t="shared" si="52"/>
        <v>34.625859997845289</v>
      </c>
    </row>
    <row r="135" spans="1:43" x14ac:dyDescent="0.5">
      <c r="A135" s="102" t="s">
        <v>184</v>
      </c>
      <c r="B135" s="101">
        <v>331</v>
      </c>
      <c r="C135" s="102" t="s">
        <v>186</v>
      </c>
      <c r="D135" s="135">
        <v>5244.04</v>
      </c>
      <c r="E135" s="136">
        <v>0.26197804931132046</v>
      </c>
      <c r="F135" s="136">
        <v>0.35750431620000001</v>
      </c>
      <c r="G135" s="136">
        <v>3.0651805185364672E-2</v>
      </c>
      <c r="H135" s="137">
        <f t="shared" si="53"/>
        <v>1373.823369710537</v>
      </c>
      <c r="I135" s="137">
        <f t="shared" si="54"/>
        <v>1874.7669343254481</v>
      </c>
      <c r="J135" s="137">
        <f t="shared" si="55"/>
        <v>160.73929246425976</v>
      </c>
      <c r="L135" s="135">
        <v>1017.37</v>
      </c>
      <c r="M135" s="135">
        <v>1202.54</v>
      </c>
      <c r="N135" s="135">
        <f t="shared" si="34"/>
        <v>2219.91</v>
      </c>
      <c r="O135" s="136">
        <v>0.26197804931132046</v>
      </c>
      <c r="P135" s="136">
        <v>4.5724492074123685E-2</v>
      </c>
      <c r="Q135" s="136">
        <v>0.1557490511274838</v>
      </c>
      <c r="R135" s="136">
        <v>5.4253181513730743E-2</v>
      </c>
      <c r="S135" s="136">
        <v>0.11891047108729627</v>
      </c>
      <c r="T135" s="136">
        <v>0.126680062513954</v>
      </c>
      <c r="U135" s="136">
        <v>8.9127037285108276E-2</v>
      </c>
      <c r="V135" s="136">
        <v>0.35750431620000001</v>
      </c>
      <c r="W135" s="136">
        <v>1.8197060854127627E-2</v>
      </c>
      <c r="X135" s="137">
        <f t="shared" si="35"/>
        <v>581.5676914466934</v>
      </c>
      <c r="Y135" s="137">
        <f t="shared" si="36"/>
        <v>101.5042572002679</v>
      </c>
      <c r="Z135" s="137">
        <f t="shared" si="37"/>
        <v>345.74887608841254</v>
      </c>
      <c r="AA135" s="137">
        <f t="shared" si="38"/>
        <v>120.43718017414601</v>
      </c>
      <c r="AB135" s="137">
        <f t="shared" si="39"/>
        <v>263.97054387139985</v>
      </c>
      <c r="AC135" s="137">
        <f t="shared" si="40"/>
        <v>281.2183375753516</v>
      </c>
      <c r="AD135" s="137">
        <f t="shared" si="41"/>
        <v>197.8540013395847</v>
      </c>
      <c r="AE135" s="137">
        <f t="shared" si="42"/>
        <v>793.62740657554195</v>
      </c>
      <c r="AF135" s="137">
        <f t="shared" si="43"/>
        <v>40.395837360686457</v>
      </c>
      <c r="AH135" s="135">
        <v>609.28000000000009</v>
      </c>
      <c r="AI135" s="137">
        <f t="shared" si="44"/>
        <v>159.61798588440135</v>
      </c>
      <c r="AJ135" s="137">
        <f t="shared" si="45"/>
        <v>27.859018530922082</v>
      </c>
      <c r="AK135" s="137">
        <f t="shared" si="46"/>
        <v>94.894781870953338</v>
      </c>
      <c r="AL135" s="137">
        <f t="shared" si="47"/>
        <v>33.05537843268587</v>
      </c>
      <c r="AM135" s="137">
        <f t="shared" si="48"/>
        <v>72.449771824067881</v>
      </c>
      <c r="AN135" s="137">
        <f t="shared" si="49"/>
        <v>77.18362848850191</v>
      </c>
      <c r="AO135" s="137">
        <f t="shared" si="50"/>
        <v>54.303321277070779</v>
      </c>
      <c r="AP135" s="137">
        <f t="shared" si="51"/>
        <v>217.82022977433604</v>
      </c>
      <c r="AQ135" s="137">
        <f t="shared" si="52"/>
        <v>11.087105237202882</v>
      </c>
    </row>
    <row r="136" spans="1:43" x14ac:dyDescent="0.5">
      <c r="A136" s="102" t="s">
        <v>184</v>
      </c>
      <c r="B136" s="101">
        <v>332</v>
      </c>
      <c r="C136" s="102" t="s">
        <v>187</v>
      </c>
      <c r="D136" s="135">
        <v>4327.47</v>
      </c>
      <c r="E136" s="136">
        <v>0.25932746491841924</v>
      </c>
      <c r="F136" s="136">
        <v>0.112170088</v>
      </c>
      <c r="G136" s="136">
        <v>3.1857237276933244E-2</v>
      </c>
      <c r="H136" s="137">
        <f t="shared" si="53"/>
        <v>1122.2318246105117</v>
      </c>
      <c r="I136" s="137">
        <f t="shared" si="54"/>
        <v>485.41269071736002</v>
      </c>
      <c r="J136" s="137">
        <f t="shared" si="55"/>
        <v>137.8612385988103</v>
      </c>
      <c r="L136" s="135">
        <v>804.97</v>
      </c>
      <c r="M136" s="135">
        <v>1010.12</v>
      </c>
      <c r="N136" s="135">
        <f t="shared" si="34"/>
        <v>1815.0900000000001</v>
      </c>
      <c r="O136" s="136">
        <v>0.25932746491841924</v>
      </c>
      <c r="P136" s="136">
        <v>4.66262319939348E-2</v>
      </c>
      <c r="Q136" s="136">
        <v>7.6519007906422618E-2</v>
      </c>
      <c r="R136" s="136">
        <v>0.13446333802664356</v>
      </c>
      <c r="S136" s="136">
        <v>8.5346041373334777E-2</v>
      </c>
      <c r="T136" s="136">
        <v>0.18634246723708436</v>
      </c>
      <c r="U136" s="136">
        <v>7.3486407451532551E-2</v>
      </c>
      <c r="V136" s="136">
        <v>0.112170088</v>
      </c>
      <c r="W136" s="136">
        <v>1.8883597297596633E-2</v>
      </c>
      <c r="X136" s="137">
        <f t="shared" si="35"/>
        <v>470.70268829877364</v>
      </c>
      <c r="Y136" s="137">
        <f t="shared" si="36"/>
        <v>84.630807429871126</v>
      </c>
      <c r="Z136" s="137">
        <f t="shared" si="37"/>
        <v>138.88888606086863</v>
      </c>
      <c r="AA136" s="137">
        <f t="shared" si="38"/>
        <v>244.06306021878049</v>
      </c>
      <c r="AB136" s="137">
        <f t="shared" si="39"/>
        <v>154.91074623632625</v>
      </c>
      <c r="AC136" s="137">
        <f t="shared" si="40"/>
        <v>338.22834885735949</v>
      </c>
      <c r="AD136" s="137">
        <f t="shared" si="41"/>
        <v>133.38444330120223</v>
      </c>
      <c r="AE136" s="137">
        <f t="shared" si="42"/>
        <v>203.59880502792001</v>
      </c>
      <c r="AF136" s="137">
        <f t="shared" si="43"/>
        <v>34.275428618894679</v>
      </c>
      <c r="AH136" s="135">
        <v>511.78000000000003</v>
      </c>
      <c r="AI136" s="137">
        <f t="shared" si="44"/>
        <v>132.71860999594861</v>
      </c>
      <c r="AJ136" s="137">
        <f t="shared" si="45"/>
        <v>23.862373009855954</v>
      </c>
      <c r="AK136" s="137">
        <f t="shared" si="46"/>
        <v>39.160897866348968</v>
      </c>
      <c r="AL136" s="137">
        <f t="shared" si="47"/>
        <v>68.815647135275654</v>
      </c>
      <c r="AM136" s="137">
        <f t="shared" si="48"/>
        <v>43.678397054045277</v>
      </c>
      <c r="AN136" s="137">
        <f t="shared" si="49"/>
        <v>95.366347882595036</v>
      </c>
      <c r="AO136" s="137">
        <f t="shared" si="50"/>
        <v>37.608873605545334</v>
      </c>
      <c r="AP136" s="137">
        <f t="shared" si="51"/>
        <v>57.406407636640004</v>
      </c>
      <c r="AQ136" s="137">
        <f t="shared" si="52"/>
        <v>9.6642474249640049</v>
      </c>
    </row>
    <row r="137" spans="1:43" x14ac:dyDescent="0.5">
      <c r="A137" s="102" t="s">
        <v>184</v>
      </c>
      <c r="B137" s="101">
        <v>884</v>
      </c>
      <c r="C137" s="102" t="s">
        <v>188</v>
      </c>
      <c r="D137" s="135">
        <v>2204.86</v>
      </c>
      <c r="E137" s="136">
        <v>0.18405320579883425</v>
      </c>
      <c r="F137" s="136">
        <v>0.117539094</v>
      </c>
      <c r="G137" s="136">
        <v>2.6730444569499155E-2</v>
      </c>
      <c r="H137" s="137">
        <f t="shared" si="53"/>
        <v>405.81155133761769</v>
      </c>
      <c r="I137" s="137">
        <f t="shared" si="54"/>
        <v>259.15724679684001</v>
      </c>
      <c r="J137" s="137">
        <f t="shared" si="55"/>
        <v>58.936888013505907</v>
      </c>
      <c r="L137" s="135">
        <v>269.56</v>
      </c>
      <c r="M137" s="135">
        <v>643</v>
      </c>
      <c r="N137" s="135">
        <f t="shared" si="34"/>
        <v>912.56</v>
      </c>
      <c r="O137" s="136">
        <v>0.18405320579883425</v>
      </c>
      <c r="P137" s="136">
        <v>0</v>
      </c>
      <c r="Q137" s="136">
        <v>0</v>
      </c>
      <c r="R137" s="136">
        <v>0</v>
      </c>
      <c r="S137" s="136">
        <v>5.2189494904244599E-2</v>
      </c>
      <c r="T137" s="136">
        <v>0.13058573188486952</v>
      </c>
      <c r="U137" s="136">
        <v>6.57408444394669E-2</v>
      </c>
      <c r="V137" s="136">
        <v>0.117539094</v>
      </c>
      <c r="W137" s="136">
        <v>1.5171425158284554E-2</v>
      </c>
      <c r="X137" s="137">
        <f t="shared" si="35"/>
        <v>167.95959348378418</v>
      </c>
      <c r="Y137" s="137">
        <f t="shared" si="36"/>
        <v>0</v>
      </c>
      <c r="Z137" s="137">
        <f t="shared" si="37"/>
        <v>0</v>
      </c>
      <c r="AA137" s="137">
        <f t="shared" si="38"/>
        <v>0</v>
      </c>
      <c r="AB137" s="137">
        <f t="shared" si="39"/>
        <v>47.626045469817448</v>
      </c>
      <c r="AC137" s="137">
        <f t="shared" si="40"/>
        <v>119.16731548885652</v>
      </c>
      <c r="AD137" s="137">
        <f t="shared" si="41"/>
        <v>59.992465001679911</v>
      </c>
      <c r="AE137" s="137">
        <f t="shared" si="42"/>
        <v>107.26147562063998</v>
      </c>
      <c r="AF137" s="137">
        <f t="shared" si="43"/>
        <v>13.844835742444152</v>
      </c>
      <c r="AH137" s="135">
        <v>325.77</v>
      </c>
      <c r="AI137" s="137">
        <f t="shared" si="44"/>
        <v>59.959012853086229</v>
      </c>
      <c r="AJ137" s="137">
        <f t="shared" si="45"/>
        <v>0</v>
      </c>
      <c r="AK137" s="137">
        <f t="shared" si="46"/>
        <v>0</v>
      </c>
      <c r="AL137" s="137">
        <f t="shared" si="47"/>
        <v>0</v>
      </c>
      <c r="AM137" s="137">
        <f t="shared" si="48"/>
        <v>17.001771754955762</v>
      </c>
      <c r="AN137" s="137">
        <f t="shared" si="49"/>
        <v>42.540913876133942</v>
      </c>
      <c r="AO137" s="137">
        <f t="shared" si="50"/>
        <v>21.41639489304513</v>
      </c>
      <c r="AP137" s="137">
        <f t="shared" si="51"/>
        <v>38.29071065238</v>
      </c>
      <c r="AQ137" s="137">
        <f t="shared" si="52"/>
        <v>4.9423951738143588</v>
      </c>
    </row>
    <row r="138" spans="1:43" x14ac:dyDescent="0.5">
      <c r="A138" s="102" t="s">
        <v>184</v>
      </c>
      <c r="B138" s="101">
        <v>333</v>
      </c>
      <c r="C138" s="102" t="s">
        <v>189</v>
      </c>
      <c r="D138" s="135">
        <v>5510.6</v>
      </c>
      <c r="E138" s="136">
        <v>0.33096023108569428</v>
      </c>
      <c r="F138" s="136">
        <v>0.33699932109999997</v>
      </c>
      <c r="G138" s="136">
        <v>2.6292629262926293E-2</v>
      </c>
      <c r="H138" s="137">
        <f t="shared" si="53"/>
        <v>1823.7894494208269</v>
      </c>
      <c r="I138" s="137">
        <f t="shared" si="54"/>
        <v>1857.0684588536599</v>
      </c>
      <c r="J138" s="137">
        <f t="shared" si="55"/>
        <v>144.88816281628164</v>
      </c>
      <c r="L138" s="135">
        <v>1253.77</v>
      </c>
      <c r="M138" s="135">
        <v>1003.96</v>
      </c>
      <c r="N138" s="135">
        <f t="shared" si="34"/>
        <v>2257.73</v>
      </c>
      <c r="O138" s="136">
        <v>0.33096023108569428</v>
      </c>
      <c r="P138" s="136">
        <v>2.6375446856744266E-2</v>
      </c>
      <c r="Q138" s="136">
        <v>0.11103845147789694</v>
      </c>
      <c r="R138" s="136">
        <v>0.18179440230185717</v>
      </c>
      <c r="S138" s="136">
        <v>0.1506234196529776</v>
      </c>
      <c r="T138" s="136">
        <v>0.24417996337954487</v>
      </c>
      <c r="U138" s="136">
        <v>0.12472752637544686</v>
      </c>
      <c r="V138" s="136">
        <v>0.33699932109999997</v>
      </c>
      <c r="W138" s="136">
        <v>1.4905703249261531E-2</v>
      </c>
      <c r="X138" s="137">
        <f t="shared" si="35"/>
        <v>747.21884252910456</v>
      </c>
      <c r="Y138" s="137">
        <f t="shared" si="36"/>
        <v>59.548637631877234</v>
      </c>
      <c r="Z138" s="137">
        <f t="shared" si="37"/>
        <v>250.69484305519225</v>
      </c>
      <c r="AA138" s="137">
        <f t="shared" si="38"/>
        <v>410.44267590897198</v>
      </c>
      <c r="AB138" s="137">
        <f t="shared" si="39"/>
        <v>340.06701325311712</v>
      </c>
      <c r="AC138" s="137">
        <f t="shared" si="40"/>
        <v>551.29242872089981</v>
      </c>
      <c r="AD138" s="137">
        <f t="shared" si="41"/>
        <v>281.60107812363765</v>
      </c>
      <c r="AE138" s="137">
        <f t="shared" si="42"/>
        <v>760.85347722710299</v>
      </c>
      <c r="AF138" s="137">
        <f t="shared" si="43"/>
        <v>33.653053396955237</v>
      </c>
      <c r="AH138" s="135">
        <v>508.65999999999997</v>
      </c>
      <c r="AI138" s="137">
        <f t="shared" si="44"/>
        <v>168.34623114404923</v>
      </c>
      <c r="AJ138" s="137">
        <f t="shared" si="45"/>
        <v>13.416134798151537</v>
      </c>
      <c r="AK138" s="137">
        <f t="shared" si="46"/>
        <v>56.480818728747053</v>
      </c>
      <c r="AL138" s="137">
        <f t="shared" si="47"/>
        <v>92.471540674862666</v>
      </c>
      <c r="AM138" s="137">
        <f t="shared" si="48"/>
        <v>76.616108640683578</v>
      </c>
      <c r="AN138" s="137">
        <f t="shared" si="49"/>
        <v>124.20458017263928</v>
      </c>
      <c r="AO138" s="137">
        <f t="shared" si="50"/>
        <v>63.443903566134793</v>
      </c>
      <c r="AP138" s="137">
        <f t="shared" si="51"/>
        <v>171.41807467072599</v>
      </c>
      <c r="AQ138" s="137">
        <f t="shared" si="52"/>
        <v>7.5819350147693694</v>
      </c>
    </row>
    <row r="139" spans="1:43" x14ac:dyDescent="0.5">
      <c r="A139" s="102" t="s">
        <v>184</v>
      </c>
      <c r="B139" s="101">
        <v>893</v>
      </c>
      <c r="C139" s="102" t="s">
        <v>190</v>
      </c>
      <c r="D139" s="135">
        <v>3760.54</v>
      </c>
      <c r="E139" s="136">
        <v>0.18238270469181234</v>
      </c>
      <c r="F139" s="136">
        <v>5.200997332E-2</v>
      </c>
      <c r="G139" s="136">
        <v>2.1983390327308255E-2</v>
      </c>
      <c r="H139" s="137">
        <f t="shared" si="53"/>
        <v>685.8574563017479</v>
      </c>
      <c r="I139" s="137">
        <f t="shared" si="54"/>
        <v>195.5855850687928</v>
      </c>
      <c r="J139" s="137">
        <f t="shared" si="55"/>
        <v>82.669418661455779</v>
      </c>
      <c r="L139" s="135">
        <v>520.17999999999995</v>
      </c>
      <c r="M139" s="135">
        <v>1215.1099999999999</v>
      </c>
      <c r="N139" s="135">
        <f t="shared" si="34"/>
        <v>1735.29</v>
      </c>
      <c r="O139" s="136">
        <v>0.18238270469181234</v>
      </c>
      <c r="P139" s="136">
        <v>0</v>
      </c>
      <c r="Q139" s="136">
        <v>1.6567487151744657E-2</v>
      </c>
      <c r="R139" s="136">
        <v>2.8807140925074384E-2</v>
      </c>
      <c r="S139" s="136">
        <v>2.5899377873951853E-2</v>
      </c>
      <c r="T139" s="136">
        <v>6.0860156883959966E-2</v>
      </c>
      <c r="U139" s="136">
        <v>0.11509331890722208</v>
      </c>
      <c r="V139" s="136">
        <v>5.200997332E-2</v>
      </c>
      <c r="W139" s="136">
        <v>1.3936311058462825E-2</v>
      </c>
      <c r="X139" s="137">
        <f t="shared" si="35"/>
        <v>316.48688362465504</v>
      </c>
      <c r="Y139" s="137">
        <f t="shared" si="36"/>
        <v>0</v>
      </c>
      <c r="Z139" s="137">
        <f t="shared" si="37"/>
        <v>28.749394779550986</v>
      </c>
      <c r="AA139" s="137">
        <f t="shared" si="38"/>
        <v>49.988743575872327</v>
      </c>
      <c r="AB139" s="137">
        <f t="shared" si="39"/>
        <v>44.942931430889914</v>
      </c>
      <c r="AC139" s="137">
        <f t="shared" si="40"/>
        <v>105.61002163916689</v>
      </c>
      <c r="AD139" s="137">
        <f t="shared" si="41"/>
        <v>199.72028536651339</v>
      </c>
      <c r="AE139" s="137">
        <f t="shared" si="42"/>
        <v>90.252386602462792</v>
      </c>
      <c r="AF139" s="137">
        <f t="shared" si="43"/>
        <v>24.183541216639956</v>
      </c>
      <c r="AH139" s="135">
        <v>615.64</v>
      </c>
      <c r="AI139" s="137">
        <f t="shared" si="44"/>
        <v>112.28208831646734</v>
      </c>
      <c r="AJ139" s="137">
        <f t="shared" si="45"/>
        <v>0</v>
      </c>
      <c r="AK139" s="137">
        <f t="shared" si="46"/>
        <v>10.19960779010008</v>
      </c>
      <c r="AL139" s="137">
        <f t="shared" si="47"/>
        <v>17.734828239112794</v>
      </c>
      <c r="AM139" s="137">
        <f t="shared" si="48"/>
        <v>15.944692994319718</v>
      </c>
      <c r="AN139" s="137">
        <f t="shared" si="49"/>
        <v>37.467946984041113</v>
      </c>
      <c r="AO139" s="137">
        <f t="shared" si="50"/>
        <v>70.856050852042202</v>
      </c>
      <c r="AP139" s="137">
        <f t="shared" si="51"/>
        <v>32.019419974724798</v>
      </c>
      <c r="AQ139" s="137">
        <f t="shared" si="52"/>
        <v>8.5797505400320535</v>
      </c>
    </row>
    <row r="140" spans="1:43" x14ac:dyDescent="0.5">
      <c r="A140" s="102" t="s">
        <v>184</v>
      </c>
      <c r="B140" s="101">
        <v>334</v>
      </c>
      <c r="C140" s="102" t="s">
        <v>191</v>
      </c>
      <c r="D140" s="135">
        <v>3429.59</v>
      </c>
      <c r="E140" s="136">
        <v>0.23723409555123798</v>
      </c>
      <c r="F140" s="136">
        <v>0.15004898989999998</v>
      </c>
      <c r="G140" s="136">
        <v>3.4120734908136482E-2</v>
      </c>
      <c r="H140" s="137">
        <f t="shared" ref="H140:H162" si="56">$D140*E140</f>
        <v>813.61568176157027</v>
      </c>
      <c r="I140" s="137">
        <f t="shared" ref="I140:I162" si="57">$D140*F140</f>
        <v>514.60651527114101</v>
      </c>
      <c r="J140" s="137">
        <f t="shared" ref="J140:J162" si="58">$D140*G140</f>
        <v>117.02013123359581</v>
      </c>
      <c r="L140" s="135">
        <v>500.68</v>
      </c>
      <c r="M140" s="135">
        <v>1086.47</v>
      </c>
      <c r="N140" s="135">
        <f t="shared" si="34"/>
        <v>1587.15</v>
      </c>
      <c r="O140" s="136">
        <v>0.23723409555123798</v>
      </c>
      <c r="P140" s="136">
        <v>4.7808434833043333E-2</v>
      </c>
      <c r="Q140" s="136">
        <v>0.13953102991134311</v>
      </c>
      <c r="R140" s="136">
        <v>3.5462755820697654E-2</v>
      </c>
      <c r="S140" s="136">
        <v>1.9554229845057586E-2</v>
      </c>
      <c r="T140" s="136">
        <v>3.5297042008451407E-2</v>
      </c>
      <c r="U140" s="136">
        <v>5.6591266882094621E-2</v>
      </c>
      <c r="V140" s="136">
        <v>0.15004898989999998</v>
      </c>
      <c r="W140" s="136">
        <v>1.9298699060911518E-2</v>
      </c>
      <c r="X140" s="137">
        <f t="shared" si="35"/>
        <v>376.52609475414738</v>
      </c>
      <c r="Y140" s="137">
        <f t="shared" si="36"/>
        <v>75.87915734526473</v>
      </c>
      <c r="Z140" s="137">
        <f t="shared" si="37"/>
        <v>221.45667412378825</v>
      </c>
      <c r="AA140" s="137">
        <f t="shared" si="38"/>
        <v>56.284712900820288</v>
      </c>
      <c r="AB140" s="137">
        <f t="shared" si="39"/>
        <v>31.03549589858315</v>
      </c>
      <c r="AC140" s="137">
        <f t="shared" si="40"/>
        <v>56.021700223713651</v>
      </c>
      <c r="AD140" s="137">
        <f t="shared" si="41"/>
        <v>89.818829231916482</v>
      </c>
      <c r="AE140" s="137">
        <f t="shared" si="42"/>
        <v>238.15025431978498</v>
      </c>
      <c r="AF140" s="137">
        <f t="shared" si="43"/>
        <v>30.629930214525718</v>
      </c>
      <c r="AH140" s="135">
        <v>550.47</v>
      </c>
      <c r="AI140" s="137">
        <f t="shared" si="44"/>
        <v>130.59025257808997</v>
      </c>
      <c r="AJ140" s="137">
        <f t="shared" si="45"/>
        <v>26.317109122545364</v>
      </c>
      <c r="AK140" s="137">
        <f t="shared" si="46"/>
        <v>76.807646035297054</v>
      </c>
      <c r="AL140" s="137">
        <f t="shared" si="47"/>
        <v>19.52118319661944</v>
      </c>
      <c r="AM140" s="137">
        <f t="shared" si="48"/>
        <v>10.76401690280885</v>
      </c>
      <c r="AN140" s="137">
        <f t="shared" si="49"/>
        <v>19.429962714392246</v>
      </c>
      <c r="AO140" s="137">
        <f t="shared" si="50"/>
        <v>31.151794680586626</v>
      </c>
      <c r="AP140" s="137">
        <f t="shared" si="51"/>
        <v>82.597467470252994</v>
      </c>
      <c r="AQ140" s="137">
        <f t="shared" si="52"/>
        <v>10.623354872059965</v>
      </c>
    </row>
    <row r="141" spans="1:43" x14ac:dyDescent="0.5">
      <c r="A141" s="102" t="s">
        <v>184</v>
      </c>
      <c r="B141" s="101">
        <v>860</v>
      </c>
      <c r="C141" s="102" t="s">
        <v>192</v>
      </c>
      <c r="D141" s="135">
        <v>11527.76</v>
      </c>
      <c r="E141" s="136">
        <v>0.19069514563106796</v>
      </c>
      <c r="F141" s="136">
        <v>8.6512042000000011E-2</v>
      </c>
      <c r="G141" s="136">
        <v>2.3073957817060411E-2</v>
      </c>
      <c r="H141" s="137">
        <f t="shared" si="56"/>
        <v>2198.2878719999999</v>
      </c>
      <c r="I141" s="137">
        <f t="shared" si="57"/>
        <v>997.29005728592017</v>
      </c>
      <c r="J141" s="137">
        <f t="shared" si="58"/>
        <v>265.99104796519634</v>
      </c>
      <c r="L141" s="135">
        <v>1532.83</v>
      </c>
      <c r="M141" s="135">
        <v>3872.95</v>
      </c>
      <c r="N141" s="135">
        <f t="shared" ref="N141:N162" si="59">L141+M141</f>
        <v>5405.78</v>
      </c>
      <c r="O141" s="136">
        <v>0.19069514563106796</v>
      </c>
      <c r="P141" s="136">
        <v>1.9341039410212069E-3</v>
      </c>
      <c r="Q141" s="136">
        <v>1.690634386092655E-2</v>
      </c>
      <c r="R141" s="136">
        <v>3.1946846272867938E-2</v>
      </c>
      <c r="S141" s="136">
        <v>5.2493856375716755E-2</v>
      </c>
      <c r="T141" s="136">
        <v>0.12125694002002367</v>
      </c>
      <c r="U141" s="136">
        <v>7.267679985437335E-2</v>
      </c>
      <c r="V141" s="136">
        <v>8.6512042000000011E-2</v>
      </c>
      <c r="W141" s="136">
        <v>1.3942804639944873E-2</v>
      </c>
      <c r="X141" s="137">
        <f t="shared" ref="X141:X162" si="60">$N141*O141</f>
        <v>1030.8560043495145</v>
      </c>
      <c r="Y141" s="137">
        <f t="shared" ref="Y141:Y162" si="61">$N141*P141</f>
        <v>10.455340402293618</v>
      </c>
      <c r="Z141" s="137">
        <f t="shared" ref="Z141:Z162" si="62">$N141*Q141</f>
        <v>91.391975516519523</v>
      </c>
      <c r="AA141" s="137">
        <f t="shared" ref="AA141:AA162" si="63">$N141*R141</f>
        <v>172.69762264494403</v>
      </c>
      <c r="AB141" s="137">
        <f t="shared" ref="AB141:AB162" si="64">$N141*S141</f>
        <v>283.7702389187221</v>
      </c>
      <c r="AC141" s="137">
        <f t="shared" ref="AC141:AC162" si="65">$N141*T141</f>
        <v>655.48834122144353</v>
      </c>
      <c r="AD141" s="137">
        <f t="shared" ref="AD141:AD162" si="66">$N141*U141</f>
        <v>392.87479111677436</v>
      </c>
      <c r="AE141" s="137">
        <f t="shared" ref="AE141:AE162" si="67">$N141*V141</f>
        <v>467.66506640276003</v>
      </c>
      <c r="AF141" s="137">
        <f t="shared" ref="AF141:AF162" si="68">$N141*W141</f>
        <v>75.37173446652119</v>
      </c>
      <c r="AH141" s="135">
        <v>1962.25</v>
      </c>
      <c r="AI141" s="137">
        <f t="shared" ref="AI141:AI162" si="69">$AH141*O141</f>
        <v>374.19154951456312</v>
      </c>
      <c r="AJ141" s="137">
        <f t="shared" ref="AJ141:AJ162" si="70">$AH141*P141</f>
        <v>3.7951954582688634</v>
      </c>
      <c r="AK141" s="137">
        <f t="shared" ref="AK141:AK162" si="71">$AH141*Q141</f>
        <v>33.174473241103122</v>
      </c>
      <c r="AL141" s="137">
        <f t="shared" ref="AL141:AL162" si="72">$AH141*R141</f>
        <v>62.687699098935113</v>
      </c>
      <c r="AM141" s="137">
        <f t="shared" ref="AM141:AM162" si="73">$AH141*S141</f>
        <v>103.0060696732502</v>
      </c>
      <c r="AN141" s="137">
        <f t="shared" ref="AN141:AN162" si="74">$AH141*T141</f>
        <v>237.93643055429146</v>
      </c>
      <c r="AO141" s="137">
        <f t="shared" ref="AO141:AO162" si="75">$AH141*U141</f>
        <v>142.61005051424411</v>
      </c>
      <c r="AP141" s="137">
        <f t="shared" ref="AP141:AP162" si="76">$AH141*V141</f>
        <v>169.75825441450002</v>
      </c>
      <c r="AQ141" s="137">
        <f t="shared" ref="AQ141:AQ162" si="77">$AH141*W141</f>
        <v>27.359268404731825</v>
      </c>
    </row>
    <row r="142" spans="1:43" x14ac:dyDescent="0.5">
      <c r="A142" s="102" t="s">
        <v>184</v>
      </c>
      <c r="B142" s="101">
        <v>861</v>
      </c>
      <c r="C142" s="102" t="s">
        <v>193</v>
      </c>
      <c r="D142" s="135">
        <v>3871.15</v>
      </c>
      <c r="E142" s="136">
        <v>0.38462782517284599</v>
      </c>
      <c r="F142" s="136">
        <v>0.24693400029999998</v>
      </c>
      <c r="G142" s="136">
        <v>3.6245954692556634E-2</v>
      </c>
      <c r="H142" s="137">
        <f t="shared" si="56"/>
        <v>1488.9520054178629</v>
      </c>
      <c r="I142" s="137">
        <f t="shared" si="57"/>
        <v>955.91855526134498</v>
      </c>
      <c r="J142" s="137">
        <f t="shared" si="58"/>
        <v>140.31352750809063</v>
      </c>
      <c r="L142" s="135">
        <v>885.41</v>
      </c>
      <c r="M142" s="135">
        <v>933.72</v>
      </c>
      <c r="N142" s="135">
        <f t="shared" si="59"/>
        <v>1819.13</v>
      </c>
      <c r="O142" s="136">
        <v>0.38462782517284599</v>
      </c>
      <c r="P142" s="136">
        <v>4.862424501250686E-2</v>
      </c>
      <c r="Q142" s="136">
        <v>0.20785797083765481</v>
      </c>
      <c r="R142" s="136">
        <v>0.13946678055030198</v>
      </c>
      <c r="S142" s="136">
        <v>8.4558599231285461E-2</v>
      </c>
      <c r="T142" s="136">
        <v>0.17058141663107804</v>
      </c>
      <c r="U142" s="136">
        <v>8.2667317430297108E-2</v>
      </c>
      <c r="V142" s="136">
        <v>0.24693400029999998</v>
      </c>
      <c r="W142" s="136">
        <v>2.0138126896017558E-2</v>
      </c>
      <c r="X142" s="137">
        <f t="shared" si="60"/>
        <v>699.68801560667941</v>
      </c>
      <c r="Y142" s="137">
        <f t="shared" si="61"/>
        <v>88.453822829601606</v>
      </c>
      <c r="Z142" s="137">
        <f t="shared" si="62"/>
        <v>378.12067048990303</v>
      </c>
      <c r="AA142" s="137">
        <f t="shared" si="63"/>
        <v>253.70820450247086</v>
      </c>
      <c r="AB142" s="137">
        <f t="shared" si="64"/>
        <v>153.82308461960832</v>
      </c>
      <c r="AC142" s="137">
        <f t="shared" si="65"/>
        <v>310.309772436093</v>
      </c>
      <c r="AD142" s="137">
        <f t="shared" si="66"/>
        <v>150.38259715697637</v>
      </c>
      <c r="AE142" s="137">
        <f t="shared" si="67"/>
        <v>449.20504796573897</v>
      </c>
      <c r="AF142" s="137">
        <f t="shared" si="68"/>
        <v>36.633870780352424</v>
      </c>
      <c r="AH142" s="135">
        <v>473.07</v>
      </c>
      <c r="AI142" s="137">
        <f t="shared" si="69"/>
        <v>181.95588525451825</v>
      </c>
      <c r="AJ142" s="137">
        <f t="shared" si="70"/>
        <v>23.002671588066619</v>
      </c>
      <c r="AK142" s="137">
        <f t="shared" si="71"/>
        <v>98.331370264169365</v>
      </c>
      <c r="AL142" s="137">
        <f t="shared" si="72"/>
        <v>65.977549874931356</v>
      </c>
      <c r="AM142" s="137">
        <f t="shared" si="73"/>
        <v>40.00213653834421</v>
      </c>
      <c r="AN142" s="137">
        <f t="shared" si="74"/>
        <v>80.696950765664084</v>
      </c>
      <c r="AO142" s="137">
        <f t="shared" si="75"/>
        <v>39.107427856750654</v>
      </c>
      <c r="AP142" s="137">
        <f t="shared" si="76"/>
        <v>116.81706752192099</v>
      </c>
      <c r="AQ142" s="137">
        <f t="shared" si="77"/>
        <v>9.5267436906990266</v>
      </c>
    </row>
    <row r="143" spans="1:43" x14ac:dyDescent="0.5">
      <c r="A143" s="102" t="s">
        <v>184</v>
      </c>
      <c r="B143" s="101">
        <v>894</v>
      </c>
      <c r="C143" s="102" t="s">
        <v>194</v>
      </c>
      <c r="D143" s="135">
        <v>2812.62</v>
      </c>
      <c r="E143" s="136">
        <v>0.28273415895154502</v>
      </c>
      <c r="F143" s="136">
        <v>0.17281965899999999</v>
      </c>
      <c r="G143" s="136">
        <v>3.5175879396984924E-2</v>
      </c>
      <c r="H143" s="137">
        <f t="shared" si="56"/>
        <v>795.22375015029456</v>
      </c>
      <c r="I143" s="137">
        <f t="shared" si="57"/>
        <v>486.07602929657992</v>
      </c>
      <c r="J143" s="137">
        <f t="shared" si="58"/>
        <v>98.936381909547734</v>
      </c>
      <c r="L143" s="135">
        <v>573.27</v>
      </c>
      <c r="M143" s="135">
        <v>811.77</v>
      </c>
      <c r="N143" s="135">
        <f t="shared" si="59"/>
        <v>1385.04</v>
      </c>
      <c r="O143" s="136">
        <v>0.28273415895154502</v>
      </c>
      <c r="P143" s="136">
        <v>0.11298544814162573</v>
      </c>
      <c r="Q143" s="136">
        <v>4.8289924923533227E-2</v>
      </c>
      <c r="R143" s="136">
        <v>5.7558624524979146E-2</v>
      </c>
      <c r="S143" s="136">
        <v>5.3295022708314023E-2</v>
      </c>
      <c r="T143" s="136">
        <v>0.15154323848364074</v>
      </c>
      <c r="U143" s="136">
        <v>0.19436463064232087</v>
      </c>
      <c r="V143" s="136">
        <v>0.17281965899999999</v>
      </c>
      <c r="W143" s="136">
        <v>1.9607843137254902E-2</v>
      </c>
      <c r="X143" s="137">
        <f t="shared" si="60"/>
        <v>391.59811951424791</v>
      </c>
      <c r="Y143" s="137">
        <f t="shared" si="61"/>
        <v>156.4893650940773</v>
      </c>
      <c r="Z143" s="137">
        <f t="shared" si="62"/>
        <v>66.88347761609046</v>
      </c>
      <c r="AA143" s="137">
        <f t="shared" si="63"/>
        <v>79.720997312077117</v>
      </c>
      <c r="AB143" s="137">
        <f t="shared" si="64"/>
        <v>73.81573825192325</v>
      </c>
      <c r="AC143" s="137">
        <f t="shared" si="65"/>
        <v>209.89344702938175</v>
      </c>
      <c r="AD143" s="137">
        <f t="shared" si="66"/>
        <v>269.20278802484012</v>
      </c>
      <c r="AE143" s="137">
        <f t="shared" si="67"/>
        <v>239.36214050135999</v>
      </c>
      <c r="AF143" s="137">
        <f t="shared" si="68"/>
        <v>27.157647058823528</v>
      </c>
      <c r="AH143" s="135">
        <v>411.28999999999996</v>
      </c>
      <c r="AI143" s="137">
        <f t="shared" si="69"/>
        <v>116.28573223518094</v>
      </c>
      <c r="AJ143" s="137">
        <f t="shared" si="70"/>
        <v>46.469784966169243</v>
      </c>
      <c r="AK143" s="137">
        <f t="shared" si="71"/>
        <v>19.861163221799981</v>
      </c>
      <c r="AL143" s="137">
        <f t="shared" si="72"/>
        <v>23.673286680878672</v>
      </c>
      <c r="AM143" s="137">
        <f t="shared" si="73"/>
        <v>21.919709889702471</v>
      </c>
      <c r="AN143" s="137">
        <f t="shared" si="74"/>
        <v>62.328218555936594</v>
      </c>
      <c r="AO143" s="137">
        <f t="shared" si="75"/>
        <v>79.940228936880146</v>
      </c>
      <c r="AP143" s="137">
        <f t="shared" si="76"/>
        <v>71.078997550109989</v>
      </c>
      <c r="AQ143" s="137">
        <f t="shared" si="77"/>
        <v>8.0645098039215686</v>
      </c>
    </row>
    <row r="144" spans="1:43" x14ac:dyDescent="0.5">
      <c r="A144" s="102" t="s">
        <v>184</v>
      </c>
      <c r="B144" s="101">
        <v>335</v>
      </c>
      <c r="C144" s="102" t="s">
        <v>195</v>
      </c>
      <c r="D144" s="135">
        <v>4579.87</v>
      </c>
      <c r="E144" s="136">
        <v>0.35678391959798994</v>
      </c>
      <c r="F144" s="136">
        <v>0.2603600834</v>
      </c>
      <c r="G144" s="136">
        <v>3.4150261149055845E-2</v>
      </c>
      <c r="H144" s="137">
        <f t="shared" si="56"/>
        <v>1634.0239698492462</v>
      </c>
      <c r="I144" s="137">
        <f t="shared" si="57"/>
        <v>1192.4153351611581</v>
      </c>
      <c r="J144" s="137">
        <f t="shared" si="58"/>
        <v>156.4037565287264</v>
      </c>
      <c r="L144" s="135">
        <v>1025.4000000000001</v>
      </c>
      <c r="M144" s="135">
        <v>906.82</v>
      </c>
      <c r="N144" s="135">
        <f t="shared" si="59"/>
        <v>1932.2200000000003</v>
      </c>
      <c r="O144" s="136">
        <v>0.35678391959798994</v>
      </c>
      <c r="P144" s="136">
        <v>9.7222943161173109E-2</v>
      </c>
      <c r="Q144" s="136">
        <v>0.15785102517518818</v>
      </c>
      <c r="R144" s="136">
        <v>0.22398131326239293</v>
      </c>
      <c r="S144" s="136">
        <v>7.4643135219309625E-2</v>
      </c>
      <c r="T144" s="136">
        <v>0.12722553854139632</v>
      </c>
      <c r="U144" s="136">
        <v>8.7983389566571507E-2</v>
      </c>
      <c r="V144" s="136">
        <v>0.2603600834</v>
      </c>
      <c r="W144" s="136">
        <v>1.9505995468862242E-2</v>
      </c>
      <c r="X144" s="137">
        <f t="shared" si="60"/>
        <v>689.3850251256282</v>
      </c>
      <c r="Y144" s="137">
        <f t="shared" si="61"/>
        <v>187.85611523488194</v>
      </c>
      <c r="Z144" s="137">
        <f t="shared" si="62"/>
        <v>305.00290786400211</v>
      </c>
      <c r="AA144" s="137">
        <f t="shared" si="63"/>
        <v>432.78117311186094</v>
      </c>
      <c r="AB144" s="137">
        <f t="shared" si="64"/>
        <v>144.22695873345447</v>
      </c>
      <c r="AC144" s="137">
        <f t="shared" si="65"/>
        <v>245.82773008045683</v>
      </c>
      <c r="AD144" s="137">
        <f t="shared" si="66"/>
        <v>170.00326498832081</v>
      </c>
      <c r="AE144" s="137">
        <f t="shared" si="67"/>
        <v>503.07296034714807</v>
      </c>
      <c r="AF144" s="137">
        <f t="shared" si="68"/>
        <v>37.689874564845006</v>
      </c>
      <c r="AH144" s="135">
        <v>459.45</v>
      </c>
      <c r="AI144" s="137">
        <f t="shared" si="69"/>
        <v>163.92437185929649</v>
      </c>
      <c r="AJ144" s="137">
        <f t="shared" si="70"/>
        <v>44.669081235400981</v>
      </c>
      <c r="AK144" s="137">
        <f t="shared" si="71"/>
        <v>72.524653516740202</v>
      </c>
      <c r="AL144" s="137">
        <f t="shared" si="72"/>
        <v>102.90821437840643</v>
      </c>
      <c r="AM144" s="137">
        <f t="shared" si="73"/>
        <v>34.294788476511805</v>
      </c>
      <c r="AN144" s="137">
        <f t="shared" si="74"/>
        <v>58.453773682844535</v>
      </c>
      <c r="AO144" s="137">
        <f t="shared" si="75"/>
        <v>40.423968336361277</v>
      </c>
      <c r="AP144" s="137">
        <f t="shared" si="76"/>
        <v>119.62244031812999</v>
      </c>
      <c r="AQ144" s="137">
        <f t="shared" si="77"/>
        <v>8.9620296181687564</v>
      </c>
    </row>
    <row r="145" spans="1:43" x14ac:dyDescent="0.5">
      <c r="A145" s="102" t="s">
        <v>184</v>
      </c>
      <c r="B145" s="101">
        <v>937</v>
      </c>
      <c r="C145" s="102" t="s">
        <v>196</v>
      </c>
      <c r="D145" s="135">
        <v>8398.41</v>
      </c>
      <c r="E145" s="136">
        <v>0.2157900329401764</v>
      </c>
      <c r="F145" s="136">
        <v>0.14430684189999998</v>
      </c>
      <c r="G145" s="136">
        <v>2.7128157156220765E-2</v>
      </c>
      <c r="H145" s="137">
        <f t="shared" si="56"/>
        <v>1812.2931705451069</v>
      </c>
      <c r="I145" s="137">
        <f t="shared" si="57"/>
        <v>1211.9480240813789</v>
      </c>
      <c r="J145" s="137">
        <f t="shared" si="58"/>
        <v>227.83338634237603</v>
      </c>
      <c r="L145" s="135">
        <v>881.64</v>
      </c>
      <c r="M145" s="135">
        <v>2426.6999999999998</v>
      </c>
      <c r="N145" s="135">
        <f t="shared" si="59"/>
        <v>3308.3399999999997</v>
      </c>
      <c r="O145" s="136">
        <v>0.2157900329401764</v>
      </c>
      <c r="P145" s="136">
        <v>7.2037497247475542E-3</v>
      </c>
      <c r="Q145" s="136">
        <v>2.5920916040139672E-2</v>
      </c>
      <c r="R145" s="136">
        <v>1.352669162288842E-2</v>
      </c>
      <c r="S145" s="136">
        <v>1.4564786561389161E-2</v>
      </c>
      <c r="T145" s="136">
        <v>7.801440749944949E-2</v>
      </c>
      <c r="U145" s="136">
        <v>0.11069866935103338</v>
      </c>
      <c r="V145" s="136">
        <v>0.14430684189999998</v>
      </c>
      <c r="W145" s="136">
        <v>1.5574720041189342E-2</v>
      </c>
      <c r="X145" s="137">
        <f t="shared" si="60"/>
        <v>713.90679757730311</v>
      </c>
      <c r="Y145" s="137">
        <f t="shared" si="61"/>
        <v>23.832453364371322</v>
      </c>
      <c r="Z145" s="137">
        <f t="shared" si="62"/>
        <v>85.75520337223567</v>
      </c>
      <c r="AA145" s="137">
        <f t="shared" si="63"/>
        <v>44.750894963666674</v>
      </c>
      <c r="AB145" s="137">
        <f t="shared" si="64"/>
        <v>48.185265972506208</v>
      </c>
      <c r="AC145" s="137">
        <f t="shared" si="65"/>
        <v>258.0981849067287</v>
      </c>
      <c r="AD145" s="137">
        <f t="shared" si="66"/>
        <v>366.22883576079772</v>
      </c>
      <c r="AE145" s="137">
        <f t="shared" si="67"/>
        <v>477.41609733144588</v>
      </c>
      <c r="AF145" s="137">
        <f t="shared" si="68"/>
        <v>51.526469301068346</v>
      </c>
      <c r="AH145" s="135">
        <v>1229.5</v>
      </c>
      <c r="AI145" s="137">
        <f t="shared" si="69"/>
        <v>265.31384549994686</v>
      </c>
      <c r="AJ145" s="137">
        <f t="shared" si="70"/>
        <v>8.8570102865771183</v>
      </c>
      <c r="AK145" s="137">
        <f t="shared" si="71"/>
        <v>31.869766271351725</v>
      </c>
      <c r="AL145" s="137">
        <f t="shared" si="72"/>
        <v>16.631067350341311</v>
      </c>
      <c r="AM145" s="137">
        <f t="shared" si="73"/>
        <v>17.907405077227974</v>
      </c>
      <c r="AN145" s="137">
        <f t="shared" si="74"/>
        <v>95.918714020573148</v>
      </c>
      <c r="AO145" s="137">
        <f t="shared" si="75"/>
        <v>136.10401396709554</v>
      </c>
      <c r="AP145" s="137">
        <f t="shared" si="76"/>
        <v>177.42526211604996</v>
      </c>
      <c r="AQ145" s="137">
        <f t="shared" si="77"/>
        <v>19.149118290642296</v>
      </c>
    </row>
    <row r="146" spans="1:43" x14ac:dyDescent="0.5">
      <c r="A146" s="102" t="s">
        <v>184</v>
      </c>
      <c r="B146" s="101">
        <v>336</v>
      </c>
      <c r="C146" s="102" t="s">
        <v>197</v>
      </c>
      <c r="D146" s="135">
        <v>4070.34</v>
      </c>
      <c r="E146" s="136">
        <v>0.41886455073759499</v>
      </c>
      <c r="F146" s="136">
        <v>0.29314101120000002</v>
      </c>
      <c r="G146" s="136">
        <v>3.4606741573033707E-2</v>
      </c>
      <c r="H146" s="137">
        <f t="shared" si="56"/>
        <v>1704.9211354492625</v>
      </c>
      <c r="I146" s="137">
        <f t="shared" si="57"/>
        <v>1193.1835835278082</v>
      </c>
      <c r="J146" s="137">
        <f t="shared" si="58"/>
        <v>140.86120449438204</v>
      </c>
      <c r="L146" s="135">
        <v>902.15</v>
      </c>
      <c r="M146" s="135">
        <v>667.36</v>
      </c>
      <c r="N146" s="135">
        <f t="shared" si="59"/>
        <v>1569.51</v>
      </c>
      <c r="O146" s="136">
        <v>0.41886455073759499</v>
      </c>
      <c r="P146" s="136">
        <v>7.0777572681125986E-2</v>
      </c>
      <c r="Q146" s="136">
        <v>0.15637978772496539</v>
      </c>
      <c r="R146" s="136">
        <v>0.21504383940932165</v>
      </c>
      <c r="S146" s="136">
        <v>0.13630595293031841</v>
      </c>
      <c r="T146" s="136">
        <v>0.13290263036455929</v>
      </c>
      <c r="U146" s="136">
        <v>8.7678818643285653E-2</v>
      </c>
      <c r="V146" s="136">
        <v>0.29314101120000002</v>
      </c>
      <c r="W146" s="136">
        <v>1.896551724137931E-2</v>
      </c>
      <c r="X146" s="137">
        <f t="shared" si="60"/>
        <v>657.41210102816274</v>
      </c>
      <c r="Y146" s="137">
        <f t="shared" si="61"/>
        <v>111.08610809875404</v>
      </c>
      <c r="Z146" s="137">
        <f t="shared" si="62"/>
        <v>245.43964063221043</v>
      </c>
      <c r="AA146" s="137">
        <f t="shared" si="63"/>
        <v>337.51345639132444</v>
      </c>
      <c r="AB146" s="137">
        <f t="shared" si="64"/>
        <v>213.93355618366405</v>
      </c>
      <c r="AC146" s="137">
        <f t="shared" si="65"/>
        <v>208.59200738347946</v>
      </c>
      <c r="AD146" s="137">
        <f t="shared" si="66"/>
        <v>137.61278264882327</v>
      </c>
      <c r="AE146" s="137">
        <f t="shared" si="67"/>
        <v>460.08774848851203</v>
      </c>
      <c r="AF146" s="137">
        <f t="shared" si="68"/>
        <v>29.766568965517241</v>
      </c>
      <c r="AH146" s="135">
        <v>338.12</v>
      </c>
      <c r="AI146" s="137">
        <f t="shared" si="69"/>
        <v>141.62648189539561</v>
      </c>
      <c r="AJ146" s="137">
        <f t="shared" si="70"/>
        <v>23.931312874942318</v>
      </c>
      <c r="AK146" s="137">
        <f t="shared" si="71"/>
        <v>52.8751338255653</v>
      </c>
      <c r="AL146" s="137">
        <f t="shared" si="72"/>
        <v>72.710622981079837</v>
      </c>
      <c r="AM146" s="137">
        <f t="shared" si="73"/>
        <v>46.087768804799261</v>
      </c>
      <c r="AN146" s="137">
        <f t="shared" si="74"/>
        <v>44.937037378864787</v>
      </c>
      <c r="AO146" s="137">
        <f t="shared" si="75"/>
        <v>29.645962159667747</v>
      </c>
      <c r="AP146" s="137">
        <f t="shared" si="76"/>
        <v>99.116838706944009</v>
      </c>
      <c r="AQ146" s="137">
        <f t="shared" si="77"/>
        <v>6.4126206896551725</v>
      </c>
    </row>
    <row r="147" spans="1:43" x14ac:dyDescent="0.5">
      <c r="A147" s="102" t="s">
        <v>184</v>
      </c>
      <c r="B147" s="101">
        <v>885</v>
      </c>
      <c r="C147" s="102" t="s">
        <v>198</v>
      </c>
      <c r="D147" s="135">
        <v>7677.64</v>
      </c>
      <c r="E147" s="136">
        <v>0.19468092760018227</v>
      </c>
      <c r="F147" s="136">
        <v>9.6267884039999987E-2</v>
      </c>
      <c r="G147" s="136">
        <v>3.0568393740371361E-2</v>
      </c>
      <c r="H147" s="137">
        <f t="shared" si="56"/>
        <v>1494.6900769802635</v>
      </c>
      <c r="I147" s="137">
        <f t="shared" si="57"/>
        <v>739.11015722086552</v>
      </c>
      <c r="J147" s="137">
        <f t="shared" si="58"/>
        <v>234.69312251682479</v>
      </c>
      <c r="L147" s="135">
        <v>965.29</v>
      </c>
      <c r="M147" s="135">
        <v>2459.4299999999998</v>
      </c>
      <c r="N147" s="135">
        <f t="shared" si="59"/>
        <v>3424.72</v>
      </c>
      <c r="O147" s="136">
        <v>0.19468092760018227</v>
      </c>
      <c r="P147" s="136">
        <v>1.7669813794912143E-2</v>
      </c>
      <c r="Q147" s="136">
        <v>5.15997901914503E-2</v>
      </c>
      <c r="R147" s="136">
        <v>3.9798059270915287E-2</v>
      </c>
      <c r="S147" s="136">
        <v>4.5502229215840545E-2</v>
      </c>
      <c r="T147" s="136">
        <v>7.5432730133752957E-2</v>
      </c>
      <c r="U147" s="136">
        <v>9.5757933385785476E-2</v>
      </c>
      <c r="V147" s="136">
        <v>9.6267884039999987E-2</v>
      </c>
      <c r="W147" s="136">
        <v>1.7760538940491986E-2</v>
      </c>
      <c r="X147" s="137">
        <f t="shared" si="60"/>
        <v>666.72766637089615</v>
      </c>
      <c r="Y147" s="137">
        <f t="shared" si="61"/>
        <v>60.514164699711507</v>
      </c>
      <c r="Z147" s="137">
        <f t="shared" si="62"/>
        <v>176.71483346446365</v>
      </c>
      <c r="AA147" s="137">
        <f t="shared" si="63"/>
        <v>136.297209546289</v>
      </c>
      <c r="AB147" s="137">
        <f t="shared" si="64"/>
        <v>155.83239444007341</v>
      </c>
      <c r="AC147" s="137">
        <f t="shared" si="65"/>
        <v>258.33597954366638</v>
      </c>
      <c r="AD147" s="137">
        <f t="shared" si="66"/>
        <v>327.94410962496721</v>
      </c>
      <c r="AE147" s="137">
        <f t="shared" si="67"/>
        <v>329.69054782946876</v>
      </c>
      <c r="AF147" s="137">
        <f t="shared" si="68"/>
        <v>60.824872920281713</v>
      </c>
      <c r="AH147" s="135">
        <v>1246.08</v>
      </c>
      <c r="AI147" s="137">
        <f t="shared" si="69"/>
        <v>242.58801026403512</v>
      </c>
      <c r="AJ147" s="137">
        <f t="shared" si="70"/>
        <v>22.018001573564121</v>
      </c>
      <c r="AK147" s="137">
        <f t="shared" si="71"/>
        <v>64.297466561762391</v>
      </c>
      <c r="AL147" s="137">
        <f t="shared" si="72"/>
        <v>49.591565696302119</v>
      </c>
      <c r="AM147" s="137">
        <f t="shared" si="73"/>
        <v>56.699417781274583</v>
      </c>
      <c r="AN147" s="137">
        <f t="shared" si="74"/>
        <v>93.995216365066881</v>
      </c>
      <c r="AO147" s="137">
        <f t="shared" si="75"/>
        <v>119.32204563335956</v>
      </c>
      <c r="AP147" s="137">
        <f t="shared" si="76"/>
        <v>119.95748494456318</v>
      </c>
      <c r="AQ147" s="137">
        <f t="shared" si="77"/>
        <v>22.131052362968251</v>
      </c>
    </row>
    <row r="148" spans="1:43" x14ac:dyDescent="0.5">
      <c r="A148" s="102" t="s">
        <v>199</v>
      </c>
      <c r="B148" s="101">
        <v>370</v>
      </c>
      <c r="C148" s="102" t="s">
        <v>200</v>
      </c>
      <c r="D148" s="135">
        <v>3457.65</v>
      </c>
      <c r="E148" s="136">
        <v>0.30210737581535374</v>
      </c>
      <c r="F148" s="136">
        <v>7.7725342140000001E-2</v>
      </c>
      <c r="G148" s="136">
        <v>3.7150586113615873E-2</v>
      </c>
      <c r="H148" s="137">
        <f t="shared" si="56"/>
        <v>1044.5815679879579</v>
      </c>
      <c r="I148" s="137">
        <f t="shared" si="57"/>
        <v>268.74702925037099</v>
      </c>
      <c r="J148" s="137">
        <f t="shared" si="58"/>
        <v>128.45372407574393</v>
      </c>
      <c r="L148" s="135">
        <v>718.3</v>
      </c>
      <c r="M148" s="135">
        <v>919.62</v>
      </c>
      <c r="N148" s="135">
        <f t="shared" si="59"/>
        <v>1637.92</v>
      </c>
      <c r="O148" s="136">
        <v>0.30210737581535374</v>
      </c>
      <c r="P148" s="136">
        <v>5.5794915984489442E-2</v>
      </c>
      <c r="Q148" s="136">
        <v>0.12508976016085022</v>
      </c>
      <c r="R148" s="136">
        <v>0.10613241418928623</v>
      </c>
      <c r="S148" s="136">
        <v>6.4196467040068941E-2</v>
      </c>
      <c r="T148" s="136">
        <v>0.20170903346258798</v>
      </c>
      <c r="U148" s="136">
        <v>0.12566422519029155</v>
      </c>
      <c r="V148" s="136">
        <v>7.7725342140000001E-2</v>
      </c>
      <c r="W148" s="136">
        <v>2.1192152164145574E-2</v>
      </c>
      <c r="X148" s="137">
        <f t="shared" si="60"/>
        <v>494.82771299548421</v>
      </c>
      <c r="Y148" s="137">
        <f t="shared" si="61"/>
        <v>91.387608789314953</v>
      </c>
      <c r="Z148" s="137">
        <f t="shared" si="62"/>
        <v>204.88701996265979</v>
      </c>
      <c r="AA148" s="137">
        <f t="shared" si="63"/>
        <v>173.83640384891572</v>
      </c>
      <c r="AB148" s="137">
        <f t="shared" si="64"/>
        <v>105.14867729426973</v>
      </c>
      <c r="AC148" s="137">
        <f t="shared" si="65"/>
        <v>330.3832600890421</v>
      </c>
      <c r="AD148" s="137">
        <f t="shared" si="66"/>
        <v>205.82794772368234</v>
      </c>
      <c r="AE148" s="137">
        <f t="shared" si="67"/>
        <v>127.30789239794881</v>
      </c>
      <c r="AF148" s="137">
        <f t="shared" si="68"/>
        <v>34.711049872697323</v>
      </c>
      <c r="AH148" s="135">
        <v>465.93</v>
      </c>
      <c r="AI148" s="137">
        <f t="shared" si="69"/>
        <v>140.76088961364778</v>
      </c>
      <c r="AJ148" s="137">
        <f t="shared" si="70"/>
        <v>25.996525204653167</v>
      </c>
      <c r="AK148" s="137">
        <f t="shared" si="71"/>
        <v>58.283071951744944</v>
      </c>
      <c r="AL148" s="137">
        <f t="shared" si="72"/>
        <v>49.450275743214135</v>
      </c>
      <c r="AM148" s="137">
        <f t="shared" si="73"/>
        <v>29.911059887979324</v>
      </c>
      <c r="AN148" s="137">
        <f t="shared" si="74"/>
        <v>93.982289961223614</v>
      </c>
      <c r="AO148" s="137">
        <f t="shared" si="75"/>
        <v>58.55073244291254</v>
      </c>
      <c r="AP148" s="137">
        <f t="shared" si="76"/>
        <v>36.214568663290201</v>
      </c>
      <c r="AQ148" s="137">
        <f t="shared" si="77"/>
        <v>9.8740594578403478</v>
      </c>
    </row>
    <row r="149" spans="1:43" x14ac:dyDescent="0.5">
      <c r="A149" s="102" t="s">
        <v>199</v>
      </c>
      <c r="B149" s="101">
        <v>380</v>
      </c>
      <c r="C149" s="102" t="s">
        <v>201</v>
      </c>
      <c r="D149" s="135">
        <v>9177.56</v>
      </c>
      <c r="E149" s="136">
        <v>0.28595223835903577</v>
      </c>
      <c r="F149" s="136">
        <v>0.37410034060000003</v>
      </c>
      <c r="G149" s="136">
        <v>3.376216731332108E-2</v>
      </c>
      <c r="H149" s="137">
        <f t="shared" si="56"/>
        <v>2624.3438246743522</v>
      </c>
      <c r="I149" s="137">
        <f t="shared" si="57"/>
        <v>3433.3283218769361</v>
      </c>
      <c r="J149" s="137">
        <f t="shared" si="58"/>
        <v>309.85431624804301</v>
      </c>
      <c r="L149" s="135">
        <v>1996.9</v>
      </c>
      <c r="M149" s="135">
        <v>1910.55</v>
      </c>
      <c r="N149" s="135">
        <f t="shared" si="59"/>
        <v>3907.45</v>
      </c>
      <c r="O149" s="136">
        <v>0.28595223835903577</v>
      </c>
      <c r="P149" s="136">
        <v>3.7430197028764094E-2</v>
      </c>
      <c r="Q149" s="136">
        <v>0.10159624907807396</v>
      </c>
      <c r="R149" s="136">
        <v>0.11447687282688863</v>
      </c>
      <c r="S149" s="136">
        <v>0.11700558423769887</v>
      </c>
      <c r="T149" s="136">
        <v>0.17624591718470128</v>
      </c>
      <c r="U149" s="136">
        <v>0.131730060056896</v>
      </c>
      <c r="V149" s="136">
        <v>0.37410034060000003</v>
      </c>
      <c r="W149" s="136">
        <v>1.907448264305862E-2</v>
      </c>
      <c r="X149" s="137">
        <f t="shared" si="60"/>
        <v>1117.3440737760143</v>
      </c>
      <c r="Y149" s="137">
        <f t="shared" si="61"/>
        <v>146.25662338004426</v>
      </c>
      <c r="Z149" s="137">
        <f t="shared" si="62"/>
        <v>396.98226346012007</v>
      </c>
      <c r="AA149" s="137">
        <f t="shared" si="63"/>
        <v>447.31265672742597</v>
      </c>
      <c r="AB149" s="137">
        <f t="shared" si="64"/>
        <v>457.19347012959645</v>
      </c>
      <c r="AC149" s="137">
        <f t="shared" si="65"/>
        <v>688.67210910336098</v>
      </c>
      <c r="AD149" s="137">
        <f t="shared" si="66"/>
        <v>514.72862316931821</v>
      </c>
      <c r="AE149" s="137">
        <f t="shared" si="67"/>
        <v>1461.7783758774701</v>
      </c>
      <c r="AF149" s="137">
        <f t="shared" si="68"/>
        <v>74.5325872036194</v>
      </c>
      <c r="AH149" s="135">
        <v>968</v>
      </c>
      <c r="AI149" s="137">
        <f t="shared" si="69"/>
        <v>276.80176673154665</v>
      </c>
      <c r="AJ149" s="137">
        <f t="shared" si="70"/>
        <v>36.232430723843642</v>
      </c>
      <c r="AK149" s="137">
        <f t="shared" si="71"/>
        <v>98.3451691075756</v>
      </c>
      <c r="AL149" s="137">
        <f t="shared" si="72"/>
        <v>110.8136128964282</v>
      </c>
      <c r="AM149" s="137">
        <f t="shared" si="73"/>
        <v>113.2614055420925</v>
      </c>
      <c r="AN149" s="137">
        <f t="shared" si="74"/>
        <v>170.60604783479084</v>
      </c>
      <c r="AO149" s="137">
        <f t="shared" si="75"/>
        <v>127.51469813507532</v>
      </c>
      <c r="AP149" s="137">
        <f t="shared" si="76"/>
        <v>362.12912970080004</v>
      </c>
      <c r="AQ149" s="137">
        <f t="shared" si="77"/>
        <v>18.464099198480746</v>
      </c>
    </row>
    <row r="150" spans="1:43" x14ac:dyDescent="0.5">
      <c r="A150" s="102" t="s">
        <v>199</v>
      </c>
      <c r="B150" s="101">
        <v>381</v>
      </c>
      <c r="C150" s="102" t="s">
        <v>202</v>
      </c>
      <c r="D150" s="135">
        <v>3100.4</v>
      </c>
      <c r="E150" s="136">
        <v>0.26175902950096497</v>
      </c>
      <c r="F150" s="136">
        <v>0.14793024859999998</v>
      </c>
      <c r="G150" s="136">
        <v>3.6958817317845831E-2</v>
      </c>
      <c r="H150" s="137">
        <f t="shared" si="56"/>
        <v>811.5576950647918</v>
      </c>
      <c r="I150" s="137">
        <f t="shared" si="57"/>
        <v>458.64294275943996</v>
      </c>
      <c r="J150" s="137">
        <f t="shared" si="58"/>
        <v>114.58711721224921</v>
      </c>
      <c r="L150" s="135">
        <v>666.39</v>
      </c>
      <c r="M150" s="135">
        <v>900.69</v>
      </c>
      <c r="N150" s="135">
        <f t="shared" si="59"/>
        <v>1567.08</v>
      </c>
      <c r="O150" s="136">
        <v>0.26175902950096497</v>
      </c>
      <c r="P150" s="136">
        <v>5.7142857142857141E-2</v>
      </c>
      <c r="Q150" s="136">
        <v>7.2501072501072503E-2</v>
      </c>
      <c r="R150" s="136">
        <v>4.7275847275847278E-2</v>
      </c>
      <c r="S150" s="136">
        <v>0.13856713856713856</v>
      </c>
      <c r="T150" s="136">
        <v>0.12449592449592449</v>
      </c>
      <c r="U150" s="136">
        <v>9.9442299442299445E-2</v>
      </c>
      <c r="V150" s="136">
        <v>0.14793024859999998</v>
      </c>
      <c r="W150" s="136">
        <v>2.1286070537940863E-2</v>
      </c>
      <c r="X150" s="137">
        <f t="shared" si="60"/>
        <v>410.19733995037217</v>
      </c>
      <c r="Y150" s="137">
        <f t="shared" si="61"/>
        <v>89.547428571428568</v>
      </c>
      <c r="Z150" s="137">
        <f t="shared" si="62"/>
        <v>113.61498069498069</v>
      </c>
      <c r="AA150" s="137">
        <f t="shared" si="63"/>
        <v>74.085034749034747</v>
      </c>
      <c r="AB150" s="137">
        <f t="shared" si="64"/>
        <v>217.14579150579149</v>
      </c>
      <c r="AC150" s="137">
        <f t="shared" si="65"/>
        <v>195.09507335907335</v>
      </c>
      <c r="AD150" s="137">
        <f t="shared" si="66"/>
        <v>155.83403861003862</v>
      </c>
      <c r="AE150" s="137">
        <f t="shared" si="67"/>
        <v>231.81853397608796</v>
      </c>
      <c r="AF150" s="137">
        <f t="shared" si="68"/>
        <v>33.356975418596363</v>
      </c>
      <c r="AH150" s="135">
        <v>456.34000000000003</v>
      </c>
      <c r="AI150" s="137">
        <f t="shared" si="69"/>
        <v>119.45111552247036</v>
      </c>
      <c r="AJ150" s="137">
        <f t="shared" si="70"/>
        <v>26.07657142857143</v>
      </c>
      <c r="AK150" s="137">
        <f t="shared" si="71"/>
        <v>33.085139425139431</v>
      </c>
      <c r="AL150" s="137">
        <f t="shared" si="72"/>
        <v>21.573860145860149</v>
      </c>
      <c r="AM150" s="137">
        <f t="shared" si="73"/>
        <v>63.233728013728019</v>
      </c>
      <c r="AN150" s="137">
        <f t="shared" si="74"/>
        <v>56.812470184470186</v>
      </c>
      <c r="AO150" s="137">
        <f t="shared" si="75"/>
        <v>45.379498927498929</v>
      </c>
      <c r="AP150" s="137">
        <f t="shared" si="76"/>
        <v>67.506489646123995</v>
      </c>
      <c r="AQ150" s="137">
        <f t="shared" si="77"/>
        <v>9.7136854292839345</v>
      </c>
    </row>
    <row r="151" spans="1:43" x14ac:dyDescent="0.5">
      <c r="A151" s="102" t="s">
        <v>199</v>
      </c>
      <c r="B151" s="101">
        <v>371</v>
      </c>
      <c r="C151" s="102" t="s">
        <v>203</v>
      </c>
      <c r="D151" s="135">
        <v>4496.41</v>
      </c>
      <c r="E151" s="136">
        <v>0.29274357621882302</v>
      </c>
      <c r="F151" s="136">
        <v>0.14554123260000001</v>
      </c>
      <c r="G151" s="136">
        <v>3.1776529707360328E-2</v>
      </c>
      <c r="H151" s="137">
        <f t="shared" si="56"/>
        <v>1316.295143546078</v>
      </c>
      <c r="I151" s="137">
        <f t="shared" si="57"/>
        <v>654.41305367496602</v>
      </c>
      <c r="J151" s="137">
        <f t="shared" si="58"/>
        <v>142.88030594147205</v>
      </c>
      <c r="L151" s="135">
        <v>966.26</v>
      </c>
      <c r="M151" s="135">
        <v>1188.76</v>
      </c>
      <c r="N151" s="135">
        <f t="shared" si="59"/>
        <v>2155.02</v>
      </c>
      <c r="O151" s="136">
        <v>0.29274357621882302</v>
      </c>
      <c r="P151" s="136">
        <v>4.5386200367544691E-2</v>
      </c>
      <c r="Q151" s="136">
        <v>0.16060589185275936</v>
      </c>
      <c r="R151" s="136">
        <v>0.11054184997494014</v>
      </c>
      <c r="S151" s="136">
        <v>6.7049061647268468E-2</v>
      </c>
      <c r="T151" s="136">
        <v>0.16483822464776968</v>
      </c>
      <c r="U151" s="136">
        <v>7.8743665422954842E-2</v>
      </c>
      <c r="V151" s="136">
        <v>0.14554123260000001</v>
      </c>
      <c r="W151" s="136">
        <v>1.8804328543551536E-2</v>
      </c>
      <c r="X151" s="137">
        <f t="shared" si="60"/>
        <v>630.86826162308796</v>
      </c>
      <c r="Y151" s="137">
        <f t="shared" si="61"/>
        <v>97.808169516066158</v>
      </c>
      <c r="Z151" s="137">
        <f t="shared" si="62"/>
        <v>346.10890906053351</v>
      </c>
      <c r="AA151" s="137">
        <f t="shared" si="63"/>
        <v>238.2198975329955</v>
      </c>
      <c r="AB151" s="137">
        <f t="shared" si="64"/>
        <v>144.4920688310965</v>
      </c>
      <c r="AC151" s="137">
        <f t="shared" si="65"/>
        <v>355.22967088043663</v>
      </c>
      <c r="AD151" s="137">
        <f t="shared" si="66"/>
        <v>169.69417385977613</v>
      </c>
      <c r="AE151" s="137">
        <f t="shared" si="67"/>
        <v>313.64426707765205</v>
      </c>
      <c r="AF151" s="137">
        <f t="shared" si="68"/>
        <v>40.52370409792443</v>
      </c>
      <c r="AH151" s="135">
        <v>602.29</v>
      </c>
      <c r="AI151" s="137">
        <f t="shared" si="69"/>
        <v>176.31652852083491</v>
      </c>
      <c r="AJ151" s="137">
        <f t="shared" si="70"/>
        <v>27.335654619368491</v>
      </c>
      <c r="AK151" s="137">
        <f t="shared" si="71"/>
        <v>96.731322603998436</v>
      </c>
      <c r="AL151" s="137">
        <f t="shared" si="72"/>
        <v>66.578250821406698</v>
      </c>
      <c r="AM151" s="137">
        <f t="shared" si="73"/>
        <v>40.382979339533321</v>
      </c>
      <c r="AN151" s="137">
        <f t="shared" si="74"/>
        <v>99.280414323105191</v>
      </c>
      <c r="AO151" s="137">
        <f t="shared" si="75"/>
        <v>47.426522247591471</v>
      </c>
      <c r="AP151" s="137">
        <f t="shared" si="76"/>
        <v>87.658028982654002</v>
      </c>
      <c r="AQ151" s="137">
        <f t="shared" si="77"/>
        <v>11.325659038495655</v>
      </c>
    </row>
    <row r="152" spans="1:43" x14ac:dyDescent="0.5">
      <c r="A152" s="102" t="s">
        <v>199</v>
      </c>
      <c r="B152" s="101">
        <v>811</v>
      </c>
      <c r="C152" s="102" t="s">
        <v>204</v>
      </c>
      <c r="D152" s="135">
        <v>4113.74</v>
      </c>
      <c r="E152" s="136">
        <v>0.1966509939783882</v>
      </c>
      <c r="F152" s="136">
        <v>5.008141705E-2</v>
      </c>
      <c r="G152" s="136">
        <v>2.5450521656655074E-2</v>
      </c>
      <c r="H152" s="137">
        <f t="shared" si="56"/>
        <v>808.97105996865469</v>
      </c>
      <c r="I152" s="137">
        <f t="shared" si="57"/>
        <v>206.021928575267</v>
      </c>
      <c r="J152" s="137">
        <f t="shared" si="58"/>
        <v>104.69682895984823</v>
      </c>
      <c r="L152" s="135">
        <v>500.5</v>
      </c>
      <c r="M152" s="135">
        <v>1421.72</v>
      </c>
      <c r="N152" s="135">
        <f t="shared" si="59"/>
        <v>1922.22</v>
      </c>
      <c r="O152" s="136">
        <v>0.1966509939783882</v>
      </c>
      <c r="P152" s="136">
        <v>9.8362820174280434E-3</v>
      </c>
      <c r="Q152" s="136">
        <v>3.3271719038817003E-2</v>
      </c>
      <c r="R152" s="136">
        <v>2.7660417216794297E-2</v>
      </c>
      <c r="S152" s="136">
        <v>3.4724055980987587E-2</v>
      </c>
      <c r="T152" s="136">
        <v>7.7700026406126221E-2</v>
      </c>
      <c r="U152" s="136">
        <v>5.9347768682334302E-2</v>
      </c>
      <c r="V152" s="136">
        <v>5.008141705E-2</v>
      </c>
      <c r="W152" s="136">
        <v>1.6614462753642926E-2</v>
      </c>
      <c r="X152" s="137">
        <f t="shared" si="60"/>
        <v>378.00647364513736</v>
      </c>
      <c r="Y152" s="137">
        <f t="shared" si="61"/>
        <v>18.907498019540533</v>
      </c>
      <c r="Z152" s="137">
        <f t="shared" si="62"/>
        <v>63.955563770794818</v>
      </c>
      <c r="AA152" s="137">
        <f t="shared" si="63"/>
        <v>53.169407182466337</v>
      </c>
      <c r="AB152" s="137">
        <f t="shared" si="64"/>
        <v>66.747274887773955</v>
      </c>
      <c r="AC152" s="137">
        <f t="shared" si="65"/>
        <v>149.35654475838396</v>
      </c>
      <c r="AD152" s="137">
        <f t="shared" si="66"/>
        <v>114.07946791655664</v>
      </c>
      <c r="AE152" s="137">
        <f t="shared" si="67"/>
        <v>96.267501481850999</v>
      </c>
      <c r="AF152" s="137">
        <f t="shared" si="68"/>
        <v>31.936652594307507</v>
      </c>
      <c r="AH152" s="135">
        <v>720.32</v>
      </c>
      <c r="AI152" s="137">
        <f t="shared" si="69"/>
        <v>141.65164398251261</v>
      </c>
      <c r="AJ152" s="137">
        <f t="shared" si="70"/>
        <v>7.0852706627937687</v>
      </c>
      <c r="AK152" s="137">
        <f t="shared" si="71"/>
        <v>23.966284658040667</v>
      </c>
      <c r="AL152" s="137">
        <f t="shared" si="72"/>
        <v>19.92435172960127</v>
      </c>
      <c r="AM152" s="137">
        <f t="shared" si="73"/>
        <v>25.01243200422498</v>
      </c>
      <c r="AN152" s="137">
        <f t="shared" si="74"/>
        <v>55.968883020860844</v>
      </c>
      <c r="AO152" s="137">
        <f t="shared" si="75"/>
        <v>42.749384737259049</v>
      </c>
      <c r="AP152" s="137">
        <f t="shared" si="76"/>
        <v>36.074646329456002</v>
      </c>
      <c r="AQ152" s="137">
        <f t="shared" si="77"/>
        <v>11.967729810704073</v>
      </c>
    </row>
    <row r="153" spans="1:43" x14ac:dyDescent="0.5">
      <c r="A153" s="102" t="s">
        <v>199</v>
      </c>
      <c r="B153" s="101">
        <v>810</v>
      </c>
      <c r="C153" s="102" t="s">
        <v>205</v>
      </c>
      <c r="D153" s="135">
        <v>3803.17</v>
      </c>
      <c r="E153" s="136">
        <v>0.34386873199448875</v>
      </c>
      <c r="F153" s="136">
        <v>0.1882667506</v>
      </c>
      <c r="G153" s="136">
        <v>3.1881804043545882E-2</v>
      </c>
      <c r="H153" s="137">
        <f t="shared" si="56"/>
        <v>1307.7912454594798</v>
      </c>
      <c r="I153" s="137">
        <f t="shared" si="57"/>
        <v>716.010457879402</v>
      </c>
      <c r="J153" s="137">
        <f t="shared" si="58"/>
        <v>121.2519206842924</v>
      </c>
      <c r="L153" s="135">
        <v>1023.5</v>
      </c>
      <c r="M153" s="135">
        <v>773.63</v>
      </c>
      <c r="N153" s="135">
        <f t="shared" si="59"/>
        <v>1797.13</v>
      </c>
      <c r="O153" s="136">
        <v>0.34386873199448875</v>
      </c>
      <c r="P153" s="136">
        <v>0.25574660633484164</v>
      </c>
      <c r="Q153" s="136">
        <v>0.19656108597285069</v>
      </c>
      <c r="R153" s="136">
        <v>4.5912518853695322E-2</v>
      </c>
      <c r="S153" s="136">
        <v>7.8974358974358977E-2</v>
      </c>
      <c r="T153" s="136">
        <v>9.4962292609351434E-2</v>
      </c>
      <c r="U153" s="136">
        <v>4.7179487179487181E-2</v>
      </c>
      <c r="V153" s="136">
        <v>0.1882667506</v>
      </c>
      <c r="W153" s="136">
        <v>1.9130875459267706E-2</v>
      </c>
      <c r="X153" s="137">
        <f t="shared" si="60"/>
        <v>617.9768143292556</v>
      </c>
      <c r="Y153" s="137">
        <f t="shared" si="61"/>
        <v>459.60989864253401</v>
      </c>
      <c r="Z153" s="137">
        <f t="shared" si="62"/>
        <v>353.24582443438919</v>
      </c>
      <c r="AA153" s="137">
        <f t="shared" si="63"/>
        <v>82.51076500754148</v>
      </c>
      <c r="AB153" s="137">
        <f t="shared" si="64"/>
        <v>141.92718974358976</v>
      </c>
      <c r="AC153" s="137">
        <f t="shared" si="65"/>
        <v>170.65958491704376</v>
      </c>
      <c r="AD153" s="137">
        <f t="shared" si="66"/>
        <v>84.787671794871798</v>
      </c>
      <c r="AE153" s="137">
        <f t="shared" si="67"/>
        <v>338.33982550577804</v>
      </c>
      <c r="AF153" s="137">
        <f t="shared" si="68"/>
        <v>34.380670214113778</v>
      </c>
      <c r="AH153" s="135">
        <v>391.96000000000004</v>
      </c>
      <c r="AI153" s="137">
        <f t="shared" si="69"/>
        <v>134.78278819255982</v>
      </c>
      <c r="AJ153" s="137">
        <f t="shared" si="70"/>
        <v>100.24243981900455</v>
      </c>
      <c r="AK153" s="137">
        <f t="shared" si="71"/>
        <v>77.044083257918558</v>
      </c>
      <c r="AL153" s="137">
        <f t="shared" si="72"/>
        <v>17.99587088989442</v>
      </c>
      <c r="AM153" s="137">
        <f t="shared" si="73"/>
        <v>30.954789743589746</v>
      </c>
      <c r="AN153" s="137">
        <f t="shared" si="74"/>
        <v>37.221420211161394</v>
      </c>
      <c r="AO153" s="137">
        <f t="shared" si="75"/>
        <v>18.492471794871797</v>
      </c>
      <c r="AP153" s="137">
        <f t="shared" si="76"/>
        <v>73.793035565176012</v>
      </c>
      <c r="AQ153" s="137">
        <f t="shared" si="77"/>
        <v>7.4985379450145704</v>
      </c>
    </row>
    <row r="154" spans="1:43" x14ac:dyDescent="0.5">
      <c r="A154" s="102" t="s">
        <v>199</v>
      </c>
      <c r="B154" s="101">
        <v>382</v>
      </c>
      <c r="C154" s="102" t="s">
        <v>206</v>
      </c>
      <c r="D154" s="135">
        <v>6356.48</v>
      </c>
      <c r="E154" s="136">
        <v>0.2573139576408538</v>
      </c>
      <c r="F154" s="136">
        <v>0.2462846132</v>
      </c>
      <c r="G154" s="136">
        <v>2.6323401793462538E-2</v>
      </c>
      <c r="H154" s="137">
        <f t="shared" si="56"/>
        <v>1635.6110254649343</v>
      </c>
      <c r="I154" s="137">
        <f t="shared" si="57"/>
        <v>1565.5032181135359</v>
      </c>
      <c r="J154" s="137">
        <f t="shared" si="58"/>
        <v>167.32417703210874</v>
      </c>
      <c r="L154" s="135">
        <v>1276.06</v>
      </c>
      <c r="M154" s="135">
        <v>1762.5</v>
      </c>
      <c r="N154" s="135">
        <f t="shared" si="59"/>
        <v>3038.56</v>
      </c>
      <c r="O154" s="136">
        <v>0.2573139576408538</v>
      </c>
      <c r="P154" s="136">
        <v>4.8808608762490394E-3</v>
      </c>
      <c r="Q154" s="136">
        <v>8.2705611068408916E-2</v>
      </c>
      <c r="R154" s="136">
        <v>3.8239815526518062E-2</v>
      </c>
      <c r="S154" s="136">
        <v>7.7824750192159883E-2</v>
      </c>
      <c r="T154" s="136">
        <v>0.15076863950807071</v>
      </c>
      <c r="U154" s="136">
        <v>0.14884704073789393</v>
      </c>
      <c r="V154" s="136">
        <v>0.2462846132</v>
      </c>
      <c r="W154" s="136">
        <v>1.5271765271765271E-2</v>
      </c>
      <c r="X154" s="137">
        <f t="shared" si="60"/>
        <v>781.86389912919265</v>
      </c>
      <c r="Y154" s="137">
        <f t="shared" si="61"/>
        <v>14.83078862413528</v>
      </c>
      <c r="Z154" s="137">
        <f t="shared" si="62"/>
        <v>251.3059615680246</v>
      </c>
      <c r="AA154" s="137">
        <f t="shared" si="63"/>
        <v>116.19397386625673</v>
      </c>
      <c r="AB154" s="137">
        <f t="shared" si="64"/>
        <v>236.47517294388933</v>
      </c>
      <c r="AC154" s="137">
        <f t="shared" si="65"/>
        <v>458.11955726364334</v>
      </c>
      <c r="AD154" s="137">
        <f t="shared" si="66"/>
        <v>452.28066410453494</v>
      </c>
      <c r="AE154" s="137">
        <f t="shared" si="67"/>
        <v>748.35057428499204</v>
      </c>
      <c r="AF154" s="137">
        <f t="shared" si="68"/>
        <v>46.40417508417508</v>
      </c>
      <c r="AH154" s="135">
        <v>892.98</v>
      </c>
      <c r="AI154" s="137">
        <f t="shared" si="69"/>
        <v>229.77621789412962</v>
      </c>
      <c r="AJ154" s="137">
        <f t="shared" si="70"/>
        <v>4.3585111452728675</v>
      </c>
      <c r="AK154" s="137">
        <f t="shared" si="71"/>
        <v>73.8544565718678</v>
      </c>
      <c r="AL154" s="137">
        <f t="shared" si="72"/>
        <v>34.1473904688701</v>
      </c>
      <c r="AM154" s="137">
        <f t="shared" si="73"/>
        <v>69.495945426594929</v>
      </c>
      <c r="AN154" s="137">
        <f t="shared" si="74"/>
        <v>134.63337970791699</v>
      </c>
      <c r="AO154" s="137">
        <f t="shared" si="75"/>
        <v>132.91743043812451</v>
      </c>
      <c r="AP154" s="137">
        <f t="shared" si="76"/>
        <v>219.927233895336</v>
      </c>
      <c r="AQ154" s="137">
        <f t="shared" si="77"/>
        <v>13.637380952380953</v>
      </c>
    </row>
    <row r="155" spans="1:43" x14ac:dyDescent="0.5">
      <c r="A155" s="102" t="s">
        <v>199</v>
      </c>
      <c r="B155" s="101">
        <v>383</v>
      </c>
      <c r="C155" s="102" t="s">
        <v>207</v>
      </c>
      <c r="D155" s="135">
        <v>12059.06</v>
      </c>
      <c r="E155" s="136">
        <v>0.25869473089419409</v>
      </c>
      <c r="F155" s="136">
        <v>0.22890575500000002</v>
      </c>
      <c r="G155" s="136">
        <v>2.6177465521727818E-2</v>
      </c>
      <c r="H155" s="137">
        <f t="shared" si="56"/>
        <v>3119.6152815369401</v>
      </c>
      <c r="I155" s="137">
        <f t="shared" si="57"/>
        <v>2760.3882338902999</v>
      </c>
      <c r="J155" s="137">
        <f t="shared" si="58"/>
        <v>315.67562737444706</v>
      </c>
      <c r="L155" s="135">
        <v>2076.4</v>
      </c>
      <c r="M155" s="135">
        <v>3421.21</v>
      </c>
      <c r="N155" s="135">
        <f t="shared" si="59"/>
        <v>5497.6100000000006</v>
      </c>
      <c r="O155" s="136">
        <v>0.25869473089419409</v>
      </c>
      <c r="P155" s="136">
        <v>6.3529846305378279E-2</v>
      </c>
      <c r="Q155" s="136">
        <v>0.14396815299694252</v>
      </c>
      <c r="R155" s="136">
        <v>8.1915744977735822E-2</v>
      </c>
      <c r="S155" s="136">
        <v>5.8769211827714281E-2</v>
      </c>
      <c r="T155" s="136">
        <v>0.11729218394106662</v>
      </c>
      <c r="U155" s="136">
        <v>6.3570886257771936E-2</v>
      </c>
      <c r="V155" s="136">
        <v>0.22890575500000002</v>
      </c>
      <c r="W155" s="136">
        <v>1.4773438005478035E-2</v>
      </c>
      <c r="X155" s="137">
        <f t="shared" si="60"/>
        <v>1422.2027395112304</v>
      </c>
      <c r="Y155" s="137">
        <f t="shared" si="61"/>
        <v>349.26231834691072</v>
      </c>
      <c r="Z155" s="137">
        <f t="shared" si="62"/>
        <v>791.48075759752123</v>
      </c>
      <c r="AA155" s="137">
        <f t="shared" si="63"/>
        <v>450.34081874705026</v>
      </c>
      <c r="AB155" s="137">
        <f t="shared" si="64"/>
        <v>323.09020663616036</v>
      </c>
      <c r="AC155" s="137">
        <f t="shared" si="65"/>
        <v>644.82668335624737</v>
      </c>
      <c r="AD155" s="137">
        <f t="shared" si="66"/>
        <v>349.48793999958963</v>
      </c>
      <c r="AE155" s="137">
        <f t="shared" si="67"/>
        <v>1258.4345677455501</v>
      </c>
      <c r="AF155" s="137">
        <f t="shared" si="68"/>
        <v>81.21860051329611</v>
      </c>
      <c r="AH155" s="135">
        <v>1733.38</v>
      </c>
      <c r="AI155" s="137">
        <f t="shared" si="69"/>
        <v>448.4162726373782</v>
      </c>
      <c r="AJ155" s="137">
        <f t="shared" si="70"/>
        <v>110.12136498881661</v>
      </c>
      <c r="AK155" s="137">
        <f t="shared" si="71"/>
        <v>249.55151704184024</v>
      </c>
      <c r="AL155" s="137">
        <f t="shared" si="72"/>
        <v>141.99111402950771</v>
      </c>
      <c r="AM155" s="137">
        <f t="shared" si="73"/>
        <v>101.86937639792339</v>
      </c>
      <c r="AN155" s="137">
        <f t="shared" si="74"/>
        <v>203.31192579976607</v>
      </c>
      <c r="AO155" s="137">
        <f t="shared" si="75"/>
        <v>110.19250282149673</v>
      </c>
      <c r="AP155" s="137">
        <f t="shared" si="76"/>
        <v>396.78065760190003</v>
      </c>
      <c r="AQ155" s="137">
        <f t="shared" si="77"/>
        <v>25.607981969935516</v>
      </c>
    </row>
    <row r="156" spans="1:43" x14ac:dyDescent="0.5">
      <c r="A156" s="102" t="s">
        <v>199</v>
      </c>
      <c r="B156" s="101">
        <v>812</v>
      </c>
      <c r="C156" s="102" t="s">
        <v>208</v>
      </c>
      <c r="D156" s="135">
        <v>2165.3000000000002</v>
      </c>
      <c r="E156" s="136">
        <v>0.32058566433566432</v>
      </c>
      <c r="F156" s="136">
        <v>7.6460721270000004E-2</v>
      </c>
      <c r="G156" s="136">
        <v>3.3314511575381144E-2</v>
      </c>
      <c r="H156" s="137">
        <f t="shared" si="56"/>
        <v>694.164138986014</v>
      </c>
      <c r="I156" s="137">
        <f t="shared" si="57"/>
        <v>165.56039976593101</v>
      </c>
      <c r="J156" s="137">
        <f t="shared" si="58"/>
        <v>72.135911914172794</v>
      </c>
      <c r="L156" s="135">
        <v>589.53</v>
      </c>
      <c r="M156" s="135">
        <v>573.09</v>
      </c>
      <c r="N156" s="135">
        <f t="shared" si="59"/>
        <v>1162.6199999999999</v>
      </c>
      <c r="O156" s="136">
        <v>0.32058566433566432</v>
      </c>
      <c r="P156" s="136">
        <v>0.24686900597991651</v>
      </c>
      <c r="Q156" s="136">
        <v>0.15276994245740719</v>
      </c>
      <c r="R156" s="136">
        <v>4.6034074241227574E-2</v>
      </c>
      <c r="S156" s="136">
        <v>3.0915040054157735E-2</v>
      </c>
      <c r="T156" s="136">
        <v>9.2632291549136866E-2</v>
      </c>
      <c r="U156" s="136">
        <v>9.9402008349317381E-2</v>
      </c>
      <c r="V156" s="136">
        <v>7.6460721270000004E-2</v>
      </c>
      <c r="W156" s="136">
        <v>2.0576623998085894E-2</v>
      </c>
      <c r="X156" s="137">
        <f t="shared" si="60"/>
        <v>372.71930506993004</v>
      </c>
      <c r="Y156" s="137">
        <f t="shared" si="61"/>
        <v>287.01484373237048</v>
      </c>
      <c r="Z156" s="137">
        <f t="shared" si="62"/>
        <v>177.61339049983073</v>
      </c>
      <c r="AA156" s="137">
        <f t="shared" si="63"/>
        <v>53.520135394335995</v>
      </c>
      <c r="AB156" s="137">
        <f t="shared" si="64"/>
        <v>35.942443867764865</v>
      </c>
      <c r="AC156" s="137">
        <f t="shared" si="65"/>
        <v>107.6961548008575</v>
      </c>
      <c r="AD156" s="137">
        <f t="shared" si="66"/>
        <v>115.56676294708336</v>
      </c>
      <c r="AE156" s="137">
        <f t="shared" si="67"/>
        <v>88.894763762927397</v>
      </c>
      <c r="AF156" s="137">
        <f t="shared" si="68"/>
        <v>23.922794592654618</v>
      </c>
      <c r="AH156" s="135">
        <v>290.36</v>
      </c>
      <c r="AI156" s="137">
        <f t="shared" si="69"/>
        <v>93.085253496503498</v>
      </c>
      <c r="AJ156" s="137">
        <f t="shared" si="70"/>
        <v>71.680884576328566</v>
      </c>
      <c r="AK156" s="137">
        <f t="shared" si="71"/>
        <v>44.358280491932753</v>
      </c>
      <c r="AL156" s="137">
        <f t="shared" si="72"/>
        <v>13.366453796682839</v>
      </c>
      <c r="AM156" s="137">
        <f t="shared" si="73"/>
        <v>8.9764910301252403</v>
      </c>
      <c r="AN156" s="137">
        <f t="shared" si="74"/>
        <v>26.896712174207384</v>
      </c>
      <c r="AO156" s="137">
        <f t="shared" si="75"/>
        <v>28.862367144307797</v>
      </c>
      <c r="AP156" s="137">
        <f t="shared" si="76"/>
        <v>22.201135027957204</v>
      </c>
      <c r="AQ156" s="137">
        <f t="shared" si="77"/>
        <v>5.9746285440842204</v>
      </c>
    </row>
    <row r="157" spans="1:43" x14ac:dyDescent="0.5">
      <c r="A157" s="102" t="s">
        <v>199</v>
      </c>
      <c r="B157" s="101">
        <v>813</v>
      </c>
      <c r="C157" s="102" t="s">
        <v>209</v>
      </c>
      <c r="D157" s="135">
        <v>2074.21</v>
      </c>
      <c r="E157" s="136">
        <v>0.28854609136299275</v>
      </c>
      <c r="F157" s="136">
        <v>0.1402373247</v>
      </c>
      <c r="G157" s="136">
        <v>2.7762198541783512E-2</v>
      </c>
      <c r="H157" s="137">
        <f t="shared" si="56"/>
        <v>598.50518816603324</v>
      </c>
      <c r="I157" s="137">
        <f t="shared" si="57"/>
        <v>290.88166126598702</v>
      </c>
      <c r="J157" s="137">
        <f t="shared" si="58"/>
        <v>57.584629837352779</v>
      </c>
      <c r="L157" s="135">
        <v>406.64</v>
      </c>
      <c r="M157" s="135">
        <v>569.46</v>
      </c>
      <c r="N157" s="135">
        <f t="shared" si="59"/>
        <v>976.1</v>
      </c>
      <c r="O157" s="136">
        <v>0.28854609136299275</v>
      </c>
      <c r="P157" s="136">
        <v>3.1531018782014801E-2</v>
      </c>
      <c r="Q157" s="136">
        <v>6.1468412066021626E-2</v>
      </c>
      <c r="R157" s="136">
        <v>0.10130904951622083</v>
      </c>
      <c r="S157" s="136">
        <v>8.2527034718269776E-2</v>
      </c>
      <c r="T157" s="136">
        <v>7.7632327831531026E-2</v>
      </c>
      <c r="U157" s="136">
        <v>9.607285145133751E-2</v>
      </c>
      <c r="V157" s="136">
        <v>0.1402373247</v>
      </c>
      <c r="W157" s="136">
        <v>1.7013682331945272E-2</v>
      </c>
      <c r="X157" s="137">
        <f t="shared" si="60"/>
        <v>281.64983977941722</v>
      </c>
      <c r="Y157" s="137">
        <f t="shared" si="61"/>
        <v>30.777427433124647</v>
      </c>
      <c r="Z157" s="137">
        <f t="shared" si="62"/>
        <v>59.999317017643712</v>
      </c>
      <c r="AA157" s="137">
        <f t="shared" si="63"/>
        <v>98.887763232783158</v>
      </c>
      <c r="AB157" s="137">
        <f t="shared" si="64"/>
        <v>80.554638588503124</v>
      </c>
      <c r="AC157" s="137">
        <f t="shared" si="65"/>
        <v>75.776915196357436</v>
      </c>
      <c r="AD157" s="137">
        <f t="shared" si="66"/>
        <v>93.776710301650539</v>
      </c>
      <c r="AE157" s="137">
        <f t="shared" si="67"/>
        <v>136.88565263967001</v>
      </c>
      <c r="AF157" s="137">
        <f t="shared" si="68"/>
        <v>16.607055324211782</v>
      </c>
      <c r="AH157" s="135">
        <v>288.52</v>
      </c>
      <c r="AI157" s="137">
        <f t="shared" si="69"/>
        <v>83.251318280050668</v>
      </c>
      <c r="AJ157" s="137">
        <f t="shared" si="70"/>
        <v>9.0973295389869104</v>
      </c>
      <c r="AK157" s="137">
        <f t="shared" si="71"/>
        <v>17.734866249288558</v>
      </c>
      <c r="AL157" s="137">
        <f t="shared" si="72"/>
        <v>29.229686966420033</v>
      </c>
      <c r="AM157" s="137">
        <f t="shared" si="73"/>
        <v>23.810700056915195</v>
      </c>
      <c r="AN157" s="137">
        <f t="shared" si="74"/>
        <v>22.398479225953331</v>
      </c>
      <c r="AO157" s="137">
        <f t="shared" si="75"/>
        <v>27.718939100739895</v>
      </c>
      <c r="AP157" s="137">
        <f t="shared" si="76"/>
        <v>40.461272922443996</v>
      </c>
      <c r="AQ157" s="137">
        <f t="shared" si="77"/>
        <v>4.9087876264128498</v>
      </c>
    </row>
    <row r="158" spans="1:43" x14ac:dyDescent="0.5">
      <c r="A158" s="102" t="s">
        <v>199</v>
      </c>
      <c r="B158" s="101">
        <v>815</v>
      </c>
      <c r="C158" s="102" t="s">
        <v>210</v>
      </c>
      <c r="D158" s="135">
        <v>7337.61</v>
      </c>
      <c r="E158" s="136">
        <v>0.17805088500734592</v>
      </c>
      <c r="F158" s="136">
        <v>6.5621056429999991E-2</v>
      </c>
      <c r="G158" s="136">
        <v>2.188146106133701E-2</v>
      </c>
      <c r="H158" s="137">
        <f t="shared" si="56"/>
        <v>1306.4679543387515</v>
      </c>
      <c r="I158" s="137">
        <f t="shared" si="57"/>
        <v>481.50171987133223</v>
      </c>
      <c r="J158" s="137">
        <f t="shared" si="58"/>
        <v>160.55762749827704</v>
      </c>
      <c r="L158" s="135">
        <v>872.28</v>
      </c>
      <c r="M158" s="135">
        <v>2450.35</v>
      </c>
      <c r="N158" s="135">
        <f t="shared" si="59"/>
        <v>3322.63</v>
      </c>
      <c r="O158" s="136">
        <v>0.17805088500734592</v>
      </c>
      <c r="P158" s="136">
        <v>1.9798504581036963E-2</v>
      </c>
      <c r="Q158" s="136">
        <v>5.8974268964790957E-3</v>
      </c>
      <c r="R158" s="136">
        <v>7.3015761575455475E-3</v>
      </c>
      <c r="S158" s="136">
        <v>1.9833608312563627E-2</v>
      </c>
      <c r="T158" s="136">
        <v>5.2796012216098573E-2</v>
      </c>
      <c r="U158" s="136">
        <v>6.9575595885842667E-2</v>
      </c>
      <c r="V158" s="136">
        <v>6.5621056429999991E-2</v>
      </c>
      <c r="W158" s="136">
        <v>1.2548962715798636E-2</v>
      </c>
      <c r="X158" s="137">
        <f t="shared" si="60"/>
        <v>591.59721205195785</v>
      </c>
      <c r="Y158" s="137">
        <f t="shared" si="61"/>
        <v>65.783105276090851</v>
      </c>
      <c r="Z158" s="137">
        <f t="shared" si="62"/>
        <v>19.59496752904834</v>
      </c>
      <c r="AA158" s="137">
        <f t="shared" si="63"/>
        <v>24.260435988345563</v>
      </c>
      <c r="AB158" s="137">
        <f t="shared" si="64"/>
        <v>65.899741987573279</v>
      </c>
      <c r="AC158" s="137">
        <f t="shared" si="65"/>
        <v>175.42161406957561</v>
      </c>
      <c r="AD158" s="137">
        <f t="shared" si="66"/>
        <v>231.17396215817743</v>
      </c>
      <c r="AE158" s="137">
        <f t="shared" si="67"/>
        <v>218.03449072601089</v>
      </c>
      <c r="AF158" s="137">
        <f t="shared" si="68"/>
        <v>41.695559988394024</v>
      </c>
      <c r="AH158" s="135">
        <v>1241.49</v>
      </c>
      <c r="AI158" s="137">
        <f t="shared" si="69"/>
        <v>221.04839322776988</v>
      </c>
      <c r="AJ158" s="137">
        <f t="shared" si="70"/>
        <v>24.579645452311578</v>
      </c>
      <c r="AK158" s="137">
        <f t="shared" si="71"/>
        <v>7.3215965177098328</v>
      </c>
      <c r="AL158" s="137">
        <f t="shared" si="72"/>
        <v>9.0648337838312223</v>
      </c>
      <c r="AM158" s="137">
        <f t="shared" si="73"/>
        <v>24.623226383964617</v>
      </c>
      <c r="AN158" s="137">
        <f t="shared" si="74"/>
        <v>65.545721206164217</v>
      </c>
      <c r="AO158" s="137">
        <f t="shared" si="75"/>
        <v>86.377406536314808</v>
      </c>
      <c r="AP158" s="137">
        <f t="shared" si="76"/>
        <v>81.467885347280685</v>
      </c>
      <c r="AQ158" s="137">
        <f t="shared" si="77"/>
        <v>15.579411722036848</v>
      </c>
    </row>
    <row r="159" spans="1:43" x14ac:dyDescent="0.5">
      <c r="A159" s="102" t="s">
        <v>199</v>
      </c>
      <c r="B159" s="101">
        <v>372</v>
      </c>
      <c r="C159" s="102" t="s">
        <v>211</v>
      </c>
      <c r="D159" s="135">
        <v>3695.74</v>
      </c>
      <c r="E159" s="136">
        <v>0.27221259875786896</v>
      </c>
      <c r="F159" s="136">
        <v>0.1245173745</v>
      </c>
      <c r="G159" s="136">
        <v>4.0337245825756325E-2</v>
      </c>
      <c r="H159" s="137">
        <f t="shared" si="56"/>
        <v>1006.0269897334066</v>
      </c>
      <c r="I159" s="137">
        <f t="shared" si="57"/>
        <v>460.18384163462997</v>
      </c>
      <c r="J159" s="137">
        <f t="shared" si="58"/>
        <v>149.07597288808068</v>
      </c>
      <c r="L159" s="135">
        <v>868.57</v>
      </c>
      <c r="M159" s="135">
        <v>1019.05</v>
      </c>
      <c r="N159" s="135">
        <f t="shared" si="59"/>
        <v>1887.62</v>
      </c>
      <c r="O159" s="136">
        <v>0.27221259875786896</v>
      </c>
      <c r="P159" s="136">
        <v>8.2066469233300424E-2</v>
      </c>
      <c r="Q159" s="136">
        <v>7.9236590983876282E-2</v>
      </c>
      <c r="R159" s="136">
        <v>9.5755182625863772E-2</v>
      </c>
      <c r="S159" s="136">
        <v>7.9960513326752219E-2</v>
      </c>
      <c r="T159" s="136">
        <v>0.15840737084567291</v>
      </c>
      <c r="U159" s="136">
        <v>0.13734781178019084</v>
      </c>
      <c r="V159" s="136">
        <v>0.1245173745</v>
      </c>
      <c r="W159" s="136">
        <v>2.3734177215189875E-2</v>
      </c>
      <c r="X159" s="137">
        <f t="shared" si="60"/>
        <v>513.83394566732863</v>
      </c>
      <c r="Y159" s="137">
        <f t="shared" si="61"/>
        <v>154.91030865416255</v>
      </c>
      <c r="Z159" s="137">
        <f t="shared" si="62"/>
        <v>149.56857387298453</v>
      </c>
      <c r="AA159" s="137">
        <f t="shared" si="63"/>
        <v>180.74939782823296</v>
      </c>
      <c r="AB159" s="137">
        <f t="shared" si="64"/>
        <v>150.93506416584401</v>
      </c>
      <c r="AC159" s="137">
        <f t="shared" si="65"/>
        <v>299.01292135570907</v>
      </c>
      <c r="AD159" s="137">
        <f t="shared" si="66"/>
        <v>259.26047647252381</v>
      </c>
      <c r="AE159" s="137">
        <f t="shared" si="67"/>
        <v>235.04148645369</v>
      </c>
      <c r="AF159" s="137">
        <f t="shared" si="68"/>
        <v>44.80110759493671</v>
      </c>
      <c r="AH159" s="135">
        <v>516.31000000000006</v>
      </c>
      <c r="AI159" s="137">
        <f t="shared" si="69"/>
        <v>140.54608686467535</v>
      </c>
      <c r="AJ159" s="137">
        <f t="shared" si="70"/>
        <v>42.371738729845347</v>
      </c>
      <c r="AK159" s="137">
        <f t="shared" si="71"/>
        <v>40.910644290885166</v>
      </c>
      <c r="AL159" s="137">
        <f t="shared" si="72"/>
        <v>49.439358341559732</v>
      </c>
      <c r="AM159" s="137">
        <f t="shared" si="73"/>
        <v>41.284412635735443</v>
      </c>
      <c r="AN159" s="137">
        <f t="shared" si="74"/>
        <v>81.787309641329387</v>
      </c>
      <c r="AO159" s="137">
        <f t="shared" si="75"/>
        <v>70.914048700230339</v>
      </c>
      <c r="AP159" s="137">
        <f t="shared" si="76"/>
        <v>64.289565628095005</v>
      </c>
      <c r="AQ159" s="137">
        <f t="shared" si="77"/>
        <v>12.254193037974686</v>
      </c>
    </row>
    <row r="160" spans="1:43" x14ac:dyDescent="0.5">
      <c r="A160" s="102" t="s">
        <v>199</v>
      </c>
      <c r="B160" s="101">
        <v>373</v>
      </c>
      <c r="C160" s="102" t="s">
        <v>212</v>
      </c>
      <c r="D160" s="135">
        <v>7832.58</v>
      </c>
      <c r="E160" s="136">
        <v>0.33067103403405651</v>
      </c>
      <c r="F160" s="136">
        <v>0.24629230570000002</v>
      </c>
      <c r="G160" s="136">
        <v>3.9332634802933829E-2</v>
      </c>
      <c r="H160" s="137">
        <f t="shared" si="56"/>
        <v>2590.0073277544702</v>
      </c>
      <c r="I160" s="137">
        <f t="shared" si="57"/>
        <v>1929.1041877797061</v>
      </c>
      <c r="J160" s="137">
        <f t="shared" si="58"/>
        <v>308.07600870476347</v>
      </c>
      <c r="L160" s="135">
        <v>1378.84</v>
      </c>
      <c r="M160" s="135">
        <v>1837.84</v>
      </c>
      <c r="N160" s="135">
        <f t="shared" si="59"/>
        <v>3216.68</v>
      </c>
      <c r="O160" s="136">
        <v>0.33067103403405651</v>
      </c>
      <c r="P160" s="136">
        <v>7.1152091135097711E-2</v>
      </c>
      <c r="Q160" s="136">
        <v>0.17732951505806085</v>
      </c>
      <c r="R160" s="136">
        <v>0.11143279730622778</v>
      </c>
      <c r="S160" s="136">
        <v>5.5165685873430466E-2</v>
      </c>
      <c r="T160" s="136">
        <v>8.9246939610410039E-2</v>
      </c>
      <c r="U160" s="136">
        <v>5.9854611826163577E-2</v>
      </c>
      <c r="V160" s="136">
        <v>0.24629230570000002</v>
      </c>
      <c r="W160" s="136">
        <v>2.215020713617533E-2</v>
      </c>
      <c r="X160" s="137">
        <f t="shared" si="60"/>
        <v>1063.6629017566688</v>
      </c>
      <c r="Y160" s="137">
        <f t="shared" si="61"/>
        <v>228.87350851244611</v>
      </c>
      <c r="Z160" s="137">
        <f t="shared" si="62"/>
        <v>570.4123044969632</v>
      </c>
      <c r="AA160" s="137">
        <f t="shared" si="63"/>
        <v>358.44365043899677</v>
      </c>
      <c r="AB160" s="137">
        <f t="shared" si="64"/>
        <v>177.45035843534629</v>
      </c>
      <c r="AC160" s="137">
        <f t="shared" si="65"/>
        <v>287.07884570601374</v>
      </c>
      <c r="AD160" s="137">
        <f t="shared" si="66"/>
        <v>192.53313276898385</v>
      </c>
      <c r="AE160" s="137">
        <f t="shared" si="67"/>
        <v>792.24353389907606</v>
      </c>
      <c r="AF160" s="137">
        <f t="shared" si="68"/>
        <v>71.25012829079246</v>
      </c>
      <c r="AH160" s="135">
        <v>931.15</v>
      </c>
      <c r="AI160" s="137">
        <f t="shared" si="69"/>
        <v>307.90433334081172</v>
      </c>
      <c r="AJ160" s="137">
        <f t="shared" si="70"/>
        <v>66.253269660446236</v>
      </c>
      <c r="AK160" s="137">
        <f t="shared" si="71"/>
        <v>165.12037794631337</v>
      </c>
      <c r="AL160" s="137">
        <f t="shared" si="72"/>
        <v>103.76064921169399</v>
      </c>
      <c r="AM160" s="137">
        <f t="shared" si="73"/>
        <v>51.36752840104478</v>
      </c>
      <c r="AN160" s="137">
        <f t="shared" si="74"/>
        <v>83.102287818233307</v>
      </c>
      <c r="AO160" s="137">
        <f t="shared" si="75"/>
        <v>55.733621801932216</v>
      </c>
      <c r="AP160" s="137">
        <f t="shared" si="76"/>
        <v>229.33508045255502</v>
      </c>
      <c r="AQ160" s="137">
        <f t="shared" si="77"/>
        <v>20.625165374849658</v>
      </c>
    </row>
    <row r="161" spans="1:43" x14ac:dyDescent="0.5">
      <c r="A161" s="102" t="s">
        <v>199</v>
      </c>
      <c r="B161" s="101">
        <v>384</v>
      </c>
      <c r="C161" s="102" t="s">
        <v>213</v>
      </c>
      <c r="D161" s="135">
        <v>5240.8</v>
      </c>
      <c r="E161" s="136">
        <v>0.25120660386778948</v>
      </c>
      <c r="F161" s="136">
        <v>0.12561856459999998</v>
      </c>
      <c r="G161" s="136">
        <v>3.3489866534849234E-2</v>
      </c>
      <c r="H161" s="137">
        <f t="shared" si="56"/>
        <v>1316.5235695503111</v>
      </c>
      <c r="I161" s="137">
        <f t="shared" si="57"/>
        <v>658.34177335567995</v>
      </c>
      <c r="J161" s="137">
        <f t="shared" si="58"/>
        <v>175.51369253583786</v>
      </c>
      <c r="L161" s="135">
        <v>806.75</v>
      </c>
      <c r="M161" s="135">
        <v>1360.69</v>
      </c>
      <c r="N161" s="135">
        <f t="shared" si="59"/>
        <v>2167.44</v>
      </c>
      <c r="O161" s="136">
        <v>0.25120660386778948</v>
      </c>
      <c r="P161" s="136">
        <v>3.6440316542671658E-2</v>
      </c>
      <c r="Q161" s="136">
        <v>6.3166374449130452E-2</v>
      </c>
      <c r="R161" s="136">
        <v>4.1842392076955885E-2</v>
      </c>
      <c r="S161" s="136">
        <v>0.11330142633748756</v>
      </c>
      <c r="T161" s="136">
        <v>0.16376818461830073</v>
      </c>
      <c r="U161" s="136">
        <v>0.16324693171586979</v>
      </c>
      <c r="V161" s="136">
        <v>0.12561856459999998</v>
      </c>
      <c r="W161" s="136">
        <v>1.8921903232282673E-2</v>
      </c>
      <c r="X161" s="137">
        <f t="shared" si="60"/>
        <v>544.47524148720163</v>
      </c>
      <c r="Y161" s="137">
        <f t="shared" si="61"/>
        <v>78.982199687248254</v>
      </c>
      <c r="Z161" s="137">
        <f t="shared" si="62"/>
        <v>136.90932663602331</v>
      </c>
      <c r="AA161" s="137">
        <f t="shared" si="63"/>
        <v>90.690874283277267</v>
      </c>
      <c r="AB161" s="137">
        <f t="shared" si="64"/>
        <v>245.57404350092403</v>
      </c>
      <c r="AC161" s="137">
        <f t="shared" si="65"/>
        <v>354.95771406908972</v>
      </c>
      <c r="AD161" s="137">
        <f t="shared" si="66"/>
        <v>353.82792967824486</v>
      </c>
      <c r="AE161" s="137">
        <f t="shared" si="67"/>
        <v>272.27070165662394</v>
      </c>
      <c r="AF161" s="137">
        <f t="shared" si="68"/>
        <v>41.012089941778754</v>
      </c>
      <c r="AH161" s="135">
        <v>689.41000000000008</v>
      </c>
      <c r="AI161" s="137">
        <f t="shared" si="69"/>
        <v>173.18434477249278</v>
      </c>
      <c r="AJ161" s="137">
        <f t="shared" si="70"/>
        <v>25.122318627683271</v>
      </c>
      <c r="AK161" s="137">
        <f t="shared" si="71"/>
        <v>43.547530208975033</v>
      </c>
      <c r="AL161" s="137">
        <f t="shared" si="72"/>
        <v>28.846563521774161</v>
      </c>
      <c r="AM161" s="137">
        <f t="shared" si="73"/>
        <v>78.111136331327316</v>
      </c>
      <c r="AN161" s="137">
        <f t="shared" si="74"/>
        <v>112.90342415770272</v>
      </c>
      <c r="AO161" s="137">
        <f t="shared" si="75"/>
        <v>112.54406719423781</v>
      </c>
      <c r="AP161" s="137">
        <f t="shared" si="76"/>
        <v>86.602694620885998</v>
      </c>
      <c r="AQ161" s="137">
        <f t="shared" si="77"/>
        <v>13.044949307367999</v>
      </c>
    </row>
    <row r="162" spans="1:43" x14ac:dyDescent="0.5">
      <c r="A162" s="102" t="s">
        <v>199</v>
      </c>
      <c r="B162" s="101">
        <v>816</v>
      </c>
      <c r="C162" s="102" t="s">
        <v>214</v>
      </c>
      <c r="D162" s="135">
        <v>2322.61</v>
      </c>
      <c r="E162" s="136">
        <v>0.16082025088259597</v>
      </c>
      <c r="F162" s="136">
        <v>0.1050007226</v>
      </c>
      <c r="G162" s="136">
        <v>2.1578648495173196E-2</v>
      </c>
      <c r="H162" s="137">
        <f t="shared" si="56"/>
        <v>373.52272290242621</v>
      </c>
      <c r="I162" s="137">
        <f t="shared" si="57"/>
        <v>243.87572831798602</v>
      </c>
      <c r="J162" s="137">
        <f t="shared" si="58"/>
        <v>50.118784781374224</v>
      </c>
      <c r="L162" s="135">
        <v>291.52999999999997</v>
      </c>
      <c r="M162" s="135">
        <v>805.73</v>
      </c>
      <c r="N162" s="135">
        <f t="shared" si="59"/>
        <v>1097.26</v>
      </c>
      <c r="O162" s="136">
        <v>0.16082025088259597</v>
      </c>
      <c r="P162" s="136">
        <v>0</v>
      </c>
      <c r="Q162" s="136">
        <v>9.5401436381176968E-3</v>
      </c>
      <c r="R162" s="136">
        <v>2.3046414406688819E-2</v>
      </c>
      <c r="S162" s="136">
        <v>2.7119734162289636E-2</v>
      </c>
      <c r="T162" s="136">
        <v>6.5280308714760427E-2</v>
      </c>
      <c r="U162" s="136">
        <v>9.6687747882945652E-2</v>
      </c>
      <c r="V162" s="136">
        <v>0.1050007226</v>
      </c>
      <c r="W162" s="136">
        <v>1.3317757009345794E-2</v>
      </c>
      <c r="X162" s="137">
        <f t="shared" si="60"/>
        <v>176.46162848343724</v>
      </c>
      <c r="Y162" s="137">
        <f t="shared" si="61"/>
        <v>0</v>
      </c>
      <c r="Z162" s="137">
        <f t="shared" si="62"/>
        <v>10.468018008361025</v>
      </c>
      <c r="AA162" s="137">
        <f t="shared" si="63"/>
        <v>25.287908671883372</v>
      </c>
      <c r="AB162" s="137">
        <f t="shared" si="64"/>
        <v>29.757399506913927</v>
      </c>
      <c r="AC162" s="137">
        <f t="shared" si="65"/>
        <v>71.629471540358026</v>
      </c>
      <c r="AD162" s="137">
        <f t="shared" si="66"/>
        <v>106.09159824204094</v>
      </c>
      <c r="AE162" s="137">
        <f t="shared" si="67"/>
        <v>115.213092880076</v>
      </c>
      <c r="AF162" s="137">
        <f t="shared" si="68"/>
        <v>14.613042056074766</v>
      </c>
      <c r="AH162" s="135">
        <v>408.23</v>
      </c>
      <c r="AI162" s="137">
        <f t="shared" si="69"/>
        <v>65.651651017802152</v>
      </c>
      <c r="AJ162" s="137">
        <f t="shared" si="70"/>
        <v>0</v>
      </c>
      <c r="AK162" s="137">
        <f t="shared" si="71"/>
        <v>3.8945728373887873</v>
      </c>
      <c r="AL162" s="137">
        <f t="shared" si="72"/>
        <v>9.4082377532425774</v>
      </c>
      <c r="AM162" s="137">
        <f t="shared" si="73"/>
        <v>11.071089077071498</v>
      </c>
      <c r="AN162" s="137">
        <f t="shared" si="74"/>
        <v>26.649380426626649</v>
      </c>
      <c r="AO162" s="137">
        <f t="shared" si="75"/>
        <v>39.470839318254903</v>
      </c>
      <c r="AP162" s="137">
        <f t="shared" si="76"/>
        <v>42.864444986998002</v>
      </c>
      <c r="AQ162" s="137">
        <f t="shared" si="77"/>
        <v>5.4367079439252342</v>
      </c>
    </row>
    <row r="165" spans="1:43" x14ac:dyDescent="0.5">
      <c r="D165" s="218"/>
    </row>
  </sheetData>
  <sortState xmlns:xlrd2="http://schemas.microsoft.com/office/spreadsheetml/2017/richdata2" ref="A12:J162">
    <sortCondition ref="A12:A162"/>
    <sortCondition ref="C12:C162"/>
  </sortState>
  <mergeCells count="4">
    <mergeCell ref="H8:J8"/>
    <mergeCell ref="A7:A10"/>
    <mergeCell ref="B7:B10"/>
    <mergeCell ref="C7:C10"/>
  </mergeCells>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5B0F-0D00-4E90-8E1C-3FC59900E4D2}">
  <sheetPr codeName="Sheet2">
    <tabColor theme="5" tint="0.59999389629810485"/>
  </sheetPr>
  <dimension ref="A1:AA78"/>
  <sheetViews>
    <sheetView showGridLines="0" zoomScaleNormal="100" workbookViewId="0"/>
  </sheetViews>
  <sheetFormatPr defaultColWidth="11.26171875" defaultRowHeight="15" x14ac:dyDescent="0.5"/>
  <cols>
    <col min="1" max="5" width="26.41796875" style="32" customWidth="1"/>
    <col min="6" max="9" width="36.578125" style="32" customWidth="1"/>
    <col min="10" max="24" width="24" style="32" customWidth="1"/>
    <col min="25" max="25" width="23.578125" style="32" bestFit="1" customWidth="1"/>
    <col min="26" max="26" width="30.15625" style="32" bestFit="1" customWidth="1"/>
    <col min="27" max="27" width="16.83984375" style="32" bestFit="1" customWidth="1"/>
    <col min="28" max="16384" width="11.26171875" style="32"/>
  </cols>
  <sheetData>
    <row r="1" spans="1:21" ht="40" customHeight="1" x14ac:dyDescent="0.5">
      <c r="A1" s="118" t="s">
        <v>462</v>
      </c>
      <c r="B1" s="187"/>
      <c r="C1" s="187"/>
      <c r="D1" s="187"/>
      <c r="E1" s="187"/>
      <c r="F1" s="187"/>
      <c r="G1" s="187"/>
      <c r="H1" s="187"/>
      <c r="I1" s="187"/>
    </row>
    <row r="2" spans="1:21" x14ac:dyDescent="0.5">
      <c r="A2" s="36" t="s">
        <v>9</v>
      </c>
      <c r="B2" s="30"/>
      <c r="C2" s="30"/>
      <c r="D2" s="37"/>
      <c r="E2" s="69"/>
      <c r="F2" s="69"/>
      <c r="H2" s="188"/>
    </row>
    <row r="3" spans="1:21" ht="17.25" customHeight="1" x14ac:dyDescent="0.5">
      <c r="A3" s="58" t="s">
        <v>10</v>
      </c>
      <c r="B3" s="29"/>
      <c r="C3" s="29"/>
      <c r="D3" s="39"/>
      <c r="E3" s="69"/>
      <c r="F3" s="69"/>
    </row>
    <row r="4" spans="1:21" ht="17.25" customHeight="1" x14ac:dyDescent="0.5">
      <c r="A4" s="58" t="s">
        <v>11</v>
      </c>
      <c r="B4" s="29"/>
      <c r="C4" s="29"/>
      <c r="D4" s="39"/>
      <c r="E4" s="69"/>
      <c r="F4" s="170"/>
    </row>
    <row r="5" spans="1:21" ht="17.25" customHeight="1" x14ac:dyDescent="0.5">
      <c r="A5" s="58" t="s">
        <v>12</v>
      </c>
      <c r="B5" s="29"/>
      <c r="C5" s="29"/>
      <c r="D5" s="39"/>
      <c r="E5" s="69"/>
      <c r="F5" s="69"/>
      <c r="G5" s="189"/>
    </row>
    <row r="6" spans="1:21" ht="17.25" customHeight="1" x14ac:dyDescent="0.5">
      <c r="A6" s="58" t="s">
        <v>13</v>
      </c>
      <c r="B6" s="29"/>
      <c r="C6" s="29"/>
      <c r="D6" s="39"/>
      <c r="E6" s="69"/>
      <c r="F6" s="69"/>
      <c r="G6" s="189"/>
    </row>
    <row r="7" spans="1:21" ht="17.25" customHeight="1" x14ac:dyDescent="0.5">
      <c r="A7" s="58" t="s">
        <v>14</v>
      </c>
      <c r="B7" s="29"/>
      <c r="C7" s="29"/>
      <c r="D7" s="39"/>
      <c r="E7" s="69"/>
      <c r="F7" s="69"/>
    </row>
    <row r="8" spans="1:21" ht="17.25" customHeight="1" x14ac:dyDescent="0.5">
      <c r="A8" s="58" t="s">
        <v>15</v>
      </c>
      <c r="B8" s="29"/>
      <c r="C8" s="29"/>
      <c r="D8" s="39"/>
      <c r="E8" s="171"/>
      <c r="F8" s="171"/>
    </row>
    <row r="9" spans="1:21" ht="17.25" customHeight="1" x14ac:dyDescent="0.5">
      <c r="A9" s="58" t="s">
        <v>16</v>
      </c>
      <c r="B9" s="29"/>
      <c r="C9" s="29"/>
      <c r="D9" s="39"/>
      <c r="E9" s="171"/>
      <c r="F9" s="69"/>
    </row>
    <row r="10" spans="1:21" ht="17.25" customHeight="1" x14ac:dyDescent="0.5">
      <c r="A10" s="59" t="s">
        <v>17</v>
      </c>
      <c r="B10" s="41"/>
      <c r="C10" s="41"/>
      <c r="D10" s="42"/>
      <c r="E10" s="171"/>
      <c r="F10" s="171"/>
    </row>
    <row r="11" spans="1:21" ht="17.25" customHeight="1" thickBot="1" x14ac:dyDescent="0.55000000000000004">
      <c r="A11" s="172"/>
      <c r="B11" s="69"/>
      <c r="C11" s="69"/>
      <c r="D11" s="69"/>
      <c r="E11" s="69"/>
      <c r="F11" s="69"/>
    </row>
    <row r="12" spans="1:21" ht="63.75" customHeight="1" thickBot="1" x14ac:dyDescent="0.55000000000000004">
      <c r="A12" s="173"/>
      <c r="B12" s="69"/>
      <c r="C12" s="69"/>
      <c r="D12" s="68" t="s">
        <v>690</v>
      </c>
      <c r="E12" s="174" t="s">
        <v>18</v>
      </c>
      <c r="F12" s="175"/>
      <c r="G12" s="175"/>
      <c r="H12" s="176"/>
      <c r="I12" s="69"/>
      <c r="J12" s="69"/>
      <c r="K12" s="69"/>
      <c r="L12" s="69"/>
      <c r="M12" s="69"/>
      <c r="N12" s="69"/>
      <c r="O12" s="69"/>
      <c r="P12" s="69"/>
      <c r="Q12" s="69"/>
      <c r="R12" s="69"/>
      <c r="S12" s="69"/>
      <c r="T12" s="69"/>
      <c r="U12" s="69"/>
    </row>
    <row r="13" spans="1:21" ht="81" customHeight="1" thickBot="1" x14ac:dyDescent="0.55000000000000004">
      <c r="A13" s="1" t="s">
        <v>19</v>
      </c>
      <c r="B13" s="2"/>
      <c r="C13" s="3"/>
      <c r="D13" s="181">
        <v>2605367168.8925767</v>
      </c>
      <c r="E13" s="251" t="s">
        <v>508</v>
      </c>
      <c r="F13" s="252"/>
      <c r="G13" s="252"/>
      <c r="H13" s="253"/>
      <c r="I13" s="177"/>
      <c r="J13" s="171"/>
      <c r="K13" s="69"/>
      <c r="L13" s="69"/>
      <c r="M13" s="69"/>
      <c r="N13" s="69"/>
      <c r="O13" s="69"/>
      <c r="P13" s="69"/>
      <c r="Q13" s="69"/>
      <c r="R13" s="69"/>
      <c r="S13" s="69"/>
      <c r="T13" s="69"/>
      <c r="U13" s="69"/>
    </row>
    <row r="14" spans="1:21" ht="81" customHeight="1" thickBot="1" x14ac:dyDescent="0.55000000000000004">
      <c r="A14" s="1" t="s">
        <v>20</v>
      </c>
      <c r="B14" s="2"/>
      <c r="C14" s="3"/>
      <c r="D14" s="181">
        <v>1076092298.7113085</v>
      </c>
      <c r="E14" s="251" t="s">
        <v>509</v>
      </c>
      <c r="F14" s="252"/>
      <c r="G14" s="252"/>
      <c r="H14" s="253"/>
      <c r="I14" s="69"/>
      <c r="J14" s="171"/>
      <c r="K14" s="69"/>
      <c r="L14" s="69"/>
      <c r="M14" s="69"/>
      <c r="N14" s="69"/>
      <c r="O14" s="69"/>
      <c r="P14" s="69"/>
      <c r="Q14" s="69"/>
      <c r="R14" s="69"/>
      <c r="S14" s="69"/>
      <c r="T14" s="69"/>
      <c r="U14" s="69"/>
    </row>
    <row r="15" spans="1:21" ht="81" customHeight="1" thickBot="1" x14ac:dyDescent="0.55000000000000004">
      <c r="A15" s="1" t="s">
        <v>21</v>
      </c>
      <c r="B15" s="2"/>
      <c r="C15" s="3"/>
      <c r="D15" s="178">
        <v>35009303.042999998</v>
      </c>
      <c r="E15" s="245" t="s">
        <v>22</v>
      </c>
      <c r="F15" s="246"/>
      <c r="G15" s="246"/>
      <c r="H15" s="247"/>
      <c r="I15" s="69"/>
      <c r="J15" s="69"/>
      <c r="K15" s="69"/>
      <c r="L15" s="69"/>
      <c r="M15" s="69"/>
      <c r="N15" s="69"/>
      <c r="O15" s="69"/>
      <c r="P15" s="69"/>
      <c r="Q15" s="69"/>
      <c r="R15" s="69"/>
      <c r="S15" s="69"/>
      <c r="T15" s="69"/>
      <c r="U15" s="69"/>
    </row>
    <row r="16" spans="1:21" ht="84.75" customHeight="1" thickBot="1" x14ac:dyDescent="0.55000000000000004">
      <c r="A16" s="1" t="s">
        <v>23</v>
      </c>
      <c r="B16" s="2"/>
      <c r="C16" s="3"/>
      <c r="D16" s="178">
        <v>13839298.128000006</v>
      </c>
      <c r="E16" s="248"/>
      <c r="F16" s="249"/>
      <c r="G16" s="249"/>
      <c r="H16" s="250"/>
      <c r="I16" s="69"/>
      <c r="J16" s="69"/>
      <c r="K16" s="69"/>
      <c r="L16" s="69"/>
      <c r="M16" s="69"/>
      <c r="N16" s="69"/>
      <c r="O16" s="69"/>
      <c r="P16" s="69"/>
      <c r="Q16" s="69"/>
      <c r="R16" s="69"/>
      <c r="S16" s="69"/>
      <c r="T16" s="69"/>
      <c r="U16" s="69"/>
    </row>
    <row r="17" spans="1:27" ht="112.5" customHeight="1" thickBot="1" x14ac:dyDescent="0.55000000000000004">
      <c r="A17" s="1" t="s">
        <v>494</v>
      </c>
      <c r="B17" s="2"/>
      <c r="C17" s="3"/>
      <c r="D17" s="178">
        <f>SUM(D13:D16)</f>
        <v>3730308068.7748852</v>
      </c>
      <c r="E17" s="251" t="s">
        <v>505</v>
      </c>
      <c r="F17" s="252"/>
      <c r="G17" s="252"/>
      <c r="H17" s="253"/>
      <c r="I17" s="69"/>
      <c r="J17" s="69"/>
      <c r="K17" s="69"/>
      <c r="L17" s="69"/>
      <c r="M17" s="69"/>
      <c r="N17" s="69"/>
      <c r="O17" s="69"/>
      <c r="P17" s="69"/>
      <c r="Q17" s="69"/>
      <c r="R17" s="69"/>
      <c r="S17" s="69"/>
      <c r="T17" s="69"/>
      <c r="U17" s="69"/>
    </row>
    <row r="18" spans="1:27" ht="22" customHeight="1" thickBot="1" x14ac:dyDescent="0.55000000000000004">
      <c r="A18" s="2"/>
      <c r="B18" s="2"/>
      <c r="C18" s="2"/>
      <c r="D18" s="179"/>
      <c r="E18" s="4"/>
      <c r="F18" s="4"/>
      <c r="G18" s="4"/>
      <c r="H18" s="4"/>
      <c r="I18" s="69"/>
      <c r="J18" s="69"/>
      <c r="K18" s="69"/>
      <c r="L18" s="69"/>
      <c r="M18" s="69"/>
      <c r="N18" s="69"/>
      <c r="O18" s="69"/>
      <c r="P18" s="69"/>
      <c r="Q18" s="69"/>
      <c r="R18" s="69"/>
      <c r="S18" s="69"/>
      <c r="T18" s="69"/>
      <c r="U18" s="69"/>
      <c r="X18" s="180"/>
      <c r="Y18" s="180"/>
    </row>
    <row r="19" spans="1:27" ht="99" customHeight="1" thickBot="1" x14ac:dyDescent="0.55000000000000004">
      <c r="A19" s="1" t="s">
        <v>506</v>
      </c>
      <c r="B19" s="2"/>
      <c r="C19" s="2"/>
      <c r="D19" s="235">
        <v>1517238202.3931489</v>
      </c>
      <c r="E19" s="252" t="s">
        <v>510</v>
      </c>
      <c r="F19" s="252"/>
      <c r="G19" s="252"/>
      <c r="H19" s="253"/>
    </row>
    <row r="20" spans="1:27" ht="21.75" customHeight="1" thickBot="1" x14ac:dyDescent="0.55000000000000004">
      <c r="A20" s="5"/>
      <c r="B20" s="5"/>
      <c r="C20" s="5"/>
      <c r="D20" s="180"/>
      <c r="E20" s="9"/>
      <c r="F20" s="9"/>
      <c r="G20" s="9"/>
      <c r="H20" s="9"/>
    </row>
    <row r="21" spans="1:27" ht="99" customHeight="1" thickBot="1" x14ac:dyDescent="0.55000000000000004">
      <c r="A21" s="1" t="s">
        <v>507</v>
      </c>
      <c r="B21" s="2"/>
      <c r="C21" s="2"/>
      <c r="D21" s="235">
        <v>649874588.8314296</v>
      </c>
      <c r="E21" s="252" t="s">
        <v>511</v>
      </c>
      <c r="F21" s="252"/>
      <c r="G21" s="252"/>
      <c r="H21" s="253"/>
    </row>
    <row r="22" spans="1:27" ht="21.75" customHeight="1" thickBot="1" x14ac:dyDescent="0.55000000000000004">
      <c r="A22" s="5"/>
      <c r="B22" s="5"/>
      <c r="C22" s="5"/>
      <c r="D22" s="180"/>
      <c r="E22" s="9"/>
      <c r="F22" s="9"/>
      <c r="G22" s="9"/>
      <c r="H22" s="9"/>
    </row>
    <row r="23" spans="1:27" ht="99.75" customHeight="1" thickBot="1" x14ac:dyDescent="0.55000000000000004">
      <c r="A23" s="1" t="s">
        <v>24</v>
      </c>
      <c r="B23" s="2"/>
      <c r="C23" s="3"/>
      <c r="D23" s="181">
        <v>76478744.869000003</v>
      </c>
      <c r="E23" s="251" t="s">
        <v>512</v>
      </c>
      <c r="F23" s="252"/>
      <c r="G23" s="252"/>
      <c r="H23" s="253"/>
    </row>
    <row r="24" spans="1:27" ht="82.5" customHeight="1" thickBot="1" x14ac:dyDescent="0.55000000000000004">
      <c r="A24" s="1" t="s">
        <v>461</v>
      </c>
      <c r="B24" s="2"/>
      <c r="C24" s="3"/>
      <c r="D24" s="181">
        <v>8031772.1310000019</v>
      </c>
      <c r="E24" s="251" t="s">
        <v>25</v>
      </c>
      <c r="F24" s="252"/>
      <c r="G24" s="252"/>
      <c r="H24" s="253"/>
      <c r="I24" s="5"/>
      <c r="J24" s="5"/>
      <c r="K24" s="5"/>
      <c r="L24" s="5"/>
      <c r="M24" s="5"/>
      <c r="N24" s="5"/>
      <c r="O24" s="5"/>
      <c r="P24" s="5"/>
      <c r="Q24" s="5"/>
    </row>
    <row r="25" spans="1:27" ht="63.75" customHeight="1" thickBot="1" x14ac:dyDescent="0.55000000000000004">
      <c r="A25" s="1" t="s">
        <v>495</v>
      </c>
      <c r="B25" s="2"/>
      <c r="C25" s="2"/>
      <c r="D25" s="236">
        <f>SUM(D23:D24)</f>
        <v>84510517</v>
      </c>
      <c r="E25" s="251" t="s">
        <v>492</v>
      </c>
      <c r="F25" s="252"/>
      <c r="G25" s="252"/>
      <c r="H25" s="253"/>
      <c r="I25" s="69"/>
      <c r="J25" s="182"/>
      <c r="K25" s="182"/>
      <c r="L25" s="69"/>
      <c r="M25" s="69"/>
      <c r="N25" s="69"/>
      <c r="O25" s="69"/>
      <c r="P25" s="69"/>
      <c r="Q25" s="69"/>
      <c r="R25" s="69"/>
      <c r="S25" s="69"/>
      <c r="T25" s="69"/>
      <c r="U25" s="69"/>
      <c r="V25" s="69"/>
      <c r="W25" s="69"/>
    </row>
    <row r="26" spans="1:27" ht="51.75" customHeight="1" thickBot="1" x14ac:dyDescent="0.55000000000000004">
      <c r="A26" s="9"/>
      <c r="B26" s="9"/>
      <c r="C26" s="9"/>
      <c r="D26" s="183"/>
      <c r="E26" s="180"/>
      <c r="F26" s="9"/>
      <c r="G26" s="9"/>
      <c r="H26" s="9"/>
      <c r="I26" s="9"/>
      <c r="J26" s="69"/>
      <c r="K26" s="69"/>
      <c r="L26" s="69"/>
      <c r="M26" s="69"/>
      <c r="N26" s="69"/>
      <c r="O26" s="69"/>
      <c r="P26" s="69"/>
      <c r="Q26" s="69"/>
      <c r="R26" s="69"/>
      <c r="S26" s="69"/>
      <c r="T26" s="69"/>
      <c r="U26" s="69"/>
      <c r="V26" s="69"/>
      <c r="W26" s="69"/>
      <c r="X26" s="69"/>
    </row>
    <row r="27" spans="1:27" ht="64.5" customHeight="1" thickBot="1" x14ac:dyDescent="0.55000000000000004">
      <c r="A27" s="243" t="s">
        <v>26</v>
      </c>
      <c r="B27" s="244"/>
      <c r="C27" s="68" t="s">
        <v>27</v>
      </c>
      <c r="D27" s="68" t="s">
        <v>28</v>
      </c>
      <c r="E27" s="68" t="s">
        <v>515</v>
      </c>
      <c r="F27" s="254" t="s">
        <v>513</v>
      </c>
      <c r="G27" s="255"/>
      <c r="H27" s="255"/>
      <c r="I27" s="256"/>
      <c r="J27" s="69"/>
      <c r="K27" s="69"/>
      <c r="L27" s="69"/>
      <c r="M27" s="69"/>
      <c r="N27" s="69"/>
      <c r="O27" s="69"/>
      <c r="P27" s="69"/>
      <c r="Q27" s="69"/>
      <c r="R27" s="69"/>
      <c r="S27" s="69"/>
      <c r="T27" s="69"/>
      <c r="U27" s="69"/>
      <c r="V27" s="69"/>
    </row>
    <row r="28" spans="1:27" ht="64.5" customHeight="1" thickBot="1" x14ac:dyDescent="0.55000000000000004">
      <c r="A28" s="70" t="s">
        <v>518</v>
      </c>
      <c r="B28" s="70"/>
      <c r="C28" s="71">
        <v>0.89500000000000002</v>
      </c>
      <c r="D28" s="237">
        <v>2348390970.1755238</v>
      </c>
      <c r="E28" s="72">
        <f>D28/SUMPRODUCT(ACA!I14:I164, 'Formula Factor Data'!D12:D162)/15/38</f>
        <v>4.6815178105540811</v>
      </c>
      <c r="F28" s="251" t="s">
        <v>29</v>
      </c>
      <c r="G28" s="252"/>
      <c r="H28" s="252"/>
      <c r="I28" s="253"/>
      <c r="J28" s="69"/>
      <c r="K28" s="69"/>
      <c r="L28" s="69"/>
      <c r="M28" s="69"/>
      <c r="N28" s="69"/>
      <c r="O28" s="69"/>
      <c r="P28" s="69"/>
      <c r="Q28" s="69"/>
      <c r="R28" s="69"/>
      <c r="S28" s="69"/>
      <c r="T28" s="69"/>
      <c r="U28" s="69"/>
      <c r="V28" s="69"/>
      <c r="W28" s="69"/>
      <c r="X28" s="69"/>
      <c r="AA28" s="69"/>
    </row>
    <row r="29" spans="1:27" ht="67.5" customHeight="1" thickBot="1" x14ac:dyDescent="0.55000000000000004">
      <c r="A29" s="70" t="s">
        <v>519</v>
      </c>
      <c r="B29" s="70"/>
      <c r="C29" s="71">
        <v>0.08</v>
      </c>
      <c r="D29" s="237">
        <v>209912042.02686244</v>
      </c>
      <c r="E29" s="72">
        <f>D29/SUMPRODUCT(ACA!I14:I164, 'Formula Factor Data'!D12:D162, 'Formula Factor Data'!E12:E162)/15/38</f>
        <v>1.7201176549206998</v>
      </c>
      <c r="F29" s="251" t="s">
        <v>34</v>
      </c>
      <c r="G29" s="252"/>
      <c r="H29" s="252"/>
      <c r="I29" s="253"/>
    </row>
    <row r="30" spans="1:27" ht="63" customHeight="1" thickBot="1" x14ac:dyDescent="0.55000000000000004">
      <c r="A30" s="70" t="s">
        <v>520</v>
      </c>
      <c r="B30" s="70"/>
      <c r="C30" s="71">
        <v>1.4999999999999999E-2</v>
      </c>
      <c r="D30" s="237">
        <v>39358507.880036704</v>
      </c>
      <c r="E30" s="74">
        <f>D30/SUMPRODUCT(ACA!I14:I164, 'Formula Factor Data'!D12:D162, 'Formula Factor Data'!F12:F162)/15/38</f>
        <v>0.33956916309117485</v>
      </c>
      <c r="F30" s="251" t="s">
        <v>514</v>
      </c>
      <c r="G30" s="252"/>
      <c r="H30" s="252"/>
      <c r="I30" s="253"/>
      <c r="K30" s="119"/>
    </row>
    <row r="31" spans="1:27" ht="60" customHeight="1" thickBot="1" x14ac:dyDescent="0.55000000000000004">
      <c r="A31" s="73" t="s">
        <v>521</v>
      </c>
      <c r="B31" s="70"/>
      <c r="C31" s="71">
        <v>0.01</v>
      </c>
      <c r="D31" s="237">
        <v>26239005.253357805</v>
      </c>
      <c r="E31" s="74">
        <f>D31/SUMPRODUCT(ACA!I14:I164, 'Formula Factor Data'!D12:D162, 'Formula Factor Data'!G12:G162)/15/38</f>
        <v>1.8109076572671992</v>
      </c>
      <c r="F31" s="251" t="s">
        <v>30</v>
      </c>
      <c r="G31" s="252"/>
      <c r="H31" s="252"/>
      <c r="I31" s="253"/>
    </row>
    <row r="32" spans="1:27" ht="15.6" customHeight="1" x14ac:dyDescent="0.5">
      <c r="A32" s="82" t="s">
        <v>31</v>
      </c>
      <c r="B32" s="82"/>
      <c r="C32" s="82"/>
      <c r="D32" s="83"/>
      <c r="E32" s="83"/>
      <c r="F32" s="83"/>
      <c r="G32" s="83"/>
      <c r="H32" s="83"/>
      <c r="I32" s="83"/>
    </row>
    <row r="33" spans="1:27" ht="15.6" customHeight="1" x14ac:dyDescent="0.5">
      <c r="A33" s="82" t="s">
        <v>32</v>
      </c>
      <c r="B33" s="82"/>
      <c r="C33" s="82"/>
      <c r="D33" s="83"/>
      <c r="E33" s="83"/>
      <c r="F33" s="83"/>
      <c r="G33" s="83"/>
      <c r="H33" s="83"/>
      <c r="I33" s="83"/>
    </row>
    <row r="34" spans="1:27" ht="15.3" thickBot="1" x14ac:dyDescent="0.55000000000000004">
      <c r="A34" s="64"/>
      <c r="B34" s="64"/>
      <c r="C34" s="64"/>
      <c r="D34" s="184"/>
      <c r="E34" s="180"/>
      <c r="F34" s="65"/>
      <c r="G34" s="65"/>
      <c r="H34" s="65"/>
      <c r="I34" s="65"/>
    </row>
    <row r="35" spans="1:27" ht="64.5" customHeight="1" thickBot="1" x14ac:dyDescent="0.55000000000000004">
      <c r="A35" s="243" t="s">
        <v>26</v>
      </c>
      <c r="B35" s="244"/>
      <c r="C35" s="68" t="s">
        <v>27</v>
      </c>
      <c r="D35" s="68" t="s">
        <v>28</v>
      </c>
      <c r="E35" s="68" t="s">
        <v>515</v>
      </c>
      <c r="F35" s="254" t="s">
        <v>513</v>
      </c>
      <c r="G35" s="255"/>
      <c r="H35" s="255"/>
      <c r="I35" s="256"/>
      <c r="J35" s="69"/>
      <c r="K35" s="69"/>
      <c r="L35" s="69"/>
      <c r="M35" s="69"/>
      <c r="N35" s="69"/>
      <c r="O35" s="69"/>
      <c r="P35" s="69"/>
      <c r="Q35" s="69"/>
      <c r="R35" s="69"/>
      <c r="S35" s="69"/>
      <c r="T35" s="69"/>
      <c r="U35" s="69"/>
      <c r="V35" s="69"/>
    </row>
    <row r="36" spans="1:27" ht="64.5" customHeight="1" thickBot="1" x14ac:dyDescent="0.55000000000000004">
      <c r="A36" s="70" t="s">
        <v>479</v>
      </c>
      <c r="B36" s="70"/>
      <c r="C36" s="71">
        <v>0.89500000000000002</v>
      </c>
      <c r="D36" s="237">
        <f>$D$19*C36</f>
        <v>1357928191.1418684</v>
      </c>
      <c r="E36" s="72">
        <f>D36/SUMPRODUCT(ACA!P14:P164, 'Formula Factor Data'!N12:N162)/15/38</f>
        <v>6.6301155978863093</v>
      </c>
      <c r="F36" s="251" t="s">
        <v>33</v>
      </c>
      <c r="G36" s="252"/>
      <c r="H36" s="252"/>
      <c r="I36" s="253"/>
      <c r="J36" s="69"/>
      <c r="K36" s="69"/>
      <c r="L36" s="69"/>
      <c r="M36" s="69"/>
      <c r="N36" s="69"/>
      <c r="O36" s="69"/>
      <c r="P36" s="69"/>
      <c r="Q36" s="69"/>
      <c r="R36" s="69"/>
      <c r="S36" s="69"/>
      <c r="T36" s="69"/>
      <c r="U36" s="69"/>
      <c r="V36" s="69"/>
      <c r="W36" s="69"/>
      <c r="X36" s="69"/>
      <c r="AA36" s="69"/>
    </row>
    <row r="37" spans="1:27" ht="67.5" customHeight="1" thickBot="1" x14ac:dyDescent="0.55000000000000004">
      <c r="A37" s="70" t="s">
        <v>488</v>
      </c>
      <c r="B37" s="70"/>
      <c r="C37" s="71">
        <v>0.04</v>
      </c>
      <c r="D37" s="237">
        <f t="shared" ref="D37:D39" si="0">$D$19*C37</f>
        <v>60689528.095725954</v>
      </c>
      <c r="E37" s="72">
        <f>D37/SUMPRODUCT(ACA!P14:P164, 'Formula Factor Data'!X12:X162)/15/38</f>
        <v>1.1992104011025739</v>
      </c>
      <c r="F37" s="251" t="s">
        <v>34</v>
      </c>
      <c r="G37" s="252"/>
      <c r="H37" s="252"/>
      <c r="I37" s="253"/>
    </row>
    <row r="38" spans="1:27" ht="60" customHeight="1" thickBot="1" x14ac:dyDescent="0.55000000000000004">
      <c r="A38" s="73" t="s">
        <v>480</v>
      </c>
      <c r="B38" s="70"/>
      <c r="C38" s="71">
        <v>0.04</v>
      </c>
      <c r="D38" s="237">
        <f t="shared" si="0"/>
        <v>60689528.095725954</v>
      </c>
      <c r="E38" s="74" t="s">
        <v>35</v>
      </c>
      <c r="F38" s="251" t="s">
        <v>491</v>
      </c>
      <c r="G38" s="252"/>
      <c r="H38" s="252"/>
      <c r="I38" s="253"/>
    </row>
    <row r="39" spans="1:27" ht="63" customHeight="1" thickBot="1" x14ac:dyDescent="0.55000000000000004">
      <c r="A39" s="70" t="s">
        <v>481</v>
      </c>
      <c r="B39" s="70"/>
      <c r="C39" s="71">
        <v>1.4999999999999999E-2</v>
      </c>
      <c r="D39" s="237">
        <f t="shared" si="0"/>
        <v>22758573.035897233</v>
      </c>
      <c r="E39" s="74">
        <f>D39/SUMPRODUCT(ACA!P14:P164, 'Formula Factor Data'!AE12:AE162)/15/38</f>
        <v>0.50641367233264301</v>
      </c>
      <c r="F39" s="251" t="s">
        <v>514</v>
      </c>
      <c r="G39" s="252"/>
      <c r="H39" s="252"/>
      <c r="I39" s="253"/>
      <c r="K39" s="119"/>
    </row>
    <row r="40" spans="1:27" ht="60" customHeight="1" thickBot="1" x14ac:dyDescent="0.55000000000000004">
      <c r="A40" s="73" t="s">
        <v>478</v>
      </c>
      <c r="B40" s="70"/>
      <c r="C40" s="71">
        <v>0.01</v>
      </c>
      <c r="D40" s="237">
        <f>$D$19*C40</f>
        <v>15172382.023931488</v>
      </c>
      <c r="E40" s="74">
        <f>D40/SUMPRODUCT(ACA!P14:P164, 'Formula Factor Data'!AF12:AF162)/15/38</f>
        <v>4.444136997554275</v>
      </c>
      <c r="F40" s="251" t="s">
        <v>490</v>
      </c>
      <c r="G40" s="252"/>
      <c r="H40" s="252"/>
      <c r="I40" s="253"/>
    </row>
    <row r="41" spans="1:27" ht="54" customHeight="1" thickBot="1" x14ac:dyDescent="0.55000000000000004">
      <c r="A41" s="5"/>
      <c r="B41" s="5"/>
      <c r="C41" s="80"/>
      <c r="D41" s="78"/>
      <c r="E41" s="81"/>
      <c r="F41" s="9"/>
      <c r="G41" s="9"/>
      <c r="H41" s="9"/>
      <c r="I41" s="9"/>
    </row>
    <row r="42" spans="1:27" ht="64.5" customHeight="1" thickBot="1" x14ac:dyDescent="0.55000000000000004">
      <c r="A42" s="243" t="s">
        <v>36</v>
      </c>
      <c r="B42" s="244"/>
      <c r="C42" s="68" t="s">
        <v>37</v>
      </c>
      <c r="D42" s="68" t="s">
        <v>28</v>
      </c>
      <c r="E42" s="68" t="s">
        <v>515</v>
      </c>
      <c r="F42" s="83"/>
      <c r="G42" s="83"/>
      <c r="H42" s="83"/>
      <c r="I42" s="83"/>
      <c r="J42" s="69"/>
      <c r="K42" s="69"/>
      <c r="L42" s="69"/>
      <c r="M42" s="69"/>
      <c r="N42" s="69"/>
      <c r="O42" s="69"/>
      <c r="P42" s="69"/>
      <c r="Q42" s="69"/>
      <c r="R42" s="69"/>
      <c r="S42" s="69"/>
      <c r="T42" s="69"/>
      <c r="U42" s="69"/>
      <c r="V42" s="69"/>
    </row>
    <row r="43" spans="1:27" ht="64.5" customHeight="1" thickBot="1" x14ac:dyDescent="0.55000000000000004">
      <c r="A43" s="73" t="s">
        <v>477</v>
      </c>
      <c r="B43" s="70"/>
      <c r="C43" s="75">
        <v>5.266498751958372E-3</v>
      </c>
      <c r="D43" s="237">
        <f>$D$19*C43</f>
        <v>7990533.0993270827</v>
      </c>
      <c r="E43" s="76">
        <f>D43/SUMPRODUCT(ACA!P14:P164, 'Formula Factor Data'!Y12:Y162)/15/38</f>
        <v>1.1768943232139575</v>
      </c>
      <c r="F43" s="83"/>
      <c r="G43" s="149"/>
      <c r="H43" s="83"/>
      <c r="I43" s="83"/>
      <c r="J43" s="69"/>
      <c r="K43" s="69"/>
      <c r="L43" s="69"/>
      <c r="M43" s="69"/>
      <c r="N43" s="69"/>
      <c r="O43" s="69"/>
      <c r="P43" s="69"/>
      <c r="Q43" s="69"/>
      <c r="R43" s="69"/>
      <c r="S43" s="69"/>
      <c r="T43" s="69"/>
      <c r="U43" s="69"/>
      <c r="V43" s="69"/>
      <c r="W43" s="69"/>
      <c r="X43" s="69"/>
      <c r="AA43" s="69"/>
    </row>
    <row r="44" spans="1:27" ht="67.5" customHeight="1" thickBot="1" x14ac:dyDescent="0.55000000000000004">
      <c r="A44" s="73" t="s">
        <v>476</v>
      </c>
      <c r="B44" s="70"/>
      <c r="C44" s="75">
        <v>7.6938901881097033E-3</v>
      </c>
      <c r="D44" s="237">
        <f t="shared" ref="D44:D48" si="1">$D$19*C44</f>
        <v>11673464.118417852</v>
      </c>
      <c r="E44" s="76">
        <f>D44/SUMPRODUCT(ACA!P14:P164, 'Formula Factor Data'!Z12:Z162)/15/38</f>
        <v>0.89132437713998303</v>
      </c>
      <c r="F44" s="83"/>
      <c r="G44" s="83"/>
      <c r="H44" s="83"/>
      <c r="I44" s="83"/>
    </row>
    <row r="45" spans="1:27" ht="63" customHeight="1" thickBot="1" x14ac:dyDescent="0.55000000000000004">
      <c r="A45" s="73" t="s">
        <v>482</v>
      </c>
      <c r="B45" s="70"/>
      <c r="C45" s="75">
        <v>7.0485055527776865E-3</v>
      </c>
      <c r="D45" s="237">
        <f t="shared" si="1"/>
        <v>10694261.894454546</v>
      </c>
      <c r="E45" s="76">
        <f>D45/SUMPRODUCT(ACA!P14:P164, 'Formula Factor Data'!AA12:AA162)/15/38</f>
        <v>0.8394025687628961</v>
      </c>
      <c r="F45" s="83"/>
      <c r="G45" s="83"/>
      <c r="H45" s="83"/>
      <c r="I45" s="83"/>
      <c r="K45" s="119"/>
    </row>
    <row r="46" spans="1:27" ht="60" customHeight="1" thickBot="1" x14ac:dyDescent="0.55000000000000004">
      <c r="A46" s="73" t="s">
        <v>475</v>
      </c>
      <c r="B46" s="70"/>
      <c r="C46" s="75">
        <v>6.31768392708761E-3</v>
      </c>
      <c r="D46" s="237">
        <f t="shared" si="1"/>
        <v>9585431.4048224948</v>
      </c>
      <c r="E46" s="76">
        <f>D46/SUMPRODUCT(ACA!P14:P164, 'Formula Factor Data'!AB12:AB162)/15/38</f>
        <v>0.77017349092678167</v>
      </c>
      <c r="F46" s="83"/>
      <c r="G46" s="83"/>
      <c r="H46" s="83"/>
      <c r="I46" s="83"/>
    </row>
    <row r="47" spans="1:27" ht="60" customHeight="1" thickBot="1" x14ac:dyDescent="0.55000000000000004">
      <c r="A47" s="73" t="s">
        <v>474</v>
      </c>
      <c r="B47" s="70"/>
      <c r="C47" s="75">
        <v>7.6477153679750656E-3</v>
      </c>
      <c r="D47" s="237">
        <f t="shared" si="1"/>
        <v>11603405.917320948</v>
      </c>
      <c r="E47" s="76">
        <f>D47/SUMPRODUCT(ACA!P14:P164, 'Formula Factor Data'!AC12:AC162)/15/38</f>
        <v>0.49325717958232096</v>
      </c>
      <c r="F47" s="9"/>
      <c r="G47" s="9"/>
      <c r="H47" s="9"/>
      <c r="I47" s="9"/>
    </row>
    <row r="48" spans="1:27" ht="60" customHeight="1" thickBot="1" x14ac:dyDescent="0.55000000000000004">
      <c r="A48" s="73" t="s">
        <v>473</v>
      </c>
      <c r="B48" s="70"/>
      <c r="C48" s="75">
        <v>6.0257062120915661E-3</v>
      </c>
      <c r="D48" s="237">
        <f t="shared" si="1"/>
        <v>9142431.6613830384</v>
      </c>
      <c r="E48" s="76">
        <f>D48/SUMPRODUCT(ACA!P14:P164, 'Formula Factor Data'!AD12:AD162)/15/38</f>
        <v>0.40672083228717676</v>
      </c>
      <c r="F48" s="83"/>
      <c r="G48" s="83"/>
      <c r="H48" s="83"/>
      <c r="I48" s="83"/>
    </row>
    <row r="49" spans="1:9" ht="17.25" customHeight="1" x14ac:dyDescent="0.5">
      <c r="A49" s="66" t="s">
        <v>38</v>
      </c>
      <c r="B49" s="5"/>
      <c r="C49" s="77"/>
      <c r="D49" s="78"/>
      <c r="E49" s="79"/>
      <c r="F49" s="9"/>
      <c r="G49" s="9"/>
      <c r="H49" s="9"/>
      <c r="I49" s="9"/>
    </row>
    <row r="50" spans="1:9" ht="17.25" customHeight="1" thickBot="1" x14ac:dyDescent="0.55000000000000004">
      <c r="A50" s="66"/>
      <c r="B50" s="5"/>
      <c r="C50" s="77"/>
      <c r="D50" s="78"/>
      <c r="E50" s="79"/>
      <c r="F50" s="9"/>
      <c r="G50" s="9"/>
      <c r="H50" s="9"/>
      <c r="I50" s="9"/>
    </row>
    <row r="51" spans="1:9" ht="60" customHeight="1" thickBot="1" x14ac:dyDescent="0.55000000000000004">
      <c r="A51" s="243" t="s">
        <v>26</v>
      </c>
      <c r="B51" s="244"/>
      <c r="C51" s="68" t="s">
        <v>27</v>
      </c>
      <c r="D51" s="68" t="s">
        <v>28</v>
      </c>
      <c r="E51" s="68" t="s">
        <v>515</v>
      </c>
      <c r="F51" s="254" t="s">
        <v>513</v>
      </c>
      <c r="G51" s="255"/>
      <c r="H51" s="255"/>
      <c r="I51" s="256"/>
    </row>
    <row r="52" spans="1:9" ht="60" customHeight="1" thickBot="1" x14ac:dyDescent="0.55000000000000004">
      <c r="A52" s="70" t="s">
        <v>466</v>
      </c>
      <c r="B52" s="70"/>
      <c r="C52" s="71">
        <v>0.89500000000000002</v>
      </c>
      <c r="D52" s="237">
        <f>$D$21*C52</f>
        <v>581637757.00412953</v>
      </c>
      <c r="E52" s="72">
        <f>D52/SUMPRODUCT(ACA!P14:P164, 'Formula Factor Data'!AH12:AH162)/15/38</f>
        <v>8.9714283445842753</v>
      </c>
      <c r="F52" s="251" t="s">
        <v>39</v>
      </c>
      <c r="G52" s="252"/>
      <c r="H52" s="252"/>
      <c r="I52" s="253"/>
    </row>
    <row r="53" spans="1:9" ht="60" customHeight="1" thickBot="1" x14ac:dyDescent="0.55000000000000004">
      <c r="A53" s="70" t="s">
        <v>489</v>
      </c>
      <c r="B53" s="70"/>
      <c r="C53" s="71">
        <v>0.04</v>
      </c>
      <c r="D53" s="237">
        <f t="shared" ref="D53:D56" si="2">$D$21*C53</f>
        <v>25994983.553257186</v>
      </c>
      <c r="E53" s="72">
        <f>D53/SUMPRODUCT(ACA!P14:P164, 'Formula Factor Data'!AI12:AI162)/15/38</f>
        <v>1.6906028014211587</v>
      </c>
      <c r="F53" s="251" t="s">
        <v>34</v>
      </c>
      <c r="G53" s="252"/>
      <c r="H53" s="252"/>
      <c r="I53" s="253"/>
    </row>
    <row r="54" spans="1:9" ht="60" customHeight="1" thickBot="1" x14ac:dyDescent="0.55000000000000004">
      <c r="A54" s="73" t="s">
        <v>465</v>
      </c>
      <c r="B54" s="70"/>
      <c r="C54" s="71">
        <v>0.04</v>
      </c>
      <c r="D54" s="237">
        <f t="shared" si="2"/>
        <v>25994983.553257186</v>
      </c>
      <c r="E54" s="74" t="s">
        <v>35</v>
      </c>
      <c r="F54" s="251" t="s">
        <v>491</v>
      </c>
      <c r="G54" s="252"/>
      <c r="H54" s="252"/>
      <c r="I54" s="253"/>
    </row>
    <row r="55" spans="1:9" ht="60" customHeight="1" thickBot="1" x14ac:dyDescent="0.55000000000000004">
      <c r="A55" s="70" t="s">
        <v>463</v>
      </c>
      <c r="B55" s="70"/>
      <c r="C55" s="71">
        <v>1.4999999999999999E-2</v>
      </c>
      <c r="D55" s="237">
        <f t="shared" si="2"/>
        <v>9748118.8324714433</v>
      </c>
      <c r="E55" s="72">
        <f>D55/SUMPRODUCT(ACA!P14:P164, 'Formula Factor Data'!AP12:AP162)/15/38</f>
        <v>0.73497983245830656</v>
      </c>
      <c r="F55" s="251" t="s">
        <v>514</v>
      </c>
      <c r="G55" s="252"/>
      <c r="H55" s="252"/>
      <c r="I55" s="253"/>
    </row>
    <row r="56" spans="1:9" ht="60" customHeight="1" thickBot="1" x14ac:dyDescent="0.55000000000000004">
      <c r="A56" s="73" t="s">
        <v>464</v>
      </c>
      <c r="B56" s="70"/>
      <c r="C56" s="71">
        <v>0.01</v>
      </c>
      <c r="D56" s="237">
        <f t="shared" si="2"/>
        <v>6498745.8883142965</v>
      </c>
      <c r="E56" s="72">
        <f>D56/SUMPRODUCT(ACA!P14:P164, 'Formula Factor Data'!AQ12:AQ162)/15/38</f>
        <v>6.1139855603451201</v>
      </c>
      <c r="F56" s="251" t="s">
        <v>490</v>
      </c>
      <c r="G56" s="252"/>
      <c r="H56" s="252"/>
      <c r="I56" s="253"/>
    </row>
    <row r="57" spans="1:9" ht="60" customHeight="1" thickBot="1" x14ac:dyDescent="0.55000000000000004">
      <c r="A57" s="5"/>
      <c r="B57" s="5"/>
      <c r="C57" s="80"/>
      <c r="D57" s="78"/>
      <c r="E57" s="81"/>
      <c r="F57" s="9"/>
      <c r="G57" s="9"/>
      <c r="H57" s="9"/>
      <c r="I57" s="9"/>
    </row>
    <row r="58" spans="1:9" ht="60" customHeight="1" thickBot="1" x14ac:dyDescent="0.55000000000000004">
      <c r="A58" s="243" t="s">
        <v>40</v>
      </c>
      <c r="B58" s="244"/>
      <c r="C58" s="68" t="s">
        <v>37</v>
      </c>
      <c r="D58" s="68" t="s">
        <v>28</v>
      </c>
      <c r="E58" s="68" t="s">
        <v>515</v>
      </c>
      <c r="F58" s="83"/>
      <c r="G58" s="83"/>
      <c r="H58" s="83"/>
      <c r="I58" s="83"/>
    </row>
    <row r="59" spans="1:9" ht="60" customHeight="1" thickBot="1" x14ac:dyDescent="0.55000000000000004">
      <c r="A59" s="73" t="s">
        <v>472</v>
      </c>
      <c r="B59" s="70"/>
      <c r="C59" s="75">
        <v>4.9979987682913065E-3</v>
      </c>
      <c r="D59" s="237">
        <f>$D$21*C59</f>
        <v>3248072.3945233044</v>
      </c>
      <c r="E59" s="76">
        <f>D59/SUMPRODUCT(ACA!P14:P164, 'Formula Factor Data'!AJ12:AJ162)/15/38</f>
        <v>1.7226329410578463</v>
      </c>
      <c r="F59" s="83"/>
      <c r="G59" s="83"/>
      <c r="H59" s="83"/>
      <c r="I59" s="83"/>
    </row>
    <row r="60" spans="1:9" ht="60" customHeight="1" thickBot="1" x14ac:dyDescent="0.55000000000000004">
      <c r="A60" s="73" t="s">
        <v>471</v>
      </c>
      <c r="B60" s="70"/>
      <c r="C60" s="75">
        <v>7.511241231174191E-3</v>
      </c>
      <c r="D60" s="237">
        <f t="shared" ref="D60:D64" si="3">$D$21*C60</f>
        <v>4881364.8067230089</v>
      </c>
      <c r="E60" s="76">
        <f>D60/SUMPRODUCT(ACA!P14:P164, 'Formula Factor Data'!AK12:AK162)/15/38</f>
        <v>1.3046411244776319</v>
      </c>
      <c r="F60" s="83"/>
      <c r="G60" s="83"/>
      <c r="H60" s="83"/>
      <c r="I60" s="83"/>
    </row>
    <row r="61" spans="1:9" ht="60" customHeight="1" thickBot="1" x14ac:dyDescent="0.55000000000000004">
      <c r="A61" s="73" t="s">
        <v>470</v>
      </c>
      <c r="B61" s="70"/>
      <c r="C61" s="75">
        <v>6.8764188045257937E-3</v>
      </c>
      <c r="D61" s="237">
        <f t="shared" si="3"/>
        <v>4468809.8432239108</v>
      </c>
      <c r="E61" s="76">
        <f>D61/SUMPRODUCT(ACA!P14:P164, 'Formula Factor Data'!AL12:AL162)/15/38</f>
        <v>1.2286426123721386</v>
      </c>
      <c r="F61" s="83"/>
      <c r="G61" s="83"/>
      <c r="H61" s="83"/>
      <c r="I61" s="83"/>
    </row>
    <row r="62" spans="1:9" ht="60" customHeight="1" thickBot="1" x14ac:dyDescent="0.55000000000000004">
      <c r="A62" s="73" t="s">
        <v>467</v>
      </c>
      <c r="B62" s="70"/>
      <c r="C62" s="75">
        <v>6.3392763660265515E-3</v>
      </c>
      <c r="D62" s="237">
        <f t="shared" si="3"/>
        <v>4119734.6218603044</v>
      </c>
      <c r="E62" s="76">
        <f>D62/SUMPRODUCT(ACA!P14:P164, 'Formula Factor Data'!AM12:AM162)/15/38</f>
        <v>1.1273112628981488</v>
      </c>
      <c r="F62" s="83"/>
      <c r="G62" s="83"/>
      <c r="H62" s="83"/>
      <c r="I62" s="83"/>
    </row>
    <row r="63" spans="1:9" ht="60" customHeight="1" thickBot="1" x14ac:dyDescent="0.55000000000000004">
      <c r="A63" s="73" t="s">
        <v>468</v>
      </c>
      <c r="B63" s="70"/>
      <c r="C63" s="75">
        <v>7.8719096046204785E-3</v>
      </c>
      <c r="D63" s="237">
        <f t="shared" si="3"/>
        <v>5115754.0176209146</v>
      </c>
      <c r="E63" s="76">
        <f>D63/SUMPRODUCT(ACA!P14:P164, 'Formula Factor Data'!AN12:AN162)/15/38</f>
        <v>0.72198586500218498</v>
      </c>
      <c r="F63" s="9"/>
      <c r="G63" s="9"/>
      <c r="H63" s="9"/>
      <c r="I63" s="9"/>
    </row>
    <row r="64" spans="1:9" ht="60" customHeight="1" thickBot="1" x14ac:dyDescent="0.55000000000000004">
      <c r="A64" s="73" t="s">
        <v>469</v>
      </c>
      <c r="B64" s="70"/>
      <c r="C64" s="75">
        <v>6.403155225361684E-3</v>
      </c>
      <c r="D64" s="237">
        <f t="shared" si="3"/>
        <v>4161247.8693057443</v>
      </c>
      <c r="E64" s="76">
        <f>D64/SUMPRODUCT(ACA!P14:P164, 'Formula Factor Data'!AO12:AO162)/15/38</f>
        <v>0.59532167815969672</v>
      </c>
      <c r="F64" s="83"/>
      <c r="G64" s="83"/>
      <c r="H64" s="83"/>
      <c r="I64" s="83"/>
    </row>
    <row r="65" spans="1:9" ht="17.25" customHeight="1" x14ac:dyDescent="0.5">
      <c r="A65" s="66" t="s">
        <v>38</v>
      </c>
      <c r="B65" s="82"/>
      <c r="C65" s="82"/>
      <c r="D65" s="83"/>
      <c r="E65" s="83"/>
      <c r="F65" s="83"/>
      <c r="G65" s="83"/>
      <c r="H65" s="83"/>
      <c r="I65" s="83"/>
    </row>
    <row r="66" spans="1:9" ht="36" customHeight="1" thickBot="1" x14ac:dyDescent="0.55000000000000004">
      <c r="A66" s="82"/>
      <c r="B66" s="82"/>
      <c r="C66" s="82"/>
      <c r="D66" s="83"/>
      <c r="E66" s="83"/>
      <c r="F66" s="83"/>
      <c r="G66" s="83"/>
      <c r="H66" s="83"/>
      <c r="I66" s="83"/>
    </row>
    <row r="67" spans="1:9" ht="62.5" customHeight="1" thickBot="1" x14ac:dyDescent="0.55000000000000004">
      <c r="A67" s="173"/>
      <c r="B67" s="69"/>
      <c r="C67" s="69"/>
      <c r="D67" s="69"/>
      <c r="E67" s="68" t="s">
        <v>41</v>
      </c>
      <c r="F67" s="243" t="s">
        <v>42</v>
      </c>
      <c r="G67" s="255"/>
      <c r="H67" s="255"/>
      <c r="I67" s="256"/>
    </row>
    <row r="68" spans="1:9" ht="41.25" customHeight="1" thickBot="1" x14ac:dyDescent="0.55000000000000004">
      <c r="A68" s="1" t="s">
        <v>43</v>
      </c>
      <c r="B68" s="2"/>
      <c r="C68" s="2"/>
      <c r="D68" s="60"/>
      <c r="E68" s="185">
        <f>'3-4YO 2024-25 step-by-step'!AG7</f>
        <v>5.9051119347706766</v>
      </c>
      <c r="F68" s="251" t="s">
        <v>516</v>
      </c>
      <c r="G68" s="252"/>
      <c r="H68" s="252"/>
      <c r="I68" s="253"/>
    </row>
    <row r="69" spans="1:9" ht="61.5" customHeight="1" thickBot="1" x14ac:dyDescent="0.55000000000000004">
      <c r="A69" s="1" t="s">
        <v>44</v>
      </c>
      <c r="B69" s="2"/>
      <c r="C69" s="2"/>
      <c r="D69" s="60"/>
      <c r="E69" s="185">
        <f>'3-4YO 2024-25 step-by-step'!AK7/'3-4YO 2024-25 step-by-step'!AJ7/15/38</f>
        <v>5.8267049567527645</v>
      </c>
      <c r="F69" s="251" t="s">
        <v>636</v>
      </c>
      <c r="G69" s="252"/>
      <c r="H69" s="252"/>
      <c r="I69" s="253"/>
    </row>
    <row r="70" spans="1:9" ht="52.5" customHeight="1" thickBot="1" x14ac:dyDescent="0.55000000000000004">
      <c r="A70" s="1" t="s">
        <v>45</v>
      </c>
      <c r="B70" s="2"/>
      <c r="C70" s="2"/>
      <c r="D70" s="60"/>
      <c r="E70" s="185">
        <f>('3-4YO 2024-25 step-by-step'!AH7+'3-4YO 2024-25 step-by-step'!AK7)/('3-4YO 2024-25 step-by-step'!AJ7+'3-4YO 2024-25 step-by-step'!I7)/15/38</f>
        <v>5.8819666876743124</v>
      </c>
      <c r="F70" s="251" t="s">
        <v>493</v>
      </c>
      <c r="G70" s="252"/>
      <c r="H70" s="252"/>
      <c r="I70" s="253"/>
    </row>
    <row r="71" spans="1:9" ht="48.75" customHeight="1" thickBot="1" x14ac:dyDescent="0.55000000000000004">
      <c r="A71" s="1" t="s">
        <v>486</v>
      </c>
      <c r="B71" s="2"/>
      <c r="C71" s="2"/>
      <c r="D71" s="60"/>
      <c r="E71" s="185">
        <f>'2YO 2024-25 step-by-step'!AR6</f>
        <v>8.2838381072424028</v>
      </c>
      <c r="F71" s="251" t="s">
        <v>669</v>
      </c>
      <c r="G71" s="252"/>
      <c r="H71" s="252"/>
      <c r="I71" s="253"/>
    </row>
    <row r="72" spans="1:9" ht="48.75" customHeight="1" thickBot="1" x14ac:dyDescent="0.55000000000000004">
      <c r="A72" s="1" t="s">
        <v>487</v>
      </c>
      <c r="B72" s="2"/>
      <c r="C72" s="2"/>
      <c r="D72" s="60"/>
      <c r="E72" s="185">
        <f>'Under 2s 2024-25 step-by-step'!AP7</f>
        <v>11.219258580410623</v>
      </c>
      <c r="F72" s="251" t="s">
        <v>496</v>
      </c>
      <c r="G72" s="252"/>
      <c r="H72" s="252"/>
      <c r="I72" s="253"/>
    </row>
    <row r="73" spans="1:9" ht="48" customHeight="1" thickBot="1" x14ac:dyDescent="0.55000000000000004">
      <c r="A73" s="1" t="s">
        <v>46</v>
      </c>
      <c r="B73" s="2"/>
      <c r="C73" s="2"/>
      <c r="D73" s="2"/>
      <c r="E73" s="186">
        <f>'MNS 2024-25'!O8/'MNS 2024-25'!F8/15/38</f>
        <v>5.2689434722572699</v>
      </c>
      <c r="F73" s="251" t="s">
        <v>517</v>
      </c>
      <c r="G73" s="252"/>
      <c r="H73" s="252"/>
      <c r="I73" s="253"/>
    </row>
    <row r="74" spans="1:9" ht="42" customHeight="1" thickBot="1" x14ac:dyDescent="0.55000000000000004">
      <c r="A74" s="1" t="s">
        <v>47</v>
      </c>
      <c r="B74" s="2"/>
      <c r="C74" s="2"/>
      <c r="D74" s="2"/>
      <c r="E74" s="238">
        <v>0.68</v>
      </c>
      <c r="F74" s="251" t="s">
        <v>483</v>
      </c>
      <c r="G74" s="252"/>
      <c r="H74" s="252"/>
      <c r="I74" s="253"/>
    </row>
    <row r="75" spans="1:9" ht="41.25" customHeight="1" thickBot="1" x14ac:dyDescent="0.55000000000000004">
      <c r="A75" s="1" t="s">
        <v>48</v>
      </c>
      <c r="B75" s="2"/>
      <c r="C75" s="2"/>
      <c r="D75" s="2"/>
      <c r="E75" s="239">
        <v>910</v>
      </c>
      <c r="F75" s="251" t="s">
        <v>484</v>
      </c>
      <c r="G75" s="252"/>
      <c r="H75" s="252"/>
      <c r="I75" s="253"/>
    </row>
    <row r="76" spans="1:9" x14ac:dyDescent="0.5">
      <c r="A76" s="66" t="s">
        <v>485</v>
      </c>
    </row>
    <row r="77" spans="1:9" ht="15.6" customHeight="1" x14ac:dyDescent="0.5">
      <c r="A77" s="82" t="s">
        <v>668</v>
      </c>
      <c r="B77" s="83"/>
      <c r="C77" s="83"/>
      <c r="D77" s="83"/>
      <c r="E77" s="83"/>
      <c r="F77" s="83"/>
      <c r="G77" s="83"/>
      <c r="H77" s="83"/>
      <c r="I77" s="83"/>
    </row>
    <row r="78" spans="1:9" x14ac:dyDescent="0.5">
      <c r="A78" s="32" t="s">
        <v>670</v>
      </c>
    </row>
  </sheetData>
  <mergeCells count="40">
    <mergeCell ref="A58:B58"/>
    <mergeCell ref="A42:B42"/>
    <mergeCell ref="A51:B51"/>
    <mergeCell ref="F51:I51"/>
    <mergeCell ref="F52:I52"/>
    <mergeCell ref="F53:I53"/>
    <mergeCell ref="F71:I71"/>
    <mergeCell ref="F74:I74"/>
    <mergeCell ref="F75:I75"/>
    <mergeCell ref="F67:I67"/>
    <mergeCell ref="F68:I68"/>
    <mergeCell ref="F69:I69"/>
    <mergeCell ref="F73:I73"/>
    <mergeCell ref="F72:I72"/>
    <mergeCell ref="E13:H13"/>
    <mergeCell ref="E14:H14"/>
    <mergeCell ref="E19:H19"/>
    <mergeCell ref="F27:I27"/>
    <mergeCell ref="F70:I70"/>
    <mergeCell ref="E21:H21"/>
    <mergeCell ref="F35:I35"/>
    <mergeCell ref="F37:I37"/>
    <mergeCell ref="F38:I38"/>
    <mergeCell ref="F39:I39"/>
    <mergeCell ref="F40:I40"/>
    <mergeCell ref="F55:I55"/>
    <mergeCell ref="F56:I56"/>
    <mergeCell ref="F54:I54"/>
    <mergeCell ref="F28:I28"/>
    <mergeCell ref="A27:B27"/>
    <mergeCell ref="E15:H16"/>
    <mergeCell ref="F30:I30"/>
    <mergeCell ref="F36:I36"/>
    <mergeCell ref="F31:I31"/>
    <mergeCell ref="F29:I29"/>
    <mergeCell ref="E17:H17"/>
    <mergeCell ref="E23:H23"/>
    <mergeCell ref="E24:H24"/>
    <mergeCell ref="E25:H25"/>
    <mergeCell ref="A35:B35"/>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AAD9-0CC2-4D88-B1D3-015CDFF287B2}">
  <sheetPr codeName="Sheet4">
    <tabColor theme="6" tint="0.39997558519241921"/>
  </sheetPr>
  <dimension ref="A1:J155"/>
  <sheetViews>
    <sheetView showGridLines="0" zoomScaleNormal="100" workbookViewId="0"/>
  </sheetViews>
  <sheetFormatPr defaultColWidth="9.15625" defaultRowHeight="15" x14ac:dyDescent="0.5"/>
  <cols>
    <col min="1" max="1" width="35.578125" style="32" customWidth="1"/>
    <col min="2" max="2" width="15.578125" style="32" customWidth="1"/>
    <col min="3" max="3" width="40.578125" style="32" customWidth="1"/>
    <col min="4" max="7" width="27" style="32" customWidth="1"/>
    <col min="8" max="8" width="25" style="32" customWidth="1"/>
    <col min="9" max="9" width="23.26171875" style="32" customWidth="1"/>
    <col min="10" max="10" width="22.68359375" style="32" customWidth="1"/>
    <col min="11" max="16384" width="9.15625" style="32"/>
  </cols>
  <sheetData>
    <row r="1" spans="1:10" ht="40" customHeight="1" x14ac:dyDescent="0.5">
      <c r="A1" s="118" t="s">
        <v>49</v>
      </c>
      <c r="B1" s="119"/>
      <c r="C1" s="119"/>
      <c r="D1" s="119"/>
      <c r="E1" s="119"/>
      <c r="F1" s="119"/>
      <c r="G1" s="241"/>
    </row>
    <row r="2" spans="1:10" ht="19" customHeight="1" x14ac:dyDescent="0.5">
      <c r="A2" s="36" t="s">
        <v>654</v>
      </c>
      <c r="B2" s="162"/>
      <c r="C2" s="162"/>
      <c r="D2" s="163"/>
      <c r="E2" s="164"/>
      <c r="F2" s="164"/>
      <c r="G2" s="164"/>
      <c r="H2" s="191"/>
      <c r="I2" s="191"/>
      <c r="J2" s="37"/>
    </row>
    <row r="3" spans="1:10" ht="18" customHeight="1" x14ac:dyDescent="0.5">
      <c r="A3" s="165" t="s">
        <v>671</v>
      </c>
      <c r="B3" s="166"/>
      <c r="C3" s="166"/>
      <c r="D3" s="167"/>
      <c r="E3" s="168"/>
      <c r="F3" s="168"/>
      <c r="G3" s="168"/>
      <c r="H3" s="192"/>
      <c r="I3" s="192"/>
      <c r="J3" s="42"/>
    </row>
    <row r="4" spans="1:10" ht="60" customHeight="1" x14ac:dyDescent="0.5">
      <c r="A4" s="169" t="s">
        <v>50</v>
      </c>
      <c r="B4" s="240" t="s">
        <v>672</v>
      </c>
      <c r="C4" s="240" t="s">
        <v>673</v>
      </c>
      <c r="D4" s="193" t="s">
        <v>51</v>
      </c>
      <c r="E4" s="121" t="s">
        <v>522</v>
      </c>
      <c r="F4" s="121" t="s">
        <v>52</v>
      </c>
      <c r="G4" s="121" t="s">
        <v>53</v>
      </c>
    </row>
    <row r="5" spans="1:10" x14ac:dyDescent="0.5">
      <c r="A5" s="102" t="s">
        <v>54</v>
      </c>
      <c r="B5" s="101">
        <v>831</v>
      </c>
      <c r="C5" s="102" t="s">
        <v>55</v>
      </c>
      <c r="D5" s="104">
        <v>5.45</v>
      </c>
      <c r="E5" s="104">
        <v>5.71</v>
      </c>
      <c r="F5" s="104">
        <f t="shared" ref="F5:F36" si="0">E5-D5</f>
        <v>0.25999999999999979</v>
      </c>
      <c r="G5" s="194">
        <f t="shared" ref="G5:G36" si="1">F5/D5</f>
        <v>4.7706422018348585E-2</v>
      </c>
      <c r="I5" s="195"/>
    </row>
    <row r="6" spans="1:10" x14ac:dyDescent="0.5">
      <c r="A6" s="102" t="s">
        <v>54</v>
      </c>
      <c r="B6" s="101">
        <v>830</v>
      </c>
      <c r="C6" s="102" t="s">
        <v>56</v>
      </c>
      <c r="D6" s="104">
        <v>5.2</v>
      </c>
      <c r="E6" s="104">
        <v>5.47</v>
      </c>
      <c r="F6" s="104">
        <f t="shared" si="0"/>
        <v>0.26999999999999957</v>
      </c>
      <c r="G6" s="194">
        <f t="shared" si="1"/>
        <v>5.1923076923076843E-2</v>
      </c>
      <c r="I6" s="196"/>
    </row>
    <row r="7" spans="1:10" x14ac:dyDescent="0.5">
      <c r="A7" s="102" t="s">
        <v>54</v>
      </c>
      <c r="B7" s="101">
        <v>856</v>
      </c>
      <c r="C7" s="102" t="s">
        <v>57</v>
      </c>
      <c r="D7" s="104">
        <v>5.28</v>
      </c>
      <c r="E7" s="104">
        <v>5.51</v>
      </c>
      <c r="F7" s="104">
        <f t="shared" si="0"/>
        <v>0.22999999999999954</v>
      </c>
      <c r="G7" s="194">
        <f t="shared" si="1"/>
        <v>4.3560606060605973E-2</v>
      </c>
      <c r="H7" s="197"/>
      <c r="I7" s="198"/>
    </row>
    <row r="8" spans="1:10" x14ac:dyDescent="0.5">
      <c r="A8" s="102" t="s">
        <v>54</v>
      </c>
      <c r="B8" s="101">
        <v>855</v>
      </c>
      <c r="C8" s="102" t="s">
        <v>58</v>
      </c>
      <c r="D8" s="104">
        <v>5.2</v>
      </c>
      <c r="E8" s="104">
        <v>5.47</v>
      </c>
      <c r="F8" s="104">
        <f t="shared" si="0"/>
        <v>0.26999999999999957</v>
      </c>
      <c r="G8" s="194">
        <f t="shared" si="1"/>
        <v>5.1923076923076843E-2</v>
      </c>
      <c r="I8" s="198"/>
    </row>
    <row r="9" spans="1:10" x14ac:dyDescent="0.5">
      <c r="A9" s="102" t="s">
        <v>54</v>
      </c>
      <c r="B9" s="101">
        <v>925</v>
      </c>
      <c r="C9" s="102" t="s">
        <v>59</v>
      </c>
      <c r="D9" s="104">
        <v>5.2</v>
      </c>
      <c r="E9" s="104">
        <v>5.47</v>
      </c>
      <c r="F9" s="104">
        <f t="shared" si="0"/>
        <v>0.26999999999999957</v>
      </c>
      <c r="G9" s="194">
        <f t="shared" si="1"/>
        <v>5.1923076923076843E-2</v>
      </c>
      <c r="I9" s="198"/>
    </row>
    <row r="10" spans="1:10" x14ac:dyDescent="0.5">
      <c r="A10" s="102" t="s">
        <v>54</v>
      </c>
      <c r="B10" s="101">
        <v>940</v>
      </c>
      <c r="C10" s="102" t="s">
        <v>60</v>
      </c>
      <c r="D10" s="104">
        <v>5.23</v>
      </c>
      <c r="E10" s="104">
        <v>5.47</v>
      </c>
      <c r="F10" s="104">
        <f t="shared" si="0"/>
        <v>0.23999999999999932</v>
      </c>
      <c r="G10" s="194">
        <f t="shared" si="1"/>
        <v>4.5889101338431992E-2</v>
      </c>
      <c r="I10" s="198"/>
    </row>
    <row r="11" spans="1:10" x14ac:dyDescent="0.5">
      <c r="A11" s="102" t="s">
        <v>54</v>
      </c>
      <c r="B11" s="101">
        <v>892</v>
      </c>
      <c r="C11" s="102" t="s">
        <v>61</v>
      </c>
      <c r="D11" s="104">
        <v>5.48</v>
      </c>
      <c r="E11" s="104">
        <v>5.72</v>
      </c>
      <c r="F11" s="104">
        <f t="shared" si="0"/>
        <v>0.23999999999999932</v>
      </c>
      <c r="G11" s="194">
        <f t="shared" si="1"/>
        <v>4.3795620437956075E-2</v>
      </c>
      <c r="I11" s="198"/>
    </row>
    <row r="12" spans="1:10" x14ac:dyDescent="0.5">
      <c r="A12" s="102" t="s">
        <v>54</v>
      </c>
      <c r="B12" s="101">
        <v>891</v>
      </c>
      <c r="C12" s="102" t="s">
        <v>62</v>
      </c>
      <c r="D12" s="104">
        <v>5.2</v>
      </c>
      <c r="E12" s="104">
        <v>5.47</v>
      </c>
      <c r="F12" s="104">
        <f t="shared" si="0"/>
        <v>0.26999999999999957</v>
      </c>
      <c r="G12" s="194">
        <f t="shared" si="1"/>
        <v>5.1923076923076843E-2</v>
      </c>
      <c r="I12" s="198"/>
    </row>
    <row r="13" spans="1:10" x14ac:dyDescent="0.5">
      <c r="A13" s="102" t="s">
        <v>54</v>
      </c>
      <c r="B13" s="101">
        <v>857</v>
      </c>
      <c r="C13" s="102" t="s">
        <v>63</v>
      </c>
      <c r="D13" s="104">
        <v>5.2</v>
      </c>
      <c r="E13" s="104">
        <v>5.47</v>
      </c>
      <c r="F13" s="104">
        <f t="shared" si="0"/>
        <v>0.26999999999999957</v>
      </c>
      <c r="G13" s="194">
        <f t="shared" si="1"/>
        <v>5.1923076923076843E-2</v>
      </c>
      <c r="I13" s="198"/>
    </row>
    <row r="14" spans="1:10" x14ac:dyDescent="0.5">
      <c r="A14" s="102" t="s">
        <v>54</v>
      </c>
      <c r="B14" s="101">
        <v>941</v>
      </c>
      <c r="C14" s="102" t="s">
        <v>64</v>
      </c>
      <c r="D14" s="104">
        <v>5.26</v>
      </c>
      <c r="E14" s="104">
        <v>5.5</v>
      </c>
      <c r="F14" s="104">
        <f t="shared" si="0"/>
        <v>0.24000000000000021</v>
      </c>
      <c r="G14" s="194">
        <f t="shared" si="1"/>
        <v>4.5627376425855556E-2</v>
      </c>
      <c r="I14" s="198"/>
    </row>
    <row r="15" spans="1:10" x14ac:dyDescent="0.5">
      <c r="A15" s="102" t="s">
        <v>65</v>
      </c>
      <c r="B15" s="101">
        <v>822</v>
      </c>
      <c r="C15" s="102" t="s">
        <v>66</v>
      </c>
      <c r="D15" s="104">
        <v>5.54</v>
      </c>
      <c r="E15" s="104">
        <v>5.78</v>
      </c>
      <c r="F15" s="104">
        <f t="shared" si="0"/>
        <v>0.24000000000000021</v>
      </c>
      <c r="G15" s="194">
        <f t="shared" si="1"/>
        <v>4.3321299638989209E-2</v>
      </c>
      <c r="I15" s="198"/>
    </row>
    <row r="16" spans="1:10" x14ac:dyDescent="0.5">
      <c r="A16" s="102" t="s">
        <v>65</v>
      </c>
      <c r="B16" s="101">
        <v>873</v>
      </c>
      <c r="C16" s="102" t="s">
        <v>67</v>
      </c>
      <c r="D16" s="104">
        <v>5.5</v>
      </c>
      <c r="E16" s="104">
        <v>5.8</v>
      </c>
      <c r="F16" s="104">
        <f t="shared" si="0"/>
        <v>0.29999999999999982</v>
      </c>
      <c r="G16" s="194">
        <f t="shared" si="1"/>
        <v>5.4545454545454515E-2</v>
      </c>
      <c r="I16" s="198"/>
    </row>
    <row r="17" spans="1:9" x14ac:dyDescent="0.5">
      <c r="A17" s="102" t="s">
        <v>65</v>
      </c>
      <c r="B17" s="101">
        <v>823</v>
      </c>
      <c r="C17" s="102" t="s">
        <v>68</v>
      </c>
      <c r="D17" s="104">
        <v>5.28</v>
      </c>
      <c r="E17" s="104">
        <v>5.52</v>
      </c>
      <c r="F17" s="104">
        <f t="shared" si="0"/>
        <v>0.23999999999999932</v>
      </c>
      <c r="G17" s="194">
        <f t="shared" si="1"/>
        <v>4.5454545454545324E-2</v>
      </c>
      <c r="I17" s="198"/>
    </row>
    <row r="18" spans="1:9" x14ac:dyDescent="0.5">
      <c r="A18" s="102" t="s">
        <v>65</v>
      </c>
      <c r="B18" s="101">
        <v>881</v>
      </c>
      <c r="C18" s="102" t="s">
        <v>69</v>
      </c>
      <c r="D18" s="104">
        <v>5.36</v>
      </c>
      <c r="E18" s="104">
        <v>5.61</v>
      </c>
      <c r="F18" s="104">
        <f t="shared" si="0"/>
        <v>0.25</v>
      </c>
      <c r="G18" s="194">
        <f t="shared" si="1"/>
        <v>4.6641791044776115E-2</v>
      </c>
      <c r="I18" s="198"/>
    </row>
    <row r="19" spans="1:9" x14ac:dyDescent="0.5">
      <c r="A19" s="102" t="s">
        <v>65</v>
      </c>
      <c r="B19" s="101">
        <v>919</v>
      </c>
      <c r="C19" s="102" t="s">
        <v>70</v>
      </c>
      <c r="D19" s="104">
        <v>5.9</v>
      </c>
      <c r="E19" s="104">
        <v>6.05</v>
      </c>
      <c r="F19" s="104">
        <f t="shared" si="0"/>
        <v>0.14999999999999947</v>
      </c>
      <c r="G19" s="194">
        <f t="shared" si="1"/>
        <v>2.542372881355923E-2</v>
      </c>
      <c r="I19" s="198"/>
    </row>
    <row r="20" spans="1:9" x14ac:dyDescent="0.5">
      <c r="A20" s="102" t="s">
        <v>65</v>
      </c>
      <c r="B20" s="101">
        <v>821</v>
      </c>
      <c r="C20" s="102" t="s">
        <v>71</v>
      </c>
      <c r="D20" s="104">
        <v>5.65</v>
      </c>
      <c r="E20" s="104">
        <v>5.87</v>
      </c>
      <c r="F20" s="104">
        <f t="shared" si="0"/>
        <v>0.21999999999999975</v>
      </c>
      <c r="G20" s="194">
        <f t="shared" si="1"/>
        <v>3.8938053097345084E-2</v>
      </c>
      <c r="I20" s="198"/>
    </row>
    <row r="21" spans="1:9" x14ac:dyDescent="0.5">
      <c r="A21" s="102" t="s">
        <v>65</v>
      </c>
      <c r="B21" s="101">
        <v>926</v>
      </c>
      <c r="C21" s="102" t="s">
        <v>72</v>
      </c>
      <c r="D21" s="104">
        <v>5.24</v>
      </c>
      <c r="E21" s="104">
        <v>5.48</v>
      </c>
      <c r="F21" s="104">
        <f t="shared" si="0"/>
        <v>0.24000000000000021</v>
      </c>
      <c r="G21" s="194">
        <f t="shared" si="1"/>
        <v>4.5801526717557293E-2</v>
      </c>
      <c r="I21" s="198"/>
    </row>
    <row r="22" spans="1:9" x14ac:dyDescent="0.5">
      <c r="A22" s="102" t="s">
        <v>65</v>
      </c>
      <c r="B22" s="101">
        <v>874</v>
      </c>
      <c r="C22" s="102" t="s">
        <v>73</v>
      </c>
      <c r="D22" s="104">
        <v>5.76</v>
      </c>
      <c r="E22" s="104">
        <v>6</v>
      </c>
      <c r="F22" s="104">
        <f t="shared" si="0"/>
        <v>0.24000000000000021</v>
      </c>
      <c r="G22" s="194">
        <f t="shared" si="1"/>
        <v>4.1666666666666706E-2</v>
      </c>
      <c r="I22" s="198"/>
    </row>
    <row r="23" spans="1:9" x14ac:dyDescent="0.5">
      <c r="A23" s="102" t="s">
        <v>65</v>
      </c>
      <c r="B23" s="101">
        <v>882</v>
      </c>
      <c r="C23" s="102" t="s">
        <v>74</v>
      </c>
      <c r="D23" s="104">
        <v>5.32</v>
      </c>
      <c r="E23" s="104">
        <v>5.59</v>
      </c>
      <c r="F23" s="104">
        <f t="shared" si="0"/>
        <v>0.26999999999999957</v>
      </c>
      <c r="G23" s="194">
        <f t="shared" si="1"/>
        <v>5.0751879699248034E-2</v>
      </c>
      <c r="I23" s="198"/>
    </row>
    <row r="24" spans="1:9" x14ac:dyDescent="0.5">
      <c r="A24" s="102" t="s">
        <v>65</v>
      </c>
      <c r="B24" s="101">
        <v>935</v>
      </c>
      <c r="C24" s="102" t="s">
        <v>75</v>
      </c>
      <c r="D24" s="104">
        <v>5.24</v>
      </c>
      <c r="E24" s="104">
        <v>5.5</v>
      </c>
      <c r="F24" s="104">
        <f t="shared" si="0"/>
        <v>0.25999999999999979</v>
      </c>
      <c r="G24" s="194">
        <f t="shared" si="1"/>
        <v>4.9618320610686981E-2</v>
      </c>
      <c r="I24" s="198"/>
    </row>
    <row r="25" spans="1:9" x14ac:dyDescent="0.5">
      <c r="A25" s="102" t="s">
        <v>65</v>
      </c>
      <c r="B25" s="101">
        <v>883</v>
      </c>
      <c r="C25" s="102" t="s">
        <v>76</v>
      </c>
      <c r="D25" s="104">
        <v>5.61</v>
      </c>
      <c r="E25" s="104">
        <v>5.88</v>
      </c>
      <c r="F25" s="104">
        <f t="shared" si="0"/>
        <v>0.26999999999999957</v>
      </c>
      <c r="G25" s="194">
        <f t="shared" si="1"/>
        <v>4.8128342245989227E-2</v>
      </c>
      <c r="I25" s="198"/>
    </row>
    <row r="26" spans="1:9" x14ac:dyDescent="0.5">
      <c r="A26" s="102" t="s">
        <v>77</v>
      </c>
      <c r="B26" s="101">
        <v>202</v>
      </c>
      <c r="C26" s="102" t="s">
        <v>78</v>
      </c>
      <c r="D26" s="104">
        <v>8.82</v>
      </c>
      <c r="E26" s="104">
        <v>9.0399999999999991</v>
      </c>
      <c r="F26" s="104">
        <f t="shared" si="0"/>
        <v>0.21999999999999886</v>
      </c>
      <c r="G26" s="194">
        <f t="shared" si="1"/>
        <v>2.4943310657596241E-2</v>
      </c>
      <c r="I26" s="198"/>
    </row>
    <row r="27" spans="1:9" x14ac:dyDescent="0.5">
      <c r="A27" s="102" t="s">
        <v>77</v>
      </c>
      <c r="B27" s="101">
        <v>204</v>
      </c>
      <c r="C27" s="102" t="s">
        <v>79</v>
      </c>
      <c r="D27" s="104">
        <v>7.2</v>
      </c>
      <c r="E27" s="104">
        <v>7.6</v>
      </c>
      <c r="F27" s="104">
        <f t="shared" si="0"/>
        <v>0.39999999999999947</v>
      </c>
      <c r="G27" s="194">
        <f t="shared" si="1"/>
        <v>5.5555555555555483E-2</v>
      </c>
      <c r="I27" s="198"/>
    </row>
    <row r="28" spans="1:9" x14ac:dyDescent="0.5">
      <c r="A28" s="102" t="s">
        <v>77</v>
      </c>
      <c r="B28" s="101">
        <v>205</v>
      </c>
      <c r="C28" s="102" t="s">
        <v>80</v>
      </c>
      <c r="D28" s="104">
        <v>8.5</v>
      </c>
      <c r="E28" s="104">
        <v>8.7100000000000009</v>
      </c>
      <c r="F28" s="104">
        <f t="shared" si="0"/>
        <v>0.21000000000000085</v>
      </c>
      <c r="G28" s="194">
        <f t="shared" si="1"/>
        <v>2.4705882352941275E-2</v>
      </c>
      <c r="I28" s="198"/>
    </row>
    <row r="29" spans="1:9" x14ac:dyDescent="0.5">
      <c r="A29" s="102" t="s">
        <v>77</v>
      </c>
      <c r="B29" s="101">
        <v>309</v>
      </c>
      <c r="C29" s="102" t="s">
        <v>81</v>
      </c>
      <c r="D29" s="104">
        <v>6.27</v>
      </c>
      <c r="E29" s="104">
        <v>6.58</v>
      </c>
      <c r="F29" s="104">
        <f t="shared" si="0"/>
        <v>0.3100000000000005</v>
      </c>
      <c r="G29" s="194">
        <f t="shared" si="1"/>
        <v>4.9441786283891627E-2</v>
      </c>
      <c r="I29" s="198"/>
    </row>
    <row r="30" spans="1:9" x14ac:dyDescent="0.5">
      <c r="A30" s="102" t="s">
        <v>77</v>
      </c>
      <c r="B30" s="101">
        <v>206</v>
      </c>
      <c r="C30" s="102" t="s">
        <v>82</v>
      </c>
      <c r="D30" s="104">
        <v>8.1300000000000008</v>
      </c>
      <c r="E30" s="104">
        <v>8.3800000000000008</v>
      </c>
      <c r="F30" s="104">
        <f t="shared" si="0"/>
        <v>0.25</v>
      </c>
      <c r="G30" s="194">
        <f t="shared" si="1"/>
        <v>3.0750307503075027E-2</v>
      </c>
      <c r="I30" s="198"/>
    </row>
    <row r="31" spans="1:9" x14ac:dyDescent="0.5">
      <c r="A31" s="102" t="s">
        <v>77</v>
      </c>
      <c r="B31" s="101">
        <v>207</v>
      </c>
      <c r="C31" s="102" t="s">
        <v>83</v>
      </c>
      <c r="D31" s="104">
        <v>8.44</v>
      </c>
      <c r="E31" s="104">
        <v>8.6</v>
      </c>
      <c r="F31" s="104">
        <f t="shared" si="0"/>
        <v>0.16000000000000014</v>
      </c>
      <c r="G31" s="194">
        <f t="shared" si="1"/>
        <v>1.8957345971564E-2</v>
      </c>
      <c r="I31" s="198"/>
    </row>
    <row r="32" spans="1:9" x14ac:dyDescent="0.5">
      <c r="A32" s="102" t="s">
        <v>77</v>
      </c>
      <c r="B32" s="101">
        <v>208</v>
      </c>
      <c r="C32" s="102" t="s">
        <v>84</v>
      </c>
      <c r="D32" s="104">
        <v>7.58</v>
      </c>
      <c r="E32" s="104">
        <v>7.8</v>
      </c>
      <c r="F32" s="104">
        <f t="shared" si="0"/>
        <v>0.21999999999999975</v>
      </c>
      <c r="G32" s="194">
        <f t="shared" si="1"/>
        <v>2.9023746701846934E-2</v>
      </c>
      <c r="I32" s="198"/>
    </row>
    <row r="33" spans="1:9" x14ac:dyDescent="0.5">
      <c r="A33" s="102" t="s">
        <v>77</v>
      </c>
      <c r="B33" s="101">
        <v>209</v>
      </c>
      <c r="C33" s="102" t="s">
        <v>85</v>
      </c>
      <c r="D33" s="104">
        <v>6.92</v>
      </c>
      <c r="E33" s="104">
        <v>7.24</v>
      </c>
      <c r="F33" s="104">
        <f t="shared" si="0"/>
        <v>0.32000000000000028</v>
      </c>
      <c r="G33" s="194">
        <f t="shared" si="1"/>
        <v>4.6242774566474028E-2</v>
      </c>
      <c r="I33" s="198"/>
    </row>
    <row r="34" spans="1:9" x14ac:dyDescent="0.5">
      <c r="A34" s="102" t="s">
        <v>77</v>
      </c>
      <c r="B34" s="101">
        <v>316</v>
      </c>
      <c r="C34" s="102" t="s">
        <v>86</v>
      </c>
      <c r="D34" s="104">
        <v>6.19</v>
      </c>
      <c r="E34" s="104">
        <v>6.45</v>
      </c>
      <c r="F34" s="104">
        <f t="shared" si="0"/>
        <v>0.25999999999999979</v>
      </c>
      <c r="G34" s="194">
        <f t="shared" si="1"/>
        <v>4.2003231017770558E-2</v>
      </c>
      <c r="I34" s="198"/>
    </row>
    <row r="35" spans="1:9" x14ac:dyDescent="0.5">
      <c r="A35" s="102" t="s">
        <v>77</v>
      </c>
      <c r="B35" s="101">
        <v>210</v>
      </c>
      <c r="C35" s="102" t="s">
        <v>87</v>
      </c>
      <c r="D35" s="104">
        <v>7.29</v>
      </c>
      <c r="E35" s="104">
        <v>7.6</v>
      </c>
      <c r="F35" s="104">
        <f t="shared" si="0"/>
        <v>0.30999999999999961</v>
      </c>
      <c r="G35" s="194">
        <f t="shared" si="1"/>
        <v>4.2524005486968393E-2</v>
      </c>
      <c r="I35" s="198"/>
    </row>
    <row r="36" spans="1:9" x14ac:dyDescent="0.5">
      <c r="A36" s="102" t="s">
        <v>77</v>
      </c>
      <c r="B36" s="101">
        <v>211</v>
      </c>
      <c r="C36" s="102" t="s">
        <v>88</v>
      </c>
      <c r="D36" s="104">
        <v>8.41</v>
      </c>
      <c r="E36" s="104">
        <v>8.68</v>
      </c>
      <c r="F36" s="104">
        <f t="shared" si="0"/>
        <v>0.26999999999999957</v>
      </c>
      <c r="G36" s="194">
        <f t="shared" si="1"/>
        <v>3.2104637336504108E-2</v>
      </c>
      <c r="I36" s="198"/>
    </row>
    <row r="37" spans="1:9" x14ac:dyDescent="0.5">
      <c r="A37" s="102" t="s">
        <v>77</v>
      </c>
      <c r="B37" s="101">
        <v>212</v>
      </c>
      <c r="C37" s="102" t="s">
        <v>89</v>
      </c>
      <c r="D37" s="104">
        <v>7.38</v>
      </c>
      <c r="E37" s="104">
        <v>7.72</v>
      </c>
      <c r="F37" s="104">
        <f t="shared" ref="F37:F68" si="2">E37-D37</f>
        <v>0.33999999999999986</v>
      </c>
      <c r="G37" s="194">
        <f t="shared" ref="G37:G68" si="3">F37/D37</f>
        <v>4.6070460704607026E-2</v>
      </c>
      <c r="I37" s="198"/>
    </row>
    <row r="38" spans="1:9" x14ac:dyDescent="0.5">
      <c r="A38" s="102" t="s">
        <v>77</v>
      </c>
      <c r="B38" s="101">
        <v>213</v>
      </c>
      <c r="C38" s="102" t="s">
        <v>90</v>
      </c>
      <c r="D38" s="104">
        <v>8.17</v>
      </c>
      <c r="E38" s="104">
        <v>8.4499999999999993</v>
      </c>
      <c r="F38" s="104">
        <f t="shared" si="2"/>
        <v>0.27999999999999936</v>
      </c>
      <c r="G38" s="194">
        <f t="shared" si="3"/>
        <v>3.4271725826193311E-2</v>
      </c>
      <c r="I38" s="198"/>
    </row>
    <row r="39" spans="1:9" x14ac:dyDescent="0.5">
      <c r="A39" s="102" t="s">
        <v>91</v>
      </c>
      <c r="B39" s="101">
        <v>841</v>
      </c>
      <c r="C39" s="102" t="s">
        <v>92</v>
      </c>
      <c r="D39" s="104">
        <v>5.27</v>
      </c>
      <c r="E39" s="104">
        <v>5.49</v>
      </c>
      <c r="F39" s="104">
        <f t="shared" si="2"/>
        <v>0.22000000000000064</v>
      </c>
      <c r="G39" s="194">
        <f t="shared" si="3"/>
        <v>4.1745730550284757E-2</v>
      </c>
      <c r="I39" s="198"/>
    </row>
    <row r="40" spans="1:9" x14ac:dyDescent="0.5">
      <c r="A40" s="102" t="s">
        <v>91</v>
      </c>
      <c r="B40" s="101">
        <v>840</v>
      </c>
      <c r="C40" s="102" t="s">
        <v>93</v>
      </c>
      <c r="D40" s="104">
        <v>5.2</v>
      </c>
      <c r="E40" s="104">
        <v>5.47</v>
      </c>
      <c r="F40" s="104">
        <f t="shared" si="2"/>
        <v>0.26999999999999957</v>
      </c>
      <c r="G40" s="194">
        <f t="shared" si="3"/>
        <v>5.1923076923076843E-2</v>
      </c>
      <c r="I40" s="198"/>
    </row>
    <row r="41" spans="1:9" x14ac:dyDescent="0.5">
      <c r="A41" s="102" t="s">
        <v>91</v>
      </c>
      <c r="B41" s="101">
        <v>390</v>
      </c>
      <c r="C41" s="102" t="s">
        <v>94</v>
      </c>
      <c r="D41" s="104">
        <v>5.2</v>
      </c>
      <c r="E41" s="104">
        <v>5.47</v>
      </c>
      <c r="F41" s="104">
        <f t="shared" si="2"/>
        <v>0.26999999999999957</v>
      </c>
      <c r="G41" s="194">
        <f t="shared" si="3"/>
        <v>5.1923076923076843E-2</v>
      </c>
      <c r="I41" s="198"/>
    </row>
    <row r="42" spans="1:9" x14ac:dyDescent="0.5">
      <c r="A42" s="102" t="s">
        <v>91</v>
      </c>
      <c r="B42" s="101">
        <v>805</v>
      </c>
      <c r="C42" s="102" t="s">
        <v>95</v>
      </c>
      <c r="D42" s="104">
        <v>5.33</v>
      </c>
      <c r="E42" s="104">
        <v>5.63</v>
      </c>
      <c r="F42" s="104">
        <f t="shared" si="2"/>
        <v>0.29999999999999982</v>
      </c>
      <c r="G42" s="194">
        <f t="shared" si="3"/>
        <v>5.6285178236397712E-2</v>
      </c>
      <c r="I42" s="198"/>
    </row>
    <row r="43" spans="1:9" x14ac:dyDescent="0.5">
      <c r="A43" s="102" t="s">
        <v>91</v>
      </c>
      <c r="B43" s="101">
        <v>806</v>
      </c>
      <c r="C43" s="102" t="s">
        <v>96</v>
      </c>
      <c r="D43" s="104">
        <v>5.39</v>
      </c>
      <c r="E43" s="104">
        <v>5.66</v>
      </c>
      <c r="F43" s="104">
        <f t="shared" si="2"/>
        <v>0.27000000000000046</v>
      </c>
      <c r="G43" s="194">
        <f t="shared" si="3"/>
        <v>5.0092764378478753E-2</v>
      </c>
      <c r="I43" s="198"/>
    </row>
    <row r="44" spans="1:9" x14ac:dyDescent="0.5">
      <c r="A44" s="102" t="s">
        <v>91</v>
      </c>
      <c r="B44" s="101">
        <v>391</v>
      </c>
      <c r="C44" s="102" t="s">
        <v>97</v>
      </c>
      <c r="D44" s="104">
        <v>5.43</v>
      </c>
      <c r="E44" s="104">
        <v>5.6</v>
      </c>
      <c r="F44" s="104">
        <f t="shared" si="2"/>
        <v>0.16999999999999993</v>
      </c>
      <c r="G44" s="194">
        <f t="shared" si="3"/>
        <v>3.1307550644567209E-2</v>
      </c>
      <c r="I44" s="198"/>
    </row>
    <row r="45" spans="1:9" x14ac:dyDescent="0.5">
      <c r="A45" s="102" t="s">
        <v>91</v>
      </c>
      <c r="B45" s="101">
        <v>392</v>
      </c>
      <c r="C45" s="102" t="s">
        <v>98</v>
      </c>
      <c r="D45" s="104">
        <v>5.2</v>
      </c>
      <c r="E45" s="104">
        <v>5.47</v>
      </c>
      <c r="F45" s="104">
        <f t="shared" si="2"/>
        <v>0.26999999999999957</v>
      </c>
      <c r="G45" s="194">
        <f t="shared" si="3"/>
        <v>5.1923076923076843E-2</v>
      </c>
      <c r="I45" s="198"/>
    </row>
    <row r="46" spans="1:9" x14ac:dyDescent="0.5">
      <c r="A46" s="102" t="s">
        <v>91</v>
      </c>
      <c r="B46" s="101">
        <v>929</v>
      </c>
      <c r="C46" s="102" t="s">
        <v>99</v>
      </c>
      <c r="D46" s="104">
        <v>5.2</v>
      </c>
      <c r="E46" s="104">
        <v>5.47</v>
      </c>
      <c r="F46" s="104">
        <f t="shared" si="2"/>
        <v>0.26999999999999957</v>
      </c>
      <c r="G46" s="194">
        <f t="shared" si="3"/>
        <v>5.1923076923076843E-2</v>
      </c>
      <c r="I46" s="198"/>
    </row>
    <row r="47" spans="1:9" x14ac:dyDescent="0.5">
      <c r="A47" s="102" t="s">
        <v>91</v>
      </c>
      <c r="B47" s="101">
        <v>807</v>
      </c>
      <c r="C47" s="102" t="s">
        <v>100</v>
      </c>
      <c r="D47" s="104">
        <v>5.22</v>
      </c>
      <c r="E47" s="104">
        <v>5.49</v>
      </c>
      <c r="F47" s="104">
        <f t="shared" si="2"/>
        <v>0.27000000000000046</v>
      </c>
      <c r="G47" s="194">
        <f t="shared" si="3"/>
        <v>5.1724137931034572E-2</v>
      </c>
      <c r="I47" s="198"/>
    </row>
    <row r="48" spans="1:9" x14ac:dyDescent="0.5">
      <c r="A48" s="102" t="s">
        <v>91</v>
      </c>
      <c r="B48" s="101">
        <v>393</v>
      </c>
      <c r="C48" s="102" t="s">
        <v>101</v>
      </c>
      <c r="D48" s="104">
        <v>5.2</v>
      </c>
      <c r="E48" s="104">
        <v>5.47</v>
      </c>
      <c r="F48" s="104">
        <f t="shared" si="2"/>
        <v>0.26999999999999957</v>
      </c>
      <c r="G48" s="194">
        <f t="shared" si="3"/>
        <v>5.1923076923076843E-2</v>
      </c>
      <c r="I48" s="198"/>
    </row>
    <row r="49" spans="1:9" x14ac:dyDescent="0.5">
      <c r="A49" s="102" t="s">
        <v>91</v>
      </c>
      <c r="B49" s="101">
        <v>808</v>
      </c>
      <c r="C49" s="102" t="s">
        <v>102</v>
      </c>
      <c r="D49" s="104">
        <v>5.22</v>
      </c>
      <c r="E49" s="104">
        <v>5.47</v>
      </c>
      <c r="F49" s="104">
        <f t="shared" si="2"/>
        <v>0.25</v>
      </c>
      <c r="G49" s="194">
        <f t="shared" si="3"/>
        <v>4.7892720306513412E-2</v>
      </c>
      <c r="I49" s="198"/>
    </row>
    <row r="50" spans="1:9" x14ac:dyDescent="0.5">
      <c r="A50" s="102" t="s">
        <v>91</v>
      </c>
      <c r="B50" s="101">
        <v>394</v>
      </c>
      <c r="C50" s="102" t="s">
        <v>103</v>
      </c>
      <c r="D50" s="104">
        <v>5.29</v>
      </c>
      <c r="E50" s="104">
        <v>5.49</v>
      </c>
      <c r="F50" s="104">
        <f t="shared" si="2"/>
        <v>0.20000000000000018</v>
      </c>
      <c r="G50" s="194">
        <f t="shared" si="3"/>
        <v>3.7807183364839354E-2</v>
      </c>
      <c r="I50" s="198"/>
    </row>
    <row r="51" spans="1:9" x14ac:dyDescent="0.5">
      <c r="A51" s="102" t="s">
        <v>104</v>
      </c>
      <c r="B51" s="101">
        <v>889</v>
      </c>
      <c r="C51" s="102" t="s">
        <v>105</v>
      </c>
      <c r="D51" s="104">
        <v>5.22</v>
      </c>
      <c r="E51" s="104">
        <v>5.47</v>
      </c>
      <c r="F51" s="104">
        <f t="shared" si="2"/>
        <v>0.25</v>
      </c>
      <c r="G51" s="194">
        <f t="shared" si="3"/>
        <v>4.7892720306513412E-2</v>
      </c>
      <c r="I51" s="198"/>
    </row>
    <row r="52" spans="1:9" x14ac:dyDescent="0.5">
      <c r="A52" s="102" t="s">
        <v>104</v>
      </c>
      <c r="B52" s="101">
        <v>890</v>
      </c>
      <c r="C52" s="102" t="s">
        <v>106</v>
      </c>
      <c r="D52" s="104">
        <v>5.35</v>
      </c>
      <c r="E52" s="104">
        <v>5.58</v>
      </c>
      <c r="F52" s="104">
        <f t="shared" si="2"/>
        <v>0.23000000000000043</v>
      </c>
      <c r="G52" s="194">
        <f t="shared" si="3"/>
        <v>4.2990654205607562E-2</v>
      </c>
      <c r="I52" s="198"/>
    </row>
    <row r="53" spans="1:9" x14ac:dyDescent="0.5">
      <c r="A53" s="102" t="s">
        <v>104</v>
      </c>
      <c r="B53" s="101">
        <v>350</v>
      </c>
      <c r="C53" s="102" t="s">
        <v>107</v>
      </c>
      <c r="D53" s="104">
        <v>5.34</v>
      </c>
      <c r="E53" s="104">
        <v>5.58</v>
      </c>
      <c r="F53" s="104">
        <f t="shared" si="2"/>
        <v>0.24000000000000021</v>
      </c>
      <c r="G53" s="194">
        <f t="shared" si="3"/>
        <v>4.4943820224719142E-2</v>
      </c>
      <c r="I53" s="198"/>
    </row>
    <row r="54" spans="1:9" x14ac:dyDescent="0.5">
      <c r="A54" s="102" t="s">
        <v>104</v>
      </c>
      <c r="B54" s="101">
        <v>351</v>
      </c>
      <c r="C54" s="102" t="s">
        <v>108</v>
      </c>
      <c r="D54" s="104">
        <v>5.2</v>
      </c>
      <c r="E54" s="104">
        <v>5.47</v>
      </c>
      <c r="F54" s="104">
        <f t="shared" si="2"/>
        <v>0.26999999999999957</v>
      </c>
      <c r="G54" s="194">
        <f t="shared" si="3"/>
        <v>5.1923076923076843E-2</v>
      </c>
      <c r="I54" s="198"/>
    </row>
    <row r="55" spans="1:9" x14ac:dyDescent="0.5">
      <c r="A55" s="102" t="s">
        <v>104</v>
      </c>
      <c r="B55" s="101">
        <v>895</v>
      </c>
      <c r="C55" s="102" t="s">
        <v>109</v>
      </c>
      <c r="D55" s="104">
        <v>5.2</v>
      </c>
      <c r="E55" s="104">
        <v>5.47</v>
      </c>
      <c r="F55" s="104">
        <f t="shared" si="2"/>
        <v>0.26999999999999957</v>
      </c>
      <c r="G55" s="194">
        <f t="shared" si="3"/>
        <v>5.1923076923076843E-2</v>
      </c>
      <c r="I55" s="198"/>
    </row>
    <row r="56" spans="1:9" x14ac:dyDescent="0.5">
      <c r="A56" s="102" t="s">
        <v>104</v>
      </c>
      <c r="B56" s="101">
        <v>896</v>
      </c>
      <c r="C56" s="102" t="s">
        <v>110</v>
      </c>
      <c r="D56" s="104">
        <v>5.2</v>
      </c>
      <c r="E56" s="104">
        <v>5.47</v>
      </c>
      <c r="F56" s="104">
        <f t="shared" si="2"/>
        <v>0.26999999999999957</v>
      </c>
      <c r="G56" s="194">
        <f t="shared" si="3"/>
        <v>5.1923076923076843E-2</v>
      </c>
      <c r="I56" s="198"/>
    </row>
    <row r="57" spans="1:9" x14ac:dyDescent="0.5">
      <c r="A57" s="102" t="s">
        <v>104</v>
      </c>
      <c r="B57" s="101">
        <v>942</v>
      </c>
      <c r="C57" s="102" t="s">
        <v>111</v>
      </c>
      <c r="D57" s="104">
        <v>5.2</v>
      </c>
      <c r="E57" s="104">
        <v>5.47</v>
      </c>
      <c r="F57" s="104">
        <f t="shared" si="2"/>
        <v>0.26999999999999957</v>
      </c>
      <c r="G57" s="194">
        <f t="shared" si="3"/>
        <v>5.1923076923076843E-2</v>
      </c>
      <c r="I57" s="198"/>
    </row>
    <row r="58" spans="1:9" x14ac:dyDescent="0.5">
      <c r="A58" s="102" t="s">
        <v>104</v>
      </c>
      <c r="B58" s="101">
        <v>876</v>
      </c>
      <c r="C58" s="102" t="s">
        <v>112</v>
      </c>
      <c r="D58" s="104">
        <v>5.48</v>
      </c>
      <c r="E58" s="104">
        <v>5.72</v>
      </c>
      <c r="F58" s="104">
        <f t="shared" si="2"/>
        <v>0.23999999999999932</v>
      </c>
      <c r="G58" s="194">
        <f t="shared" si="3"/>
        <v>4.3795620437956075E-2</v>
      </c>
      <c r="I58" s="198"/>
    </row>
    <row r="59" spans="1:9" x14ac:dyDescent="0.5">
      <c r="A59" s="102" t="s">
        <v>104</v>
      </c>
      <c r="B59" s="101">
        <v>340</v>
      </c>
      <c r="C59" s="102" t="s">
        <v>113</v>
      </c>
      <c r="D59" s="104">
        <v>5.34</v>
      </c>
      <c r="E59" s="104">
        <v>5.56</v>
      </c>
      <c r="F59" s="104">
        <f t="shared" si="2"/>
        <v>0.21999999999999975</v>
      </c>
      <c r="G59" s="194">
        <f t="shared" si="3"/>
        <v>4.1198501872659131E-2</v>
      </c>
      <c r="I59" s="198"/>
    </row>
    <row r="60" spans="1:9" x14ac:dyDescent="0.5">
      <c r="A60" s="102" t="s">
        <v>104</v>
      </c>
      <c r="B60" s="101">
        <v>888</v>
      </c>
      <c r="C60" s="102" t="s">
        <v>114</v>
      </c>
      <c r="D60" s="104">
        <v>5.2</v>
      </c>
      <c r="E60" s="104">
        <v>5.47</v>
      </c>
      <c r="F60" s="104">
        <f t="shared" si="2"/>
        <v>0.26999999999999957</v>
      </c>
      <c r="G60" s="194">
        <f t="shared" si="3"/>
        <v>5.1923076923076843E-2</v>
      </c>
      <c r="I60" s="198"/>
    </row>
    <row r="61" spans="1:9" x14ac:dyDescent="0.5">
      <c r="A61" s="102" t="s">
        <v>104</v>
      </c>
      <c r="B61" s="101">
        <v>341</v>
      </c>
      <c r="C61" s="102" t="s">
        <v>115</v>
      </c>
      <c r="D61" s="104">
        <v>5.37</v>
      </c>
      <c r="E61" s="104">
        <v>5.61</v>
      </c>
      <c r="F61" s="104">
        <f t="shared" si="2"/>
        <v>0.24000000000000021</v>
      </c>
      <c r="G61" s="194">
        <f t="shared" si="3"/>
        <v>4.4692737430167634E-2</v>
      </c>
      <c r="I61" s="198"/>
    </row>
    <row r="62" spans="1:9" x14ac:dyDescent="0.5">
      <c r="A62" s="102" t="s">
        <v>104</v>
      </c>
      <c r="B62" s="101">
        <v>352</v>
      </c>
      <c r="C62" s="102" t="s">
        <v>116</v>
      </c>
      <c r="D62" s="104">
        <v>5.58</v>
      </c>
      <c r="E62" s="104">
        <v>5.85</v>
      </c>
      <c r="F62" s="104">
        <f t="shared" si="2"/>
        <v>0.26999999999999957</v>
      </c>
      <c r="G62" s="194">
        <f t="shared" si="3"/>
        <v>4.8387096774193471E-2</v>
      </c>
      <c r="I62" s="198"/>
    </row>
    <row r="63" spans="1:9" x14ac:dyDescent="0.5">
      <c r="A63" s="102" t="s">
        <v>104</v>
      </c>
      <c r="B63" s="101">
        <v>353</v>
      </c>
      <c r="C63" s="102" t="s">
        <v>117</v>
      </c>
      <c r="D63" s="104">
        <v>5.4</v>
      </c>
      <c r="E63" s="104">
        <v>5.65</v>
      </c>
      <c r="F63" s="104">
        <f t="shared" si="2"/>
        <v>0.25</v>
      </c>
      <c r="G63" s="194">
        <f t="shared" si="3"/>
        <v>4.6296296296296294E-2</v>
      </c>
      <c r="I63" s="198"/>
    </row>
    <row r="64" spans="1:9" x14ac:dyDescent="0.5">
      <c r="A64" s="102" t="s">
        <v>104</v>
      </c>
      <c r="B64" s="101">
        <v>354</v>
      </c>
      <c r="C64" s="102" t="s">
        <v>118</v>
      </c>
      <c r="D64" s="104">
        <v>5.35</v>
      </c>
      <c r="E64" s="104">
        <v>5.59</v>
      </c>
      <c r="F64" s="104">
        <f t="shared" si="2"/>
        <v>0.24000000000000021</v>
      </c>
      <c r="G64" s="194">
        <f t="shared" si="3"/>
        <v>4.4859813084112195E-2</v>
      </c>
      <c r="I64" s="198"/>
    </row>
    <row r="65" spans="1:9" x14ac:dyDescent="0.5">
      <c r="A65" s="102" t="s">
        <v>104</v>
      </c>
      <c r="B65" s="101">
        <v>355</v>
      </c>
      <c r="C65" s="102" t="s">
        <v>119</v>
      </c>
      <c r="D65" s="104">
        <v>5.44</v>
      </c>
      <c r="E65" s="104">
        <v>5.67</v>
      </c>
      <c r="F65" s="104">
        <f t="shared" si="2"/>
        <v>0.22999999999999954</v>
      </c>
      <c r="G65" s="194">
        <f t="shared" si="3"/>
        <v>4.2279411764705795E-2</v>
      </c>
      <c r="I65" s="198"/>
    </row>
    <row r="66" spans="1:9" x14ac:dyDescent="0.5">
      <c r="A66" s="102" t="s">
        <v>104</v>
      </c>
      <c r="B66" s="101">
        <v>343</v>
      </c>
      <c r="C66" s="102" t="s">
        <v>120</v>
      </c>
      <c r="D66" s="104">
        <v>5.2</v>
      </c>
      <c r="E66" s="104">
        <v>5.47</v>
      </c>
      <c r="F66" s="104">
        <f t="shared" si="2"/>
        <v>0.26999999999999957</v>
      </c>
      <c r="G66" s="194">
        <f t="shared" si="3"/>
        <v>5.1923076923076843E-2</v>
      </c>
      <c r="I66" s="198"/>
    </row>
    <row r="67" spans="1:9" x14ac:dyDescent="0.5">
      <c r="A67" s="102" t="s">
        <v>104</v>
      </c>
      <c r="B67" s="101">
        <v>342</v>
      </c>
      <c r="C67" s="102" t="s">
        <v>121</v>
      </c>
      <c r="D67" s="104">
        <v>5.29</v>
      </c>
      <c r="E67" s="104">
        <v>5.53</v>
      </c>
      <c r="F67" s="104">
        <f t="shared" si="2"/>
        <v>0.24000000000000021</v>
      </c>
      <c r="G67" s="194">
        <f t="shared" si="3"/>
        <v>4.5368620037807221E-2</v>
      </c>
      <c r="I67" s="198"/>
    </row>
    <row r="68" spans="1:9" x14ac:dyDescent="0.5">
      <c r="A68" s="102" t="s">
        <v>104</v>
      </c>
      <c r="B68" s="101">
        <v>356</v>
      </c>
      <c r="C68" s="102" t="s">
        <v>122</v>
      </c>
      <c r="D68" s="104">
        <v>5.2</v>
      </c>
      <c r="E68" s="104">
        <v>5.47</v>
      </c>
      <c r="F68" s="104">
        <f t="shared" si="2"/>
        <v>0.26999999999999957</v>
      </c>
      <c r="G68" s="194">
        <f t="shared" si="3"/>
        <v>5.1923076923076843E-2</v>
      </c>
      <c r="I68" s="198"/>
    </row>
    <row r="69" spans="1:9" x14ac:dyDescent="0.5">
      <c r="A69" s="102" t="s">
        <v>104</v>
      </c>
      <c r="B69" s="101">
        <v>357</v>
      </c>
      <c r="C69" s="102" t="s">
        <v>123</v>
      </c>
      <c r="D69" s="104">
        <v>5.37</v>
      </c>
      <c r="E69" s="104">
        <v>5.62</v>
      </c>
      <c r="F69" s="104">
        <f t="shared" ref="F69:F100" si="4">E69-D69</f>
        <v>0.25</v>
      </c>
      <c r="G69" s="194">
        <f t="shared" ref="G69:G100" si="5">F69/D69</f>
        <v>4.6554934823091247E-2</v>
      </c>
      <c r="I69" s="198"/>
    </row>
    <row r="70" spans="1:9" x14ac:dyDescent="0.5">
      <c r="A70" s="102" t="s">
        <v>104</v>
      </c>
      <c r="B70" s="101">
        <v>358</v>
      </c>
      <c r="C70" s="102" t="s">
        <v>124</v>
      </c>
      <c r="D70" s="104">
        <v>5.2</v>
      </c>
      <c r="E70" s="104">
        <v>5.47</v>
      </c>
      <c r="F70" s="104">
        <f t="shared" si="4"/>
        <v>0.26999999999999957</v>
      </c>
      <c r="G70" s="194">
        <f t="shared" si="5"/>
        <v>5.1923076923076843E-2</v>
      </c>
      <c r="I70" s="198"/>
    </row>
    <row r="71" spans="1:9" x14ac:dyDescent="0.5">
      <c r="A71" s="102" t="s">
        <v>104</v>
      </c>
      <c r="B71" s="101">
        <v>877</v>
      </c>
      <c r="C71" s="102" t="s">
        <v>125</v>
      </c>
      <c r="D71" s="104">
        <v>5.24</v>
      </c>
      <c r="E71" s="104">
        <v>5.51</v>
      </c>
      <c r="F71" s="104">
        <f t="shared" si="4"/>
        <v>0.26999999999999957</v>
      </c>
      <c r="G71" s="194">
        <f t="shared" si="5"/>
        <v>5.1526717557251828E-2</v>
      </c>
      <c r="I71" s="198"/>
    </row>
    <row r="72" spans="1:9" x14ac:dyDescent="0.5">
      <c r="A72" s="102" t="s">
        <v>104</v>
      </c>
      <c r="B72" s="101">
        <v>943</v>
      </c>
      <c r="C72" s="102" t="s">
        <v>126</v>
      </c>
      <c r="D72" s="104">
        <v>5.2</v>
      </c>
      <c r="E72" s="104">
        <v>5.47</v>
      </c>
      <c r="F72" s="104">
        <f t="shared" si="4"/>
        <v>0.26999999999999957</v>
      </c>
      <c r="G72" s="194">
        <f t="shared" si="5"/>
        <v>5.1923076923076843E-2</v>
      </c>
      <c r="I72" s="198"/>
    </row>
    <row r="73" spans="1:9" x14ac:dyDescent="0.5">
      <c r="A73" s="102" t="s">
        <v>104</v>
      </c>
      <c r="B73" s="101">
        <v>359</v>
      </c>
      <c r="C73" s="102" t="s">
        <v>127</v>
      </c>
      <c r="D73" s="104">
        <v>5.32</v>
      </c>
      <c r="E73" s="104">
        <v>5.55</v>
      </c>
      <c r="F73" s="104">
        <f t="shared" si="4"/>
        <v>0.22999999999999954</v>
      </c>
      <c r="G73" s="194">
        <f t="shared" si="5"/>
        <v>4.3233082706766832E-2</v>
      </c>
      <c r="I73" s="198"/>
    </row>
    <row r="74" spans="1:9" x14ac:dyDescent="0.5">
      <c r="A74" s="102" t="s">
        <v>104</v>
      </c>
      <c r="B74" s="101">
        <v>344</v>
      </c>
      <c r="C74" s="102" t="s">
        <v>128</v>
      </c>
      <c r="D74" s="104">
        <v>5.27</v>
      </c>
      <c r="E74" s="104">
        <v>5.5</v>
      </c>
      <c r="F74" s="104">
        <f t="shared" si="4"/>
        <v>0.23000000000000043</v>
      </c>
      <c r="G74" s="194">
        <f t="shared" si="5"/>
        <v>4.3643263757115837E-2</v>
      </c>
      <c r="I74" s="198"/>
    </row>
    <row r="75" spans="1:9" x14ac:dyDescent="0.5">
      <c r="A75" s="102" t="s">
        <v>129</v>
      </c>
      <c r="B75" s="101">
        <v>301</v>
      </c>
      <c r="C75" s="102" t="s">
        <v>130</v>
      </c>
      <c r="D75" s="104">
        <v>6.07</v>
      </c>
      <c r="E75" s="104">
        <v>6.29</v>
      </c>
      <c r="F75" s="104">
        <f t="shared" si="4"/>
        <v>0.21999999999999975</v>
      </c>
      <c r="G75" s="194">
        <f t="shared" si="5"/>
        <v>3.6243822075782493E-2</v>
      </c>
      <c r="I75" s="198"/>
    </row>
    <row r="76" spans="1:9" x14ac:dyDescent="0.5">
      <c r="A76" s="102" t="s">
        <v>129</v>
      </c>
      <c r="B76" s="101">
        <v>302</v>
      </c>
      <c r="C76" s="102" t="s">
        <v>131</v>
      </c>
      <c r="D76" s="104">
        <v>6.47</v>
      </c>
      <c r="E76" s="104">
        <v>6.74</v>
      </c>
      <c r="F76" s="104">
        <f t="shared" si="4"/>
        <v>0.27000000000000046</v>
      </c>
      <c r="G76" s="194">
        <f t="shared" si="5"/>
        <v>4.1731066460587399E-2</v>
      </c>
      <c r="I76" s="198"/>
    </row>
    <row r="77" spans="1:9" x14ac:dyDescent="0.5">
      <c r="A77" s="102" t="s">
        <v>129</v>
      </c>
      <c r="B77" s="101">
        <v>303</v>
      </c>
      <c r="C77" s="102" t="s">
        <v>132</v>
      </c>
      <c r="D77" s="104">
        <v>6.22</v>
      </c>
      <c r="E77" s="104">
        <v>6.48</v>
      </c>
      <c r="F77" s="104">
        <f t="shared" si="4"/>
        <v>0.26000000000000068</v>
      </c>
      <c r="G77" s="194">
        <f t="shared" si="5"/>
        <v>4.180064308681683E-2</v>
      </c>
      <c r="I77" s="198"/>
    </row>
    <row r="78" spans="1:9" x14ac:dyDescent="0.5">
      <c r="A78" s="102" t="s">
        <v>129</v>
      </c>
      <c r="B78" s="101">
        <v>304</v>
      </c>
      <c r="C78" s="102" t="s">
        <v>133</v>
      </c>
      <c r="D78" s="104">
        <v>6.29</v>
      </c>
      <c r="E78" s="104">
        <v>6.59</v>
      </c>
      <c r="F78" s="104">
        <f t="shared" si="4"/>
        <v>0.29999999999999982</v>
      </c>
      <c r="G78" s="194">
        <f t="shared" si="5"/>
        <v>4.7694753577106487E-2</v>
      </c>
      <c r="I78" s="198"/>
    </row>
    <row r="79" spans="1:9" x14ac:dyDescent="0.5">
      <c r="A79" s="102" t="s">
        <v>129</v>
      </c>
      <c r="B79" s="101">
        <v>305</v>
      </c>
      <c r="C79" s="102" t="s">
        <v>134</v>
      </c>
      <c r="D79" s="104">
        <v>6.07</v>
      </c>
      <c r="E79" s="104">
        <v>6.4</v>
      </c>
      <c r="F79" s="104">
        <f t="shared" si="4"/>
        <v>0.33000000000000007</v>
      </c>
      <c r="G79" s="194">
        <f t="shared" si="5"/>
        <v>5.4365733113673813E-2</v>
      </c>
      <c r="I79" s="198"/>
    </row>
    <row r="80" spans="1:9" x14ac:dyDescent="0.5">
      <c r="A80" s="102" t="s">
        <v>129</v>
      </c>
      <c r="B80" s="101">
        <v>306</v>
      </c>
      <c r="C80" s="102" t="s">
        <v>135</v>
      </c>
      <c r="D80" s="104">
        <v>6.37</v>
      </c>
      <c r="E80" s="104">
        <v>6.76</v>
      </c>
      <c r="F80" s="104">
        <f t="shared" si="4"/>
        <v>0.38999999999999968</v>
      </c>
      <c r="G80" s="194">
        <f t="shared" si="5"/>
        <v>6.1224489795918317E-2</v>
      </c>
      <c r="I80" s="198"/>
    </row>
    <row r="81" spans="1:9" x14ac:dyDescent="0.5">
      <c r="A81" s="102" t="s">
        <v>129</v>
      </c>
      <c r="B81" s="101">
        <v>307</v>
      </c>
      <c r="C81" s="102" t="s">
        <v>136</v>
      </c>
      <c r="D81" s="104">
        <v>6.45</v>
      </c>
      <c r="E81" s="104">
        <v>6.74</v>
      </c>
      <c r="F81" s="104">
        <f t="shared" si="4"/>
        <v>0.29000000000000004</v>
      </c>
      <c r="G81" s="194">
        <f t="shared" si="5"/>
        <v>4.4961240310077526E-2</v>
      </c>
      <c r="I81" s="198"/>
    </row>
    <row r="82" spans="1:9" x14ac:dyDescent="0.5">
      <c r="A82" s="102" t="s">
        <v>129</v>
      </c>
      <c r="B82" s="101">
        <v>308</v>
      </c>
      <c r="C82" s="102" t="s">
        <v>137</v>
      </c>
      <c r="D82" s="104">
        <v>6.4</v>
      </c>
      <c r="E82" s="104">
        <v>6.71</v>
      </c>
      <c r="F82" s="104">
        <f t="shared" si="4"/>
        <v>0.30999999999999961</v>
      </c>
      <c r="G82" s="194">
        <f t="shared" si="5"/>
        <v>4.8437499999999939E-2</v>
      </c>
      <c r="I82" s="198"/>
    </row>
    <row r="83" spans="1:9" x14ac:dyDescent="0.5">
      <c r="A83" s="102" t="s">
        <v>129</v>
      </c>
      <c r="B83" s="101">
        <v>203</v>
      </c>
      <c r="C83" s="102" t="s">
        <v>138</v>
      </c>
      <c r="D83" s="104">
        <v>7.15</v>
      </c>
      <c r="E83" s="104">
        <v>7.56</v>
      </c>
      <c r="F83" s="104">
        <f t="shared" si="4"/>
        <v>0.40999999999999925</v>
      </c>
      <c r="G83" s="194">
        <f t="shared" si="5"/>
        <v>5.7342657342657234E-2</v>
      </c>
      <c r="I83" s="198"/>
    </row>
    <row r="84" spans="1:9" x14ac:dyDescent="0.5">
      <c r="A84" s="102" t="s">
        <v>129</v>
      </c>
      <c r="B84" s="101">
        <v>310</v>
      </c>
      <c r="C84" s="102" t="s">
        <v>139</v>
      </c>
      <c r="D84" s="104">
        <v>6.33</v>
      </c>
      <c r="E84" s="104">
        <v>6.6</v>
      </c>
      <c r="F84" s="104">
        <f t="shared" si="4"/>
        <v>0.26999999999999957</v>
      </c>
      <c r="G84" s="194">
        <f t="shared" si="5"/>
        <v>4.2654028436018891E-2</v>
      </c>
      <c r="I84" s="198"/>
    </row>
    <row r="85" spans="1:9" x14ac:dyDescent="0.5">
      <c r="A85" s="102" t="s">
        <v>129</v>
      </c>
      <c r="B85" s="101">
        <v>311</v>
      </c>
      <c r="C85" s="102" t="s">
        <v>140</v>
      </c>
      <c r="D85" s="104">
        <v>5.91</v>
      </c>
      <c r="E85" s="104">
        <v>6.16</v>
      </c>
      <c r="F85" s="104">
        <f t="shared" si="4"/>
        <v>0.25</v>
      </c>
      <c r="G85" s="194">
        <f t="shared" si="5"/>
        <v>4.2301184433164128E-2</v>
      </c>
      <c r="I85" s="198"/>
    </row>
    <row r="86" spans="1:9" x14ac:dyDescent="0.5">
      <c r="A86" s="102" t="s">
        <v>129</v>
      </c>
      <c r="B86" s="101">
        <v>312</v>
      </c>
      <c r="C86" s="102" t="s">
        <v>141</v>
      </c>
      <c r="D86" s="104">
        <v>6.4</v>
      </c>
      <c r="E86" s="104">
        <v>6.61</v>
      </c>
      <c r="F86" s="104">
        <f t="shared" si="4"/>
        <v>0.20999999999999996</v>
      </c>
      <c r="G86" s="194">
        <f t="shared" si="5"/>
        <v>3.2812499999999994E-2</v>
      </c>
      <c r="I86" s="198"/>
    </row>
    <row r="87" spans="1:9" x14ac:dyDescent="0.5">
      <c r="A87" s="102" t="s">
        <v>129</v>
      </c>
      <c r="B87" s="101">
        <v>313</v>
      </c>
      <c r="C87" s="102" t="s">
        <v>142</v>
      </c>
      <c r="D87" s="104">
        <v>6.49</v>
      </c>
      <c r="E87" s="104">
        <v>6.76</v>
      </c>
      <c r="F87" s="104">
        <f t="shared" si="4"/>
        <v>0.26999999999999957</v>
      </c>
      <c r="G87" s="194">
        <f t="shared" si="5"/>
        <v>4.1602465331278822E-2</v>
      </c>
      <c r="I87" s="198"/>
    </row>
    <row r="88" spans="1:9" x14ac:dyDescent="0.5">
      <c r="A88" s="102" t="s">
        <v>129</v>
      </c>
      <c r="B88" s="101">
        <v>314</v>
      </c>
      <c r="C88" s="102" t="s">
        <v>143</v>
      </c>
      <c r="D88" s="104">
        <v>6.56</v>
      </c>
      <c r="E88" s="104">
        <v>6.83</v>
      </c>
      <c r="F88" s="104">
        <f t="shared" si="4"/>
        <v>0.27000000000000046</v>
      </c>
      <c r="G88" s="194">
        <f t="shared" si="5"/>
        <v>4.1158536585365925E-2</v>
      </c>
      <c r="I88" s="198"/>
    </row>
    <row r="89" spans="1:9" x14ac:dyDescent="0.5">
      <c r="A89" s="102" t="s">
        <v>129</v>
      </c>
      <c r="B89" s="101">
        <v>315</v>
      </c>
      <c r="C89" s="102" t="s">
        <v>144</v>
      </c>
      <c r="D89" s="104">
        <v>6.52</v>
      </c>
      <c r="E89" s="104">
        <v>6.81</v>
      </c>
      <c r="F89" s="104">
        <f t="shared" si="4"/>
        <v>0.29000000000000004</v>
      </c>
      <c r="G89" s="194">
        <f t="shared" si="5"/>
        <v>4.447852760736197E-2</v>
      </c>
      <c r="I89" s="198"/>
    </row>
    <row r="90" spans="1:9" x14ac:dyDescent="0.5">
      <c r="A90" s="102" t="s">
        <v>129</v>
      </c>
      <c r="B90" s="101">
        <v>317</v>
      </c>
      <c r="C90" s="102" t="s">
        <v>145</v>
      </c>
      <c r="D90" s="104">
        <v>6.01</v>
      </c>
      <c r="E90" s="104">
        <v>6.23</v>
      </c>
      <c r="F90" s="104">
        <f t="shared" si="4"/>
        <v>0.22000000000000064</v>
      </c>
      <c r="G90" s="194">
        <f t="shared" si="5"/>
        <v>3.6605657237936878E-2</v>
      </c>
      <c r="I90" s="198"/>
    </row>
    <row r="91" spans="1:9" x14ac:dyDescent="0.5">
      <c r="A91" s="102" t="s">
        <v>129</v>
      </c>
      <c r="B91" s="101">
        <v>318</v>
      </c>
      <c r="C91" s="102" t="s">
        <v>146</v>
      </c>
      <c r="D91" s="104">
        <v>6.53</v>
      </c>
      <c r="E91" s="104">
        <v>6.84</v>
      </c>
      <c r="F91" s="104">
        <f t="shared" si="4"/>
        <v>0.30999999999999961</v>
      </c>
      <c r="G91" s="194">
        <f t="shared" si="5"/>
        <v>4.7473200612557366E-2</v>
      </c>
      <c r="I91" s="198"/>
    </row>
    <row r="92" spans="1:9" x14ac:dyDescent="0.5">
      <c r="A92" s="102" t="s">
        <v>129</v>
      </c>
      <c r="B92" s="101">
        <v>319</v>
      </c>
      <c r="C92" s="102" t="s">
        <v>147</v>
      </c>
      <c r="D92" s="104">
        <v>6.62</v>
      </c>
      <c r="E92" s="104">
        <v>6.93</v>
      </c>
      <c r="F92" s="104">
        <f t="shared" si="4"/>
        <v>0.30999999999999961</v>
      </c>
      <c r="G92" s="194">
        <f t="shared" si="5"/>
        <v>4.6827794561933478E-2</v>
      </c>
      <c r="I92" s="198"/>
    </row>
    <row r="93" spans="1:9" x14ac:dyDescent="0.5">
      <c r="A93" s="102" t="s">
        <v>129</v>
      </c>
      <c r="B93" s="101">
        <v>320</v>
      </c>
      <c r="C93" s="102" t="s">
        <v>148</v>
      </c>
      <c r="D93" s="104">
        <v>6.08</v>
      </c>
      <c r="E93" s="104">
        <v>6.32</v>
      </c>
      <c r="F93" s="104">
        <f t="shared" si="4"/>
        <v>0.24000000000000021</v>
      </c>
      <c r="G93" s="194">
        <f t="shared" si="5"/>
        <v>3.9473684210526348E-2</v>
      </c>
      <c r="I93" s="198"/>
    </row>
    <row r="94" spans="1:9" x14ac:dyDescent="0.5">
      <c r="A94" s="102" t="s">
        <v>149</v>
      </c>
      <c r="B94" s="101">
        <v>867</v>
      </c>
      <c r="C94" s="102" t="s">
        <v>150</v>
      </c>
      <c r="D94" s="104">
        <v>6.14</v>
      </c>
      <c r="E94" s="104">
        <v>6.53</v>
      </c>
      <c r="F94" s="104">
        <f t="shared" si="4"/>
        <v>0.39000000000000057</v>
      </c>
      <c r="G94" s="194">
        <f t="shared" si="5"/>
        <v>6.3517915309446352E-2</v>
      </c>
      <c r="I94" s="198"/>
    </row>
    <row r="95" spans="1:9" x14ac:dyDescent="0.5">
      <c r="A95" s="102" t="s">
        <v>149</v>
      </c>
      <c r="B95" s="101">
        <v>846</v>
      </c>
      <c r="C95" s="102" t="s">
        <v>151</v>
      </c>
      <c r="D95" s="104">
        <v>5.53</v>
      </c>
      <c r="E95" s="104">
        <v>5.84</v>
      </c>
      <c r="F95" s="104">
        <f t="shared" si="4"/>
        <v>0.30999999999999961</v>
      </c>
      <c r="G95" s="194">
        <f t="shared" si="5"/>
        <v>5.6057866184448392E-2</v>
      </c>
      <c r="I95" s="198"/>
    </row>
    <row r="96" spans="1:9" x14ac:dyDescent="0.5">
      <c r="A96" s="102" t="s">
        <v>149</v>
      </c>
      <c r="B96" s="101">
        <v>825</v>
      </c>
      <c r="C96" s="102" t="s">
        <v>152</v>
      </c>
      <c r="D96" s="104">
        <v>5.79</v>
      </c>
      <c r="E96" s="104">
        <v>6.14</v>
      </c>
      <c r="F96" s="104">
        <f t="shared" si="4"/>
        <v>0.34999999999999964</v>
      </c>
      <c r="G96" s="194">
        <f t="shared" si="5"/>
        <v>6.0449050086355725E-2</v>
      </c>
      <c r="I96" s="198"/>
    </row>
    <row r="97" spans="1:9" x14ac:dyDescent="0.5">
      <c r="A97" s="102" t="s">
        <v>149</v>
      </c>
      <c r="B97" s="101">
        <v>845</v>
      </c>
      <c r="C97" s="102" t="s">
        <v>153</v>
      </c>
      <c r="D97" s="104">
        <v>5.38</v>
      </c>
      <c r="E97" s="104">
        <v>5.7</v>
      </c>
      <c r="F97" s="104">
        <f t="shared" si="4"/>
        <v>0.32000000000000028</v>
      </c>
      <c r="G97" s="194">
        <f t="shared" si="5"/>
        <v>5.9479553903345778E-2</v>
      </c>
      <c r="I97" s="198"/>
    </row>
    <row r="98" spans="1:9" x14ac:dyDescent="0.5">
      <c r="A98" s="102" t="s">
        <v>149</v>
      </c>
      <c r="B98" s="101">
        <v>850</v>
      </c>
      <c r="C98" s="102" t="s">
        <v>154</v>
      </c>
      <c r="D98" s="104">
        <v>5.69</v>
      </c>
      <c r="E98" s="104">
        <v>5.98</v>
      </c>
      <c r="F98" s="104">
        <f t="shared" si="4"/>
        <v>0.29000000000000004</v>
      </c>
      <c r="G98" s="194">
        <f t="shared" si="5"/>
        <v>5.0966608084358524E-2</v>
      </c>
      <c r="I98" s="198"/>
    </row>
    <row r="99" spans="1:9" x14ac:dyDescent="0.5">
      <c r="A99" s="102" t="s">
        <v>149</v>
      </c>
      <c r="B99" s="101">
        <v>921</v>
      </c>
      <c r="C99" s="102" t="s">
        <v>155</v>
      </c>
      <c r="D99" s="104">
        <v>5.36</v>
      </c>
      <c r="E99" s="104">
        <v>5.64</v>
      </c>
      <c r="F99" s="104">
        <f t="shared" si="4"/>
        <v>0.27999999999999936</v>
      </c>
      <c r="G99" s="194">
        <f t="shared" si="5"/>
        <v>5.2238805970149134E-2</v>
      </c>
      <c r="I99" s="198"/>
    </row>
    <row r="100" spans="1:9" x14ac:dyDescent="0.5">
      <c r="A100" s="102" t="s">
        <v>149</v>
      </c>
      <c r="B100" s="101">
        <v>886</v>
      </c>
      <c r="C100" s="102" t="s">
        <v>156</v>
      </c>
      <c r="D100" s="104">
        <v>5.51</v>
      </c>
      <c r="E100" s="104">
        <v>5.75</v>
      </c>
      <c r="F100" s="104">
        <f t="shared" si="4"/>
        <v>0.24000000000000021</v>
      </c>
      <c r="G100" s="194">
        <f t="shared" si="5"/>
        <v>4.3557168784029078E-2</v>
      </c>
      <c r="I100" s="198"/>
    </row>
    <row r="101" spans="1:9" x14ac:dyDescent="0.5">
      <c r="A101" s="102" t="s">
        <v>149</v>
      </c>
      <c r="B101" s="101">
        <v>887</v>
      </c>
      <c r="C101" s="102" t="s">
        <v>157</v>
      </c>
      <c r="D101" s="104">
        <v>5.34</v>
      </c>
      <c r="E101" s="104">
        <v>5.58</v>
      </c>
      <c r="F101" s="104">
        <f t="shared" ref="F101:F132" si="6">E101-D101</f>
        <v>0.24000000000000021</v>
      </c>
      <c r="G101" s="194">
        <f t="shared" ref="G101:G132" si="7">F101/D101</f>
        <v>4.4943820224719142E-2</v>
      </c>
      <c r="I101" s="198"/>
    </row>
    <row r="102" spans="1:9" x14ac:dyDescent="0.5">
      <c r="A102" s="102" t="s">
        <v>149</v>
      </c>
      <c r="B102" s="101">
        <v>826</v>
      </c>
      <c r="C102" s="102" t="s">
        <v>158</v>
      </c>
      <c r="D102" s="104">
        <v>5.84</v>
      </c>
      <c r="E102" s="104">
        <v>6.11</v>
      </c>
      <c r="F102" s="104">
        <f t="shared" si="6"/>
        <v>0.27000000000000046</v>
      </c>
      <c r="G102" s="194">
        <f t="shared" si="7"/>
        <v>4.6232876712328848E-2</v>
      </c>
      <c r="I102" s="198"/>
    </row>
    <row r="103" spans="1:9" x14ac:dyDescent="0.5">
      <c r="A103" s="102" t="s">
        <v>149</v>
      </c>
      <c r="B103" s="101">
        <v>931</v>
      </c>
      <c r="C103" s="102" t="s">
        <v>159</v>
      </c>
      <c r="D103" s="104">
        <v>5.51</v>
      </c>
      <c r="E103" s="104">
        <v>5.8</v>
      </c>
      <c r="F103" s="104">
        <f t="shared" si="6"/>
        <v>0.29000000000000004</v>
      </c>
      <c r="G103" s="194">
        <f t="shared" si="7"/>
        <v>5.2631578947368432E-2</v>
      </c>
      <c r="I103" s="198"/>
    </row>
    <row r="104" spans="1:9" x14ac:dyDescent="0.5">
      <c r="A104" s="102" t="s">
        <v>149</v>
      </c>
      <c r="B104" s="101">
        <v>851</v>
      </c>
      <c r="C104" s="102" t="s">
        <v>160</v>
      </c>
      <c r="D104" s="104">
        <v>5.81</v>
      </c>
      <c r="E104" s="104">
        <v>6.13</v>
      </c>
      <c r="F104" s="104">
        <f t="shared" si="6"/>
        <v>0.32000000000000028</v>
      </c>
      <c r="G104" s="194">
        <f t="shared" si="7"/>
        <v>5.5077452667814164E-2</v>
      </c>
      <c r="I104" s="198"/>
    </row>
    <row r="105" spans="1:9" x14ac:dyDescent="0.5">
      <c r="A105" s="102" t="s">
        <v>149</v>
      </c>
      <c r="B105" s="101">
        <v>870</v>
      </c>
      <c r="C105" s="102" t="s">
        <v>161</v>
      </c>
      <c r="D105" s="104">
        <v>6.39</v>
      </c>
      <c r="E105" s="104">
        <v>6.7</v>
      </c>
      <c r="F105" s="104">
        <f t="shared" si="6"/>
        <v>0.3100000000000005</v>
      </c>
      <c r="G105" s="194">
        <f t="shared" si="7"/>
        <v>4.8513302034428878E-2</v>
      </c>
      <c r="I105" s="198"/>
    </row>
    <row r="106" spans="1:9" x14ac:dyDescent="0.5">
      <c r="A106" s="102" t="s">
        <v>149</v>
      </c>
      <c r="B106" s="101">
        <v>871</v>
      </c>
      <c r="C106" s="102" t="s">
        <v>162</v>
      </c>
      <c r="D106" s="104">
        <v>6.5</v>
      </c>
      <c r="E106" s="104">
        <v>6.75</v>
      </c>
      <c r="F106" s="104">
        <f t="shared" si="6"/>
        <v>0.25</v>
      </c>
      <c r="G106" s="194">
        <f t="shared" si="7"/>
        <v>3.8461538461538464E-2</v>
      </c>
      <c r="I106" s="198"/>
    </row>
    <row r="107" spans="1:9" x14ac:dyDescent="0.5">
      <c r="A107" s="102" t="s">
        <v>149</v>
      </c>
      <c r="B107" s="101">
        <v>852</v>
      </c>
      <c r="C107" s="102" t="s">
        <v>163</v>
      </c>
      <c r="D107" s="104">
        <v>6.23</v>
      </c>
      <c r="E107" s="104">
        <v>6.48</v>
      </c>
      <c r="F107" s="104">
        <f t="shared" si="6"/>
        <v>0.25</v>
      </c>
      <c r="G107" s="194">
        <f t="shared" si="7"/>
        <v>4.0128410914927769E-2</v>
      </c>
      <c r="I107" s="198"/>
    </row>
    <row r="108" spans="1:9" x14ac:dyDescent="0.5">
      <c r="A108" s="102" t="s">
        <v>149</v>
      </c>
      <c r="B108" s="101">
        <v>936</v>
      </c>
      <c r="C108" s="102" t="s">
        <v>164</v>
      </c>
      <c r="D108" s="104">
        <v>6.4</v>
      </c>
      <c r="E108" s="104">
        <v>6.77</v>
      </c>
      <c r="F108" s="104">
        <f t="shared" si="6"/>
        <v>0.36999999999999922</v>
      </c>
      <c r="G108" s="194">
        <f t="shared" si="7"/>
        <v>5.7812499999999878E-2</v>
      </c>
      <c r="I108" s="198"/>
    </row>
    <row r="109" spans="1:9" x14ac:dyDescent="0.5">
      <c r="A109" s="102" t="s">
        <v>149</v>
      </c>
      <c r="B109" s="101">
        <v>869</v>
      </c>
      <c r="C109" s="102" t="s">
        <v>165</v>
      </c>
      <c r="D109" s="104">
        <v>5.86</v>
      </c>
      <c r="E109" s="104">
        <v>6.21</v>
      </c>
      <c r="F109" s="104">
        <f t="shared" si="6"/>
        <v>0.34999999999999964</v>
      </c>
      <c r="G109" s="194">
        <f t="shared" si="7"/>
        <v>5.9726962457337822E-2</v>
      </c>
      <c r="I109" s="198"/>
    </row>
    <row r="110" spans="1:9" x14ac:dyDescent="0.5">
      <c r="A110" s="102" t="s">
        <v>149</v>
      </c>
      <c r="B110" s="101">
        <v>938</v>
      </c>
      <c r="C110" s="102" t="s">
        <v>166</v>
      </c>
      <c r="D110" s="104">
        <v>5.89</v>
      </c>
      <c r="E110" s="104">
        <v>6.19</v>
      </c>
      <c r="F110" s="104">
        <f t="shared" si="6"/>
        <v>0.30000000000000071</v>
      </c>
      <c r="G110" s="194">
        <f t="shared" si="7"/>
        <v>5.0933786078098599E-2</v>
      </c>
      <c r="I110" s="198"/>
    </row>
    <row r="111" spans="1:9" x14ac:dyDescent="0.5">
      <c r="A111" s="102" t="s">
        <v>149</v>
      </c>
      <c r="B111" s="101">
        <v>868</v>
      </c>
      <c r="C111" s="102" t="s">
        <v>167</v>
      </c>
      <c r="D111" s="104">
        <v>6.18</v>
      </c>
      <c r="E111" s="104">
        <v>6.53</v>
      </c>
      <c r="F111" s="104">
        <f t="shared" si="6"/>
        <v>0.35000000000000053</v>
      </c>
      <c r="G111" s="194">
        <f t="shared" si="7"/>
        <v>5.6634304207119832E-2</v>
      </c>
      <c r="I111" s="198"/>
    </row>
    <row r="112" spans="1:9" x14ac:dyDescent="0.5">
      <c r="A112" s="102" t="s">
        <v>149</v>
      </c>
      <c r="B112" s="101">
        <v>872</v>
      </c>
      <c r="C112" s="102" t="s">
        <v>168</v>
      </c>
      <c r="D112" s="104">
        <v>6.03</v>
      </c>
      <c r="E112" s="104">
        <v>6.31</v>
      </c>
      <c r="F112" s="104">
        <f t="shared" si="6"/>
        <v>0.27999999999999936</v>
      </c>
      <c r="G112" s="194">
        <f t="shared" si="7"/>
        <v>4.6434494195688118E-2</v>
      </c>
      <c r="I112" s="198"/>
    </row>
    <row r="113" spans="1:9" x14ac:dyDescent="0.5">
      <c r="A113" s="102" t="s">
        <v>169</v>
      </c>
      <c r="B113" s="101">
        <v>800</v>
      </c>
      <c r="C113" s="102" t="s">
        <v>170</v>
      </c>
      <c r="D113" s="104">
        <v>5.37</v>
      </c>
      <c r="E113" s="104">
        <v>5.68</v>
      </c>
      <c r="F113" s="104">
        <f t="shared" si="6"/>
        <v>0.30999999999999961</v>
      </c>
      <c r="G113" s="194">
        <f t="shared" si="7"/>
        <v>5.7728119180633072E-2</v>
      </c>
      <c r="I113" s="198"/>
    </row>
    <row r="114" spans="1:9" x14ac:dyDescent="0.5">
      <c r="A114" s="102" t="s">
        <v>169</v>
      </c>
      <c r="B114" s="101">
        <v>839</v>
      </c>
      <c r="C114" s="102" t="s">
        <v>171</v>
      </c>
      <c r="D114" s="104">
        <v>5.35</v>
      </c>
      <c r="E114" s="104">
        <v>5.6</v>
      </c>
      <c r="F114" s="104">
        <f t="shared" si="6"/>
        <v>0.25</v>
      </c>
      <c r="G114" s="194">
        <f t="shared" si="7"/>
        <v>4.6728971962616828E-2</v>
      </c>
      <c r="I114" s="198"/>
    </row>
    <row r="115" spans="1:9" x14ac:dyDescent="0.5">
      <c r="A115" s="102" t="s">
        <v>169</v>
      </c>
      <c r="B115" s="101">
        <v>801</v>
      </c>
      <c r="C115" s="102" t="s">
        <v>172</v>
      </c>
      <c r="D115" s="104">
        <v>5.86</v>
      </c>
      <c r="E115" s="104">
        <v>5.97</v>
      </c>
      <c r="F115" s="104">
        <f t="shared" si="6"/>
        <v>0.10999999999999943</v>
      </c>
      <c r="G115" s="194">
        <f t="shared" si="7"/>
        <v>1.8771331058020379E-2</v>
      </c>
      <c r="I115" s="198"/>
    </row>
    <row r="116" spans="1:9" x14ac:dyDescent="0.5">
      <c r="A116" s="102" t="s">
        <v>169</v>
      </c>
      <c r="B116" s="101">
        <v>908</v>
      </c>
      <c r="C116" s="102" t="s">
        <v>173</v>
      </c>
      <c r="D116" s="104">
        <v>5.2</v>
      </c>
      <c r="E116" s="104">
        <v>5.47</v>
      </c>
      <c r="F116" s="104">
        <f t="shared" si="6"/>
        <v>0.26999999999999957</v>
      </c>
      <c r="G116" s="194">
        <f t="shared" si="7"/>
        <v>5.1923076923076843E-2</v>
      </c>
      <c r="I116" s="198"/>
    </row>
    <row r="117" spans="1:9" x14ac:dyDescent="0.5">
      <c r="A117" s="102" t="s">
        <v>169</v>
      </c>
      <c r="B117" s="101">
        <v>878</v>
      </c>
      <c r="C117" s="102" t="s">
        <v>174</v>
      </c>
      <c r="D117" s="104">
        <v>5.2</v>
      </c>
      <c r="E117" s="104">
        <v>5.47</v>
      </c>
      <c r="F117" s="104">
        <f t="shared" si="6"/>
        <v>0.26999999999999957</v>
      </c>
      <c r="G117" s="194">
        <f t="shared" si="7"/>
        <v>5.1923076923076843E-2</v>
      </c>
      <c r="I117" s="198"/>
    </row>
    <row r="118" spans="1:9" x14ac:dyDescent="0.5">
      <c r="A118" s="102" t="s">
        <v>169</v>
      </c>
      <c r="B118" s="101">
        <v>838</v>
      </c>
      <c r="C118" s="102" t="s">
        <v>175</v>
      </c>
      <c r="D118" s="104">
        <v>5.2</v>
      </c>
      <c r="E118" s="104">
        <v>5.47</v>
      </c>
      <c r="F118" s="104">
        <f t="shared" si="6"/>
        <v>0.26999999999999957</v>
      </c>
      <c r="G118" s="194">
        <f t="shared" si="7"/>
        <v>5.1923076923076843E-2</v>
      </c>
      <c r="I118" s="198"/>
    </row>
    <row r="119" spans="1:9" x14ac:dyDescent="0.5">
      <c r="A119" s="102" t="s">
        <v>169</v>
      </c>
      <c r="B119" s="101">
        <v>916</v>
      </c>
      <c r="C119" s="102" t="s">
        <v>176</v>
      </c>
      <c r="D119" s="104">
        <v>5.2</v>
      </c>
      <c r="E119" s="104">
        <v>5.47</v>
      </c>
      <c r="F119" s="104">
        <f t="shared" si="6"/>
        <v>0.26999999999999957</v>
      </c>
      <c r="G119" s="194">
        <f t="shared" si="7"/>
        <v>5.1923076923076843E-2</v>
      </c>
      <c r="I119" s="198"/>
    </row>
    <row r="120" spans="1:9" x14ac:dyDescent="0.5">
      <c r="A120" s="102" t="s">
        <v>169</v>
      </c>
      <c r="B120" s="101">
        <v>802</v>
      </c>
      <c r="C120" s="102" t="s">
        <v>177</v>
      </c>
      <c r="D120" s="104">
        <v>5.35</v>
      </c>
      <c r="E120" s="104">
        <v>5.58</v>
      </c>
      <c r="F120" s="104">
        <f t="shared" si="6"/>
        <v>0.23000000000000043</v>
      </c>
      <c r="G120" s="194">
        <f t="shared" si="7"/>
        <v>4.2990654205607562E-2</v>
      </c>
      <c r="I120" s="198"/>
    </row>
    <row r="121" spans="1:9" x14ac:dyDescent="0.5">
      <c r="A121" s="102" t="s">
        <v>169</v>
      </c>
      <c r="B121" s="101">
        <v>879</v>
      </c>
      <c r="C121" s="102" t="s">
        <v>178</v>
      </c>
      <c r="D121" s="104">
        <v>5.41</v>
      </c>
      <c r="E121" s="104">
        <v>5.65</v>
      </c>
      <c r="F121" s="104">
        <f t="shared" si="6"/>
        <v>0.24000000000000021</v>
      </c>
      <c r="G121" s="194">
        <f t="shared" si="7"/>
        <v>4.4362292051756048E-2</v>
      </c>
      <c r="I121" s="198"/>
    </row>
    <row r="122" spans="1:9" x14ac:dyDescent="0.5">
      <c r="A122" s="102" t="s">
        <v>169</v>
      </c>
      <c r="B122" s="101">
        <v>933</v>
      </c>
      <c r="C122" s="102" t="s">
        <v>179</v>
      </c>
      <c r="D122" s="104">
        <v>5.2</v>
      </c>
      <c r="E122" s="104">
        <v>5.47</v>
      </c>
      <c r="F122" s="104">
        <f t="shared" si="6"/>
        <v>0.26999999999999957</v>
      </c>
      <c r="G122" s="194">
        <f t="shared" si="7"/>
        <v>5.1923076923076843E-2</v>
      </c>
      <c r="I122" s="198"/>
    </row>
    <row r="123" spans="1:9" x14ac:dyDescent="0.5">
      <c r="A123" s="102" t="s">
        <v>169</v>
      </c>
      <c r="B123" s="101">
        <v>803</v>
      </c>
      <c r="C123" s="102" t="s">
        <v>180</v>
      </c>
      <c r="D123" s="104">
        <v>5.38</v>
      </c>
      <c r="E123" s="104">
        <v>5.66</v>
      </c>
      <c r="F123" s="104">
        <f t="shared" si="6"/>
        <v>0.28000000000000025</v>
      </c>
      <c r="G123" s="194">
        <f t="shared" si="7"/>
        <v>5.2044609665427559E-2</v>
      </c>
      <c r="I123" s="198"/>
    </row>
    <row r="124" spans="1:9" x14ac:dyDescent="0.5">
      <c r="A124" s="102" t="s">
        <v>169</v>
      </c>
      <c r="B124" s="101">
        <v>866</v>
      </c>
      <c r="C124" s="102" t="s">
        <v>181</v>
      </c>
      <c r="D124" s="104">
        <v>5.41</v>
      </c>
      <c r="E124" s="104">
        <v>5.66</v>
      </c>
      <c r="F124" s="104">
        <f t="shared" si="6"/>
        <v>0.25</v>
      </c>
      <c r="G124" s="194">
        <f t="shared" si="7"/>
        <v>4.6210720887245843E-2</v>
      </c>
      <c r="I124" s="198"/>
    </row>
    <row r="125" spans="1:9" x14ac:dyDescent="0.5">
      <c r="A125" s="102" t="s">
        <v>169</v>
      </c>
      <c r="B125" s="101">
        <v>880</v>
      </c>
      <c r="C125" s="102" t="s">
        <v>182</v>
      </c>
      <c r="D125" s="104">
        <v>5.45</v>
      </c>
      <c r="E125" s="104">
        <v>5.74</v>
      </c>
      <c r="F125" s="104">
        <f t="shared" si="6"/>
        <v>0.29000000000000004</v>
      </c>
      <c r="G125" s="194">
        <f t="shared" si="7"/>
        <v>5.321100917431193E-2</v>
      </c>
      <c r="I125" s="198"/>
    </row>
    <row r="126" spans="1:9" x14ac:dyDescent="0.5">
      <c r="A126" s="102" t="s">
        <v>169</v>
      </c>
      <c r="B126" s="101">
        <v>865</v>
      </c>
      <c r="C126" s="102" t="s">
        <v>183</v>
      </c>
      <c r="D126" s="104">
        <v>5.2</v>
      </c>
      <c r="E126" s="104">
        <v>5.47</v>
      </c>
      <c r="F126" s="104">
        <f t="shared" si="6"/>
        <v>0.26999999999999957</v>
      </c>
      <c r="G126" s="194">
        <f t="shared" si="7"/>
        <v>5.1923076923076843E-2</v>
      </c>
      <c r="I126" s="198"/>
    </row>
    <row r="127" spans="1:9" x14ac:dyDescent="0.5">
      <c r="A127" s="102" t="s">
        <v>184</v>
      </c>
      <c r="B127" s="101">
        <v>330</v>
      </c>
      <c r="C127" s="102" t="s">
        <v>185</v>
      </c>
      <c r="D127" s="104">
        <v>5.7</v>
      </c>
      <c r="E127" s="104">
        <v>5.95</v>
      </c>
      <c r="F127" s="104">
        <f t="shared" si="6"/>
        <v>0.25</v>
      </c>
      <c r="G127" s="194">
        <f t="shared" si="7"/>
        <v>4.3859649122807015E-2</v>
      </c>
      <c r="I127" s="198"/>
    </row>
    <row r="128" spans="1:9" x14ac:dyDescent="0.5">
      <c r="A128" s="102" t="s">
        <v>184</v>
      </c>
      <c r="B128" s="101">
        <v>331</v>
      </c>
      <c r="C128" s="102" t="s">
        <v>186</v>
      </c>
      <c r="D128" s="104">
        <v>5.48</v>
      </c>
      <c r="E128" s="104">
        <v>5.73</v>
      </c>
      <c r="F128" s="104">
        <f t="shared" si="6"/>
        <v>0.25</v>
      </c>
      <c r="G128" s="194">
        <f t="shared" si="7"/>
        <v>4.5620437956204379E-2</v>
      </c>
      <c r="I128" s="198"/>
    </row>
    <row r="129" spans="1:9" x14ac:dyDescent="0.5">
      <c r="A129" s="102" t="s">
        <v>184</v>
      </c>
      <c r="B129" s="101">
        <v>332</v>
      </c>
      <c r="C129" s="102" t="s">
        <v>187</v>
      </c>
      <c r="D129" s="104">
        <v>5.2</v>
      </c>
      <c r="E129" s="104">
        <v>5.47</v>
      </c>
      <c r="F129" s="104">
        <f t="shared" si="6"/>
        <v>0.26999999999999957</v>
      </c>
      <c r="G129" s="194">
        <f t="shared" si="7"/>
        <v>5.1923076923076843E-2</v>
      </c>
      <c r="I129" s="198"/>
    </row>
    <row r="130" spans="1:9" x14ac:dyDescent="0.5">
      <c r="A130" s="102" t="s">
        <v>184</v>
      </c>
      <c r="B130" s="101">
        <v>884</v>
      </c>
      <c r="C130" s="102" t="s">
        <v>188</v>
      </c>
      <c r="D130" s="104">
        <v>5.2</v>
      </c>
      <c r="E130" s="104">
        <v>5.47</v>
      </c>
      <c r="F130" s="104">
        <f t="shared" si="6"/>
        <v>0.26999999999999957</v>
      </c>
      <c r="G130" s="194">
        <f t="shared" si="7"/>
        <v>5.1923076923076843E-2</v>
      </c>
      <c r="I130" s="198"/>
    </row>
    <row r="131" spans="1:9" x14ac:dyDescent="0.5">
      <c r="A131" s="102" t="s">
        <v>184</v>
      </c>
      <c r="B131" s="101">
        <v>333</v>
      </c>
      <c r="C131" s="102" t="s">
        <v>189</v>
      </c>
      <c r="D131" s="104">
        <v>5.46</v>
      </c>
      <c r="E131" s="104">
        <v>5.73</v>
      </c>
      <c r="F131" s="104">
        <f t="shared" si="6"/>
        <v>0.27000000000000046</v>
      </c>
      <c r="G131" s="194">
        <f t="shared" si="7"/>
        <v>4.9450549450549539E-2</v>
      </c>
      <c r="I131" s="198"/>
    </row>
    <row r="132" spans="1:9" x14ac:dyDescent="0.5">
      <c r="A132" s="102" t="s">
        <v>184</v>
      </c>
      <c r="B132" s="101">
        <v>893</v>
      </c>
      <c r="C132" s="102" t="s">
        <v>190</v>
      </c>
      <c r="D132" s="104">
        <v>5.2</v>
      </c>
      <c r="E132" s="104">
        <v>5.47</v>
      </c>
      <c r="F132" s="104">
        <f t="shared" si="6"/>
        <v>0.26999999999999957</v>
      </c>
      <c r="G132" s="194">
        <f t="shared" si="7"/>
        <v>5.1923076923076843E-2</v>
      </c>
      <c r="I132" s="198"/>
    </row>
    <row r="133" spans="1:9" x14ac:dyDescent="0.5">
      <c r="A133" s="102" t="s">
        <v>184</v>
      </c>
      <c r="B133" s="101">
        <v>334</v>
      </c>
      <c r="C133" s="102" t="s">
        <v>191</v>
      </c>
      <c r="D133" s="104">
        <v>5.32</v>
      </c>
      <c r="E133" s="104">
        <v>5.57</v>
      </c>
      <c r="F133" s="104">
        <f t="shared" ref="F133:F155" si="8">E133-D133</f>
        <v>0.25</v>
      </c>
      <c r="G133" s="194">
        <f t="shared" ref="G133:G155" si="9">F133/D133</f>
        <v>4.6992481203007516E-2</v>
      </c>
      <c r="I133" s="198"/>
    </row>
    <row r="134" spans="1:9" x14ac:dyDescent="0.5">
      <c r="A134" s="102" t="s">
        <v>184</v>
      </c>
      <c r="B134" s="101">
        <v>860</v>
      </c>
      <c r="C134" s="102" t="s">
        <v>192</v>
      </c>
      <c r="D134" s="104">
        <v>5.21</v>
      </c>
      <c r="E134" s="104">
        <v>5.47</v>
      </c>
      <c r="F134" s="104">
        <f t="shared" si="8"/>
        <v>0.25999999999999979</v>
      </c>
      <c r="G134" s="194">
        <f t="shared" si="9"/>
        <v>4.9904030710172707E-2</v>
      </c>
      <c r="I134" s="198"/>
    </row>
    <row r="135" spans="1:9" x14ac:dyDescent="0.5">
      <c r="A135" s="102" t="s">
        <v>184</v>
      </c>
      <c r="B135" s="101">
        <v>861</v>
      </c>
      <c r="C135" s="102" t="s">
        <v>193</v>
      </c>
      <c r="D135" s="104">
        <v>5.39</v>
      </c>
      <c r="E135" s="104">
        <v>5.65</v>
      </c>
      <c r="F135" s="104">
        <f t="shared" si="8"/>
        <v>0.26000000000000068</v>
      </c>
      <c r="G135" s="194">
        <f t="shared" si="9"/>
        <v>4.8237476808905506E-2</v>
      </c>
      <c r="I135" s="198"/>
    </row>
    <row r="136" spans="1:9" x14ac:dyDescent="0.5">
      <c r="A136" s="102" t="s">
        <v>184</v>
      </c>
      <c r="B136" s="101">
        <v>894</v>
      </c>
      <c r="C136" s="102" t="s">
        <v>194</v>
      </c>
      <c r="D136" s="104">
        <v>5.2</v>
      </c>
      <c r="E136" s="104">
        <v>5.47</v>
      </c>
      <c r="F136" s="104">
        <f t="shared" si="8"/>
        <v>0.26999999999999957</v>
      </c>
      <c r="G136" s="194">
        <f t="shared" si="9"/>
        <v>5.1923076923076843E-2</v>
      </c>
      <c r="I136" s="198"/>
    </row>
    <row r="137" spans="1:9" x14ac:dyDescent="0.5">
      <c r="A137" s="102" t="s">
        <v>184</v>
      </c>
      <c r="B137" s="101">
        <v>335</v>
      </c>
      <c r="C137" s="102" t="s">
        <v>195</v>
      </c>
      <c r="D137" s="104">
        <v>5.36</v>
      </c>
      <c r="E137" s="104">
        <v>5.59</v>
      </c>
      <c r="F137" s="104">
        <f t="shared" si="8"/>
        <v>0.22999999999999954</v>
      </c>
      <c r="G137" s="194">
        <f t="shared" si="9"/>
        <v>4.2910447761193939E-2</v>
      </c>
      <c r="I137" s="198"/>
    </row>
    <row r="138" spans="1:9" x14ac:dyDescent="0.5">
      <c r="A138" s="102" t="s">
        <v>184</v>
      </c>
      <c r="B138" s="101">
        <v>937</v>
      </c>
      <c r="C138" s="102" t="s">
        <v>196</v>
      </c>
      <c r="D138" s="104">
        <v>5.34</v>
      </c>
      <c r="E138" s="104">
        <v>5.61</v>
      </c>
      <c r="F138" s="104">
        <f t="shared" si="8"/>
        <v>0.27000000000000046</v>
      </c>
      <c r="G138" s="194">
        <f t="shared" si="9"/>
        <v>5.0561797752809078E-2</v>
      </c>
      <c r="I138" s="198"/>
    </row>
    <row r="139" spans="1:9" x14ac:dyDescent="0.5">
      <c r="A139" s="102" t="s">
        <v>184</v>
      </c>
      <c r="B139" s="101">
        <v>336</v>
      </c>
      <c r="C139" s="102" t="s">
        <v>197</v>
      </c>
      <c r="D139" s="104">
        <v>5.5</v>
      </c>
      <c r="E139" s="104">
        <v>5.74</v>
      </c>
      <c r="F139" s="104">
        <f t="shared" si="8"/>
        <v>0.24000000000000021</v>
      </c>
      <c r="G139" s="194">
        <f t="shared" si="9"/>
        <v>4.3636363636363674E-2</v>
      </c>
      <c r="I139" s="198"/>
    </row>
    <row r="140" spans="1:9" x14ac:dyDescent="0.5">
      <c r="A140" s="102" t="s">
        <v>184</v>
      </c>
      <c r="B140" s="101">
        <v>885</v>
      </c>
      <c r="C140" s="102" t="s">
        <v>198</v>
      </c>
      <c r="D140" s="104">
        <v>5.2</v>
      </c>
      <c r="E140" s="104">
        <v>5.47</v>
      </c>
      <c r="F140" s="104">
        <f t="shared" si="8"/>
        <v>0.26999999999999957</v>
      </c>
      <c r="G140" s="194">
        <f t="shared" si="9"/>
        <v>5.1923076923076843E-2</v>
      </c>
      <c r="I140" s="198"/>
    </row>
    <row r="141" spans="1:9" x14ac:dyDescent="0.5">
      <c r="A141" s="102" t="s">
        <v>199</v>
      </c>
      <c r="B141" s="101">
        <v>370</v>
      </c>
      <c r="C141" s="102" t="s">
        <v>200</v>
      </c>
      <c r="D141" s="104">
        <v>5.2</v>
      </c>
      <c r="E141" s="104">
        <v>5.47</v>
      </c>
      <c r="F141" s="104">
        <f t="shared" si="8"/>
        <v>0.26999999999999957</v>
      </c>
      <c r="G141" s="194">
        <f t="shared" si="9"/>
        <v>5.1923076923076843E-2</v>
      </c>
      <c r="I141" s="198"/>
    </row>
    <row r="142" spans="1:9" x14ac:dyDescent="0.5">
      <c r="A142" s="102" t="s">
        <v>199</v>
      </c>
      <c r="B142" s="101">
        <v>380</v>
      </c>
      <c r="C142" s="102" t="s">
        <v>201</v>
      </c>
      <c r="D142" s="104">
        <v>5.32</v>
      </c>
      <c r="E142" s="104">
        <v>5.55</v>
      </c>
      <c r="F142" s="104">
        <f t="shared" si="8"/>
        <v>0.22999999999999954</v>
      </c>
      <c r="G142" s="194">
        <f t="shared" si="9"/>
        <v>4.3233082706766832E-2</v>
      </c>
      <c r="I142" s="198"/>
    </row>
    <row r="143" spans="1:9" x14ac:dyDescent="0.5">
      <c r="A143" s="102" t="s">
        <v>199</v>
      </c>
      <c r="B143" s="101">
        <v>381</v>
      </c>
      <c r="C143" s="102" t="s">
        <v>202</v>
      </c>
      <c r="D143" s="104">
        <v>5.2</v>
      </c>
      <c r="E143" s="104">
        <v>5.47</v>
      </c>
      <c r="F143" s="104">
        <f t="shared" si="8"/>
        <v>0.26999999999999957</v>
      </c>
      <c r="G143" s="194">
        <f t="shared" si="9"/>
        <v>5.1923076923076843E-2</v>
      </c>
      <c r="I143" s="198"/>
    </row>
    <row r="144" spans="1:9" x14ac:dyDescent="0.5">
      <c r="A144" s="102" t="s">
        <v>199</v>
      </c>
      <c r="B144" s="101">
        <v>371</v>
      </c>
      <c r="C144" s="102" t="s">
        <v>203</v>
      </c>
      <c r="D144" s="104">
        <v>5.2</v>
      </c>
      <c r="E144" s="104">
        <v>5.47</v>
      </c>
      <c r="F144" s="104">
        <f t="shared" si="8"/>
        <v>0.26999999999999957</v>
      </c>
      <c r="G144" s="194">
        <f t="shared" si="9"/>
        <v>5.1923076923076843E-2</v>
      </c>
      <c r="I144" s="198"/>
    </row>
    <row r="145" spans="1:9" x14ac:dyDescent="0.5">
      <c r="A145" s="102" t="s">
        <v>199</v>
      </c>
      <c r="B145" s="101">
        <v>811</v>
      </c>
      <c r="C145" s="102" t="s">
        <v>204</v>
      </c>
      <c r="D145" s="104">
        <v>5.2</v>
      </c>
      <c r="E145" s="104">
        <v>5.47</v>
      </c>
      <c r="F145" s="104">
        <f t="shared" si="8"/>
        <v>0.26999999999999957</v>
      </c>
      <c r="G145" s="194">
        <f t="shared" si="9"/>
        <v>5.1923076923076843E-2</v>
      </c>
      <c r="I145" s="198"/>
    </row>
    <row r="146" spans="1:9" x14ac:dyDescent="0.5">
      <c r="A146" s="102" t="s">
        <v>199</v>
      </c>
      <c r="B146" s="101">
        <v>810</v>
      </c>
      <c r="C146" s="102" t="s">
        <v>205</v>
      </c>
      <c r="D146" s="104">
        <v>5.2</v>
      </c>
      <c r="E146" s="104">
        <v>5.47</v>
      </c>
      <c r="F146" s="104">
        <f t="shared" si="8"/>
        <v>0.26999999999999957</v>
      </c>
      <c r="G146" s="194">
        <f t="shared" si="9"/>
        <v>5.1923076923076843E-2</v>
      </c>
      <c r="I146" s="198"/>
    </row>
    <row r="147" spans="1:9" x14ac:dyDescent="0.5">
      <c r="A147" s="102" t="s">
        <v>199</v>
      </c>
      <c r="B147" s="101">
        <v>382</v>
      </c>
      <c r="C147" s="102" t="s">
        <v>206</v>
      </c>
      <c r="D147" s="104">
        <v>5.2</v>
      </c>
      <c r="E147" s="104">
        <v>5.47</v>
      </c>
      <c r="F147" s="104">
        <f t="shared" si="8"/>
        <v>0.26999999999999957</v>
      </c>
      <c r="G147" s="194">
        <f t="shared" si="9"/>
        <v>5.1923076923076843E-2</v>
      </c>
      <c r="I147" s="198"/>
    </row>
    <row r="148" spans="1:9" x14ac:dyDescent="0.5">
      <c r="A148" s="102" t="s">
        <v>199</v>
      </c>
      <c r="B148" s="101">
        <v>383</v>
      </c>
      <c r="C148" s="102" t="s">
        <v>207</v>
      </c>
      <c r="D148" s="104">
        <v>5.4</v>
      </c>
      <c r="E148" s="104">
        <v>5.62</v>
      </c>
      <c r="F148" s="104">
        <f t="shared" si="8"/>
        <v>0.21999999999999975</v>
      </c>
      <c r="G148" s="194">
        <f t="shared" si="9"/>
        <v>4.0740740740740695E-2</v>
      </c>
      <c r="I148" s="198"/>
    </row>
    <row r="149" spans="1:9" x14ac:dyDescent="0.5">
      <c r="A149" s="102" t="s">
        <v>199</v>
      </c>
      <c r="B149" s="101">
        <v>812</v>
      </c>
      <c r="C149" s="102" t="s">
        <v>208</v>
      </c>
      <c r="D149" s="104">
        <v>5.2</v>
      </c>
      <c r="E149" s="104">
        <v>5.47</v>
      </c>
      <c r="F149" s="104">
        <f t="shared" si="8"/>
        <v>0.26999999999999957</v>
      </c>
      <c r="G149" s="194">
        <f t="shared" si="9"/>
        <v>5.1923076923076843E-2</v>
      </c>
      <c r="I149" s="198"/>
    </row>
    <row r="150" spans="1:9" x14ac:dyDescent="0.5">
      <c r="A150" s="102" t="s">
        <v>199</v>
      </c>
      <c r="B150" s="101">
        <v>813</v>
      </c>
      <c r="C150" s="102" t="s">
        <v>209</v>
      </c>
      <c r="D150" s="104">
        <v>5.2</v>
      </c>
      <c r="E150" s="104">
        <v>5.47</v>
      </c>
      <c r="F150" s="104">
        <f t="shared" si="8"/>
        <v>0.26999999999999957</v>
      </c>
      <c r="G150" s="194">
        <f t="shared" si="9"/>
        <v>5.1923076923076843E-2</v>
      </c>
      <c r="I150" s="198"/>
    </row>
    <row r="151" spans="1:9" x14ac:dyDescent="0.5">
      <c r="A151" s="102" t="s">
        <v>199</v>
      </c>
      <c r="B151" s="101">
        <v>815</v>
      </c>
      <c r="C151" s="102" t="s">
        <v>210</v>
      </c>
      <c r="D151" s="104">
        <v>5.2</v>
      </c>
      <c r="E151" s="104">
        <v>5.47</v>
      </c>
      <c r="F151" s="104">
        <f t="shared" si="8"/>
        <v>0.26999999999999957</v>
      </c>
      <c r="G151" s="194">
        <f t="shared" si="9"/>
        <v>5.1923076923076843E-2</v>
      </c>
      <c r="I151" s="198"/>
    </row>
    <row r="152" spans="1:9" x14ac:dyDescent="0.5">
      <c r="A152" s="102" t="s">
        <v>199</v>
      </c>
      <c r="B152" s="101">
        <v>372</v>
      </c>
      <c r="C152" s="102" t="s">
        <v>211</v>
      </c>
      <c r="D152" s="104">
        <v>5.2</v>
      </c>
      <c r="E152" s="104">
        <v>5.47</v>
      </c>
      <c r="F152" s="104">
        <f t="shared" si="8"/>
        <v>0.26999999999999957</v>
      </c>
      <c r="G152" s="194">
        <f t="shared" si="9"/>
        <v>5.1923076923076843E-2</v>
      </c>
      <c r="I152" s="198"/>
    </row>
    <row r="153" spans="1:9" x14ac:dyDescent="0.5">
      <c r="A153" s="102" t="s">
        <v>199</v>
      </c>
      <c r="B153" s="101">
        <v>373</v>
      </c>
      <c r="C153" s="102" t="s">
        <v>212</v>
      </c>
      <c r="D153" s="104">
        <v>5.33</v>
      </c>
      <c r="E153" s="104">
        <v>5.56</v>
      </c>
      <c r="F153" s="104">
        <f t="shared" si="8"/>
        <v>0.22999999999999954</v>
      </c>
      <c r="G153" s="194">
        <f t="shared" si="9"/>
        <v>4.3151969981238186E-2</v>
      </c>
      <c r="I153" s="198"/>
    </row>
    <row r="154" spans="1:9" x14ac:dyDescent="0.5">
      <c r="A154" s="102" t="s">
        <v>199</v>
      </c>
      <c r="B154" s="101">
        <v>384</v>
      </c>
      <c r="C154" s="102" t="s">
        <v>213</v>
      </c>
      <c r="D154" s="104">
        <v>5.21</v>
      </c>
      <c r="E154" s="104">
        <v>5.47</v>
      </c>
      <c r="F154" s="104">
        <f t="shared" si="8"/>
        <v>0.25999999999999979</v>
      </c>
      <c r="G154" s="194">
        <f t="shared" si="9"/>
        <v>4.9904030710172707E-2</v>
      </c>
      <c r="I154" s="198"/>
    </row>
    <row r="155" spans="1:9" x14ac:dyDescent="0.5">
      <c r="A155" s="102" t="s">
        <v>199</v>
      </c>
      <c r="B155" s="101">
        <v>816</v>
      </c>
      <c r="C155" s="102" t="s">
        <v>214</v>
      </c>
      <c r="D155" s="104">
        <v>5.2</v>
      </c>
      <c r="E155" s="104">
        <v>5.47</v>
      </c>
      <c r="F155" s="104">
        <f t="shared" si="8"/>
        <v>0.26999999999999957</v>
      </c>
      <c r="G155" s="194">
        <f t="shared" si="9"/>
        <v>5.1923076923076843E-2</v>
      </c>
      <c r="I155" s="198"/>
    </row>
  </sheetData>
  <sortState xmlns:xlrd2="http://schemas.microsoft.com/office/spreadsheetml/2017/richdata2" ref="A5:G155">
    <sortCondition ref="A5:A155"/>
    <sortCondition ref="C5:C15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4113-EF78-4271-B916-C71CBFB21A4F}">
  <sheetPr codeName="Sheet3">
    <tabColor theme="6" tint="0.39997558519241921"/>
  </sheetPr>
  <dimension ref="A1:E156"/>
  <sheetViews>
    <sheetView showGridLines="0" zoomScaleNormal="100" workbookViewId="0"/>
  </sheetViews>
  <sheetFormatPr defaultColWidth="9.15625" defaultRowHeight="15" x14ac:dyDescent="0.5"/>
  <cols>
    <col min="1" max="1" width="35.578125" style="32" customWidth="1"/>
    <col min="2" max="2" width="15.578125" style="32" customWidth="1"/>
    <col min="3" max="3" width="40.578125" style="32" customWidth="1"/>
    <col min="4" max="4" width="25.68359375" style="32" customWidth="1"/>
    <col min="5" max="16384" width="9.15625" style="32"/>
  </cols>
  <sheetData>
    <row r="1" spans="1:5" ht="40" customHeight="1" x14ac:dyDescent="0.5">
      <c r="A1" s="118" t="s">
        <v>215</v>
      </c>
      <c r="B1" s="187"/>
      <c r="C1" s="187"/>
      <c r="D1" s="187"/>
      <c r="E1" s="187"/>
    </row>
    <row r="2" spans="1:5" ht="60" customHeight="1" x14ac:dyDescent="0.5">
      <c r="A2" s="203" t="s">
        <v>50</v>
      </c>
      <c r="B2" s="43" t="s">
        <v>672</v>
      </c>
      <c r="C2" s="43" t="s">
        <v>673</v>
      </c>
      <c r="D2" s="91" t="s">
        <v>216</v>
      </c>
    </row>
    <row r="3" spans="1:5" x14ac:dyDescent="0.5">
      <c r="A3" s="100" t="s">
        <v>54</v>
      </c>
      <c r="B3" s="204">
        <v>831</v>
      </c>
      <c r="C3" s="100" t="s">
        <v>55</v>
      </c>
      <c r="D3" s="205">
        <v>8.16</v>
      </c>
    </row>
    <row r="4" spans="1:5" x14ac:dyDescent="0.5">
      <c r="A4" s="102" t="s">
        <v>54</v>
      </c>
      <c r="B4" s="101">
        <v>830</v>
      </c>
      <c r="C4" s="102" t="s">
        <v>56</v>
      </c>
      <c r="D4" s="104">
        <v>7.53</v>
      </c>
    </row>
    <row r="5" spans="1:5" x14ac:dyDescent="0.5">
      <c r="A5" s="102" t="s">
        <v>54</v>
      </c>
      <c r="B5" s="101">
        <v>856</v>
      </c>
      <c r="C5" s="102" t="s">
        <v>57</v>
      </c>
      <c r="D5" s="104">
        <v>7.97</v>
      </c>
    </row>
    <row r="6" spans="1:5" x14ac:dyDescent="0.5">
      <c r="A6" s="102" t="s">
        <v>54</v>
      </c>
      <c r="B6" s="101">
        <v>855</v>
      </c>
      <c r="C6" s="102" t="s">
        <v>58</v>
      </c>
      <c r="D6" s="104">
        <v>7.27</v>
      </c>
    </row>
    <row r="7" spans="1:5" x14ac:dyDescent="0.5">
      <c r="A7" s="102" t="s">
        <v>54</v>
      </c>
      <c r="B7" s="101">
        <v>925</v>
      </c>
      <c r="C7" s="102" t="s">
        <v>59</v>
      </c>
      <c r="D7" s="104">
        <v>7.61</v>
      </c>
    </row>
    <row r="8" spans="1:5" x14ac:dyDescent="0.5">
      <c r="A8" s="102" t="s">
        <v>54</v>
      </c>
      <c r="B8" s="101">
        <v>940</v>
      </c>
      <c r="C8" s="102" t="s">
        <v>60</v>
      </c>
      <c r="D8" s="104">
        <v>7.84</v>
      </c>
    </row>
    <row r="9" spans="1:5" x14ac:dyDescent="0.5">
      <c r="A9" s="102" t="s">
        <v>54</v>
      </c>
      <c r="B9" s="101">
        <v>892</v>
      </c>
      <c r="C9" s="102" t="s">
        <v>61</v>
      </c>
      <c r="D9" s="104">
        <v>8.36</v>
      </c>
    </row>
    <row r="10" spans="1:5" x14ac:dyDescent="0.5">
      <c r="A10" s="102" t="s">
        <v>54</v>
      </c>
      <c r="B10" s="101">
        <v>891</v>
      </c>
      <c r="C10" s="102" t="s">
        <v>62</v>
      </c>
      <c r="D10" s="104">
        <v>7.63</v>
      </c>
    </row>
    <row r="11" spans="1:5" x14ac:dyDescent="0.5">
      <c r="A11" s="102" t="s">
        <v>54</v>
      </c>
      <c r="B11" s="101">
        <v>857</v>
      </c>
      <c r="C11" s="102" t="s">
        <v>63</v>
      </c>
      <c r="D11" s="104">
        <v>6.98</v>
      </c>
    </row>
    <row r="12" spans="1:5" x14ac:dyDescent="0.5">
      <c r="A12" s="102" t="s">
        <v>54</v>
      </c>
      <c r="B12" s="101">
        <v>941</v>
      </c>
      <c r="C12" s="102" t="s">
        <v>64</v>
      </c>
      <c r="D12" s="104">
        <v>7.81</v>
      </c>
    </row>
    <row r="13" spans="1:5" x14ac:dyDescent="0.5">
      <c r="A13" s="102" t="s">
        <v>65</v>
      </c>
      <c r="B13" s="101">
        <v>822</v>
      </c>
      <c r="C13" s="102" t="s">
        <v>66</v>
      </c>
      <c r="D13" s="104">
        <v>8.16</v>
      </c>
    </row>
    <row r="14" spans="1:5" x14ac:dyDescent="0.5">
      <c r="A14" s="102" t="s">
        <v>65</v>
      </c>
      <c r="B14" s="101">
        <v>873</v>
      </c>
      <c r="C14" s="102" t="s">
        <v>67</v>
      </c>
      <c r="D14" s="104">
        <v>8.15</v>
      </c>
    </row>
    <row r="15" spans="1:5" x14ac:dyDescent="0.5">
      <c r="A15" s="102" t="s">
        <v>65</v>
      </c>
      <c r="B15" s="101">
        <v>823</v>
      </c>
      <c r="C15" s="102" t="s">
        <v>68</v>
      </c>
      <c r="D15" s="104">
        <v>7.76</v>
      </c>
    </row>
    <row r="16" spans="1:5" x14ac:dyDescent="0.5">
      <c r="A16" s="102" t="s">
        <v>65</v>
      </c>
      <c r="B16" s="101">
        <v>881</v>
      </c>
      <c r="C16" s="102" t="s">
        <v>69</v>
      </c>
      <c r="D16" s="104">
        <v>7.91</v>
      </c>
    </row>
    <row r="17" spans="1:4" x14ac:dyDescent="0.5">
      <c r="A17" s="102" t="s">
        <v>65</v>
      </c>
      <c r="B17" s="101">
        <v>919</v>
      </c>
      <c r="C17" s="102" t="s">
        <v>70</v>
      </c>
      <c r="D17" s="104">
        <v>8.73</v>
      </c>
    </row>
    <row r="18" spans="1:4" x14ac:dyDescent="0.5">
      <c r="A18" s="102" t="s">
        <v>65</v>
      </c>
      <c r="B18" s="101">
        <v>821</v>
      </c>
      <c r="C18" s="102" t="s">
        <v>71</v>
      </c>
      <c r="D18" s="104">
        <v>8.3699999999999992</v>
      </c>
    </row>
    <row r="19" spans="1:4" x14ac:dyDescent="0.5">
      <c r="A19" s="102" t="s">
        <v>65</v>
      </c>
      <c r="B19" s="101">
        <v>926</v>
      </c>
      <c r="C19" s="102" t="s">
        <v>72</v>
      </c>
      <c r="D19" s="104">
        <v>7.7</v>
      </c>
    </row>
    <row r="20" spans="1:4" x14ac:dyDescent="0.5">
      <c r="A20" s="102" t="s">
        <v>65</v>
      </c>
      <c r="B20" s="101">
        <v>874</v>
      </c>
      <c r="C20" s="102" t="s">
        <v>73</v>
      </c>
      <c r="D20" s="104">
        <v>8.52</v>
      </c>
    </row>
    <row r="21" spans="1:4" x14ac:dyDescent="0.5">
      <c r="A21" s="102" t="s">
        <v>65</v>
      </c>
      <c r="B21" s="101">
        <v>882</v>
      </c>
      <c r="C21" s="102" t="s">
        <v>74</v>
      </c>
      <c r="D21" s="104">
        <v>7.99</v>
      </c>
    </row>
    <row r="22" spans="1:4" x14ac:dyDescent="0.5">
      <c r="A22" s="102" t="s">
        <v>65</v>
      </c>
      <c r="B22" s="101">
        <v>935</v>
      </c>
      <c r="C22" s="102" t="s">
        <v>75</v>
      </c>
      <c r="D22" s="104">
        <v>7.74</v>
      </c>
    </row>
    <row r="23" spans="1:4" x14ac:dyDescent="0.5">
      <c r="A23" s="102" t="s">
        <v>65</v>
      </c>
      <c r="B23" s="101">
        <v>883</v>
      </c>
      <c r="C23" s="102" t="s">
        <v>76</v>
      </c>
      <c r="D23" s="104">
        <v>8.4499999999999993</v>
      </c>
    </row>
    <row r="24" spans="1:4" x14ac:dyDescent="0.5">
      <c r="A24" s="102" t="s">
        <v>77</v>
      </c>
      <c r="B24" s="101">
        <v>202</v>
      </c>
      <c r="C24" s="102" t="s">
        <v>78</v>
      </c>
      <c r="D24" s="104">
        <v>11.83</v>
      </c>
    </row>
    <row r="25" spans="1:4" x14ac:dyDescent="0.5">
      <c r="A25" s="102" t="s">
        <v>77</v>
      </c>
      <c r="B25" s="101">
        <v>204</v>
      </c>
      <c r="C25" s="102" t="s">
        <v>79</v>
      </c>
      <c r="D25" s="104">
        <v>11.01</v>
      </c>
    </row>
    <row r="26" spans="1:4" x14ac:dyDescent="0.5">
      <c r="A26" s="102" t="s">
        <v>77</v>
      </c>
      <c r="B26" s="101">
        <v>205</v>
      </c>
      <c r="C26" s="102" t="s">
        <v>80</v>
      </c>
      <c r="D26" s="104">
        <v>11.3</v>
      </c>
    </row>
    <row r="27" spans="1:4" x14ac:dyDescent="0.5">
      <c r="A27" s="102" t="s">
        <v>77</v>
      </c>
      <c r="B27" s="101">
        <v>309</v>
      </c>
      <c r="C27" s="102" t="s">
        <v>81</v>
      </c>
      <c r="D27" s="104">
        <v>9.85</v>
      </c>
    </row>
    <row r="28" spans="1:4" x14ac:dyDescent="0.5">
      <c r="A28" s="102" t="s">
        <v>77</v>
      </c>
      <c r="B28" s="101">
        <v>206</v>
      </c>
      <c r="C28" s="102" t="s">
        <v>82</v>
      </c>
      <c r="D28" s="104">
        <v>11.27</v>
      </c>
    </row>
    <row r="29" spans="1:4" x14ac:dyDescent="0.5">
      <c r="A29" s="102" t="s">
        <v>77</v>
      </c>
      <c r="B29" s="101">
        <v>207</v>
      </c>
      <c r="C29" s="102" t="s">
        <v>83</v>
      </c>
      <c r="D29" s="104">
        <v>11.5</v>
      </c>
    </row>
    <row r="30" spans="1:4" x14ac:dyDescent="0.5">
      <c r="A30" s="102" t="s">
        <v>77</v>
      </c>
      <c r="B30" s="101">
        <v>208</v>
      </c>
      <c r="C30" s="102" t="s">
        <v>84</v>
      </c>
      <c r="D30" s="104">
        <v>11.18</v>
      </c>
    </row>
    <row r="31" spans="1:4" x14ac:dyDescent="0.5">
      <c r="A31" s="102" t="s">
        <v>77</v>
      </c>
      <c r="B31" s="101">
        <v>209</v>
      </c>
      <c r="C31" s="102" t="s">
        <v>85</v>
      </c>
      <c r="D31" s="104">
        <v>10.64</v>
      </c>
    </row>
    <row r="32" spans="1:4" x14ac:dyDescent="0.5">
      <c r="A32" s="102" t="s">
        <v>77</v>
      </c>
      <c r="B32" s="101">
        <v>316</v>
      </c>
      <c r="C32" s="102" t="s">
        <v>86</v>
      </c>
      <c r="D32" s="104">
        <v>9.2100000000000009</v>
      </c>
    </row>
    <row r="33" spans="1:4" x14ac:dyDescent="0.5">
      <c r="A33" s="102" t="s">
        <v>77</v>
      </c>
      <c r="B33" s="101">
        <v>210</v>
      </c>
      <c r="C33" s="102" t="s">
        <v>87</v>
      </c>
      <c r="D33" s="104">
        <v>10.97</v>
      </c>
    </row>
    <row r="34" spans="1:4" x14ac:dyDescent="0.5">
      <c r="A34" s="102" t="s">
        <v>77</v>
      </c>
      <c r="B34" s="101">
        <v>211</v>
      </c>
      <c r="C34" s="102" t="s">
        <v>88</v>
      </c>
      <c r="D34" s="104">
        <v>11.25</v>
      </c>
    </row>
    <row r="35" spans="1:4" x14ac:dyDescent="0.5">
      <c r="A35" s="102" t="s">
        <v>77</v>
      </c>
      <c r="B35" s="101">
        <v>212</v>
      </c>
      <c r="C35" s="102" t="s">
        <v>89</v>
      </c>
      <c r="D35" s="104">
        <v>11.17</v>
      </c>
    </row>
    <row r="36" spans="1:4" x14ac:dyDescent="0.5">
      <c r="A36" s="102" t="s">
        <v>77</v>
      </c>
      <c r="B36" s="101">
        <v>213</v>
      </c>
      <c r="C36" s="102" t="s">
        <v>90</v>
      </c>
      <c r="D36" s="104">
        <v>11.88</v>
      </c>
    </row>
    <row r="37" spans="1:4" x14ac:dyDescent="0.5">
      <c r="A37" s="102" t="s">
        <v>91</v>
      </c>
      <c r="B37" s="101">
        <v>841</v>
      </c>
      <c r="C37" s="102" t="s">
        <v>92</v>
      </c>
      <c r="D37" s="104">
        <v>7.86</v>
      </c>
    </row>
    <row r="38" spans="1:4" x14ac:dyDescent="0.5">
      <c r="A38" s="102" t="s">
        <v>91</v>
      </c>
      <c r="B38" s="101">
        <v>840</v>
      </c>
      <c r="C38" s="102" t="s">
        <v>93</v>
      </c>
      <c r="D38" s="104">
        <v>7.73</v>
      </c>
    </row>
    <row r="39" spans="1:4" x14ac:dyDescent="0.5">
      <c r="A39" s="102" t="s">
        <v>91</v>
      </c>
      <c r="B39" s="101">
        <v>390</v>
      </c>
      <c r="C39" s="102" t="s">
        <v>94</v>
      </c>
      <c r="D39" s="104">
        <v>7.68</v>
      </c>
    </row>
    <row r="40" spans="1:4" x14ac:dyDescent="0.5">
      <c r="A40" s="102" t="s">
        <v>91</v>
      </c>
      <c r="B40" s="101">
        <v>805</v>
      </c>
      <c r="C40" s="102" t="s">
        <v>95</v>
      </c>
      <c r="D40" s="104">
        <v>8.02</v>
      </c>
    </row>
    <row r="41" spans="1:4" x14ac:dyDescent="0.5">
      <c r="A41" s="102" t="s">
        <v>91</v>
      </c>
      <c r="B41" s="101">
        <v>806</v>
      </c>
      <c r="C41" s="102" t="s">
        <v>96</v>
      </c>
      <c r="D41" s="104">
        <v>8.18</v>
      </c>
    </row>
    <row r="42" spans="1:4" x14ac:dyDescent="0.5">
      <c r="A42" s="102" t="s">
        <v>91</v>
      </c>
      <c r="B42" s="101">
        <v>391</v>
      </c>
      <c r="C42" s="102" t="s">
        <v>97</v>
      </c>
      <c r="D42" s="104">
        <v>7.98</v>
      </c>
    </row>
    <row r="43" spans="1:4" x14ac:dyDescent="0.5">
      <c r="A43" s="102" t="s">
        <v>91</v>
      </c>
      <c r="B43" s="101">
        <v>392</v>
      </c>
      <c r="C43" s="102" t="s">
        <v>98</v>
      </c>
      <c r="D43" s="104">
        <v>7.54</v>
      </c>
    </row>
    <row r="44" spans="1:4" x14ac:dyDescent="0.5">
      <c r="A44" s="102" t="s">
        <v>91</v>
      </c>
      <c r="B44" s="101">
        <v>929</v>
      </c>
      <c r="C44" s="102" t="s">
        <v>99</v>
      </c>
      <c r="D44" s="104">
        <v>7.5</v>
      </c>
    </row>
    <row r="45" spans="1:4" x14ac:dyDescent="0.5">
      <c r="A45" s="102" t="s">
        <v>91</v>
      </c>
      <c r="B45" s="101">
        <v>807</v>
      </c>
      <c r="C45" s="102" t="s">
        <v>100</v>
      </c>
      <c r="D45" s="104">
        <v>7.78</v>
      </c>
    </row>
    <row r="46" spans="1:4" x14ac:dyDescent="0.5">
      <c r="A46" s="102" t="s">
        <v>91</v>
      </c>
      <c r="B46" s="101">
        <v>393</v>
      </c>
      <c r="C46" s="102" t="s">
        <v>101</v>
      </c>
      <c r="D46" s="104">
        <v>7.79</v>
      </c>
    </row>
    <row r="47" spans="1:4" x14ac:dyDescent="0.5">
      <c r="A47" s="102" t="s">
        <v>91</v>
      </c>
      <c r="B47" s="101">
        <v>808</v>
      </c>
      <c r="C47" s="102" t="s">
        <v>102</v>
      </c>
      <c r="D47" s="104">
        <v>7.76</v>
      </c>
    </row>
    <row r="48" spans="1:4" x14ac:dyDescent="0.5">
      <c r="A48" s="102" t="s">
        <v>91</v>
      </c>
      <c r="B48" s="101">
        <v>394</v>
      </c>
      <c r="C48" s="102" t="s">
        <v>103</v>
      </c>
      <c r="D48" s="104">
        <v>7.84</v>
      </c>
    </row>
    <row r="49" spans="1:4" x14ac:dyDescent="0.5">
      <c r="A49" s="102" t="s">
        <v>104</v>
      </c>
      <c r="B49" s="101">
        <v>889</v>
      </c>
      <c r="C49" s="102" t="s">
        <v>105</v>
      </c>
      <c r="D49" s="104">
        <v>7.86</v>
      </c>
    </row>
    <row r="50" spans="1:4" x14ac:dyDescent="0.5">
      <c r="A50" s="102" t="s">
        <v>104</v>
      </c>
      <c r="B50" s="101">
        <v>890</v>
      </c>
      <c r="C50" s="102" t="s">
        <v>106</v>
      </c>
      <c r="D50" s="104">
        <v>8.01</v>
      </c>
    </row>
    <row r="51" spans="1:4" x14ac:dyDescent="0.5">
      <c r="A51" s="102" t="s">
        <v>104</v>
      </c>
      <c r="B51" s="101">
        <v>350</v>
      </c>
      <c r="C51" s="102" t="s">
        <v>107</v>
      </c>
      <c r="D51" s="104">
        <v>8.0500000000000007</v>
      </c>
    </row>
    <row r="52" spans="1:4" x14ac:dyDescent="0.5">
      <c r="A52" s="102" t="s">
        <v>104</v>
      </c>
      <c r="B52" s="101">
        <v>351</v>
      </c>
      <c r="C52" s="102" t="s">
        <v>108</v>
      </c>
      <c r="D52" s="104">
        <v>7.74</v>
      </c>
    </row>
    <row r="53" spans="1:4" x14ac:dyDescent="0.5">
      <c r="A53" s="102" t="s">
        <v>104</v>
      </c>
      <c r="B53" s="101">
        <v>895</v>
      </c>
      <c r="C53" s="102" t="s">
        <v>109</v>
      </c>
      <c r="D53" s="104">
        <v>7.48</v>
      </c>
    </row>
    <row r="54" spans="1:4" x14ac:dyDescent="0.5">
      <c r="A54" s="102" t="s">
        <v>104</v>
      </c>
      <c r="B54" s="101">
        <v>896</v>
      </c>
      <c r="C54" s="102" t="s">
        <v>110</v>
      </c>
      <c r="D54" s="104">
        <v>7.64</v>
      </c>
    </row>
    <row r="55" spans="1:4" x14ac:dyDescent="0.5">
      <c r="A55" s="102" t="s">
        <v>104</v>
      </c>
      <c r="B55" s="101">
        <v>942</v>
      </c>
      <c r="C55" s="102" t="s">
        <v>111</v>
      </c>
      <c r="D55" s="104">
        <v>7.37</v>
      </c>
    </row>
    <row r="56" spans="1:4" x14ac:dyDescent="0.5">
      <c r="A56" s="102" t="s">
        <v>104</v>
      </c>
      <c r="B56" s="101">
        <v>876</v>
      </c>
      <c r="C56" s="102" t="s">
        <v>112</v>
      </c>
      <c r="D56" s="104">
        <v>8.1999999999999993</v>
      </c>
    </row>
    <row r="57" spans="1:4" x14ac:dyDescent="0.5">
      <c r="A57" s="102" t="s">
        <v>104</v>
      </c>
      <c r="B57" s="101">
        <v>340</v>
      </c>
      <c r="C57" s="102" t="s">
        <v>113</v>
      </c>
      <c r="D57" s="104">
        <v>8.17</v>
      </c>
    </row>
    <row r="58" spans="1:4" x14ac:dyDescent="0.5">
      <c r="A58" s="102" t="s">
        <v>104</v>
      </c>
      <c r="B58" s="101">
        <v>888</v>
      </c>
      <c r="C58" s="102" t="s">
        <v>114</v>
      </c>
      <c r="D58" s="104">
        <v>7.54</v>
      </c>
    </row>
    <row r="59" spans="1:4" x14ac:dyDescent="0.5">
      <c r="A59" s="102" t="s">
        <v>104</v>
      </c>
      <c r="B59" s="101">
        <v>341</v>
      </c>
      <c r="C59" s="102" t="s">
        <v>115</v>
      </c>
      <c r="D59" s="104">
        <v>8.2100000000000009</v>
      </c>
    </row>
    <row r="60" spans="1:4" x14ac:dyDescent="0.5">
      <c r="A60" s="102" t="s">
        <v>104</v>
      </c>
      <c r="B60" s="101">
        <v>352</v>
      </c>
      <c r="C60" s="102" t="s">
        <v>116</v>
      </c>
      <c r="D60" s="104">
        <v>8.49</v>
      </c>
    </row>
    <row r="61" spans="1:4" x14ac:dyDescent="0.5">
      <c r="A61" s="102" t="s">
        <v>104</v>
      </c>
      <c r="B61" s="101">
        <v>353</v>
      </c>
      <c r="C61" s="102" t="s">
        <v>117</v>
      </c>
      <c r="D61" s="104">
        <v>8.08</v>
      </c>
    </row>
    <row r="62" spans="1:4" x14ac:dyDescent="0.5">
      <c r="A62" s="102" t="s">
        <v>104</v>
      </c>
      <c r="B62" s="101">
        <v>354</v>
      </c>
      <c r="C62" s="102" t="s">
        <v>118</v>
      </c>
      <c r="D62" s="104">
        <v>8.0399999999999991</v>
      </c>
    </row>
    <row r="63" spans="1:4" x14ac:dyDescent="0.5">
      <c r="A63" s="102" t="s">
        <v>104</v>
      </c>
      <c r="B63" s="101">
        <v>355</v>
      </c>
      <c r="C63" s="102" t="s">
        <v>119</v>
      </c>
      <c r="D63" s="104">
        <v>8.1199999999999992</v>
      </c>
    </row>
    <row r="64" spans="1:4" x14ac:dyDescent="0.5">
      <c r="A64" s="102" t="s">
        <v>104</v>
      </c>
      <c r="B64" s="101">
        <v>343</v>
      </c>
      <c r="C64" s="102" t="s">
        <v>120</v>
      </c>
      <c r="D64" s="104">
        <v>7.6</v>
      </c>
    </row>
    <row r="65" spans="1:4" x14ac:dyDescent="0.5">
      <c r="A65" s="102" t="s">
        <v>104</v>
      </c>
      <c r="B65" s="101">
        <v>342</v>
      </c>
      <c r="C65" s="102" t="s">
        <v>121</v>
      </c>
      <c r="D65" s="104">
        <v>8.1199999999999992</v>
      </c>
    </row>
    <row r="66" spans="1:4" x14ac:dyDescent="0.5">
      <c r="A66" s="102" t="s">
        <v>104</v>
      </c>
      <c r="B66" s="101">
        <v>356</v>
      </c>
      <c r="C66" s="102" t="s">
        <v>122</v>
      </c>
      <c r="D66" s="104">
        <v>7.55</v>
      </c>
    </row>
    <row r="67" spans="1:4" x14ac:dyDescent="0.5">
      <c r="A67" s="102" t="s">
        <v>104</v>
      </c>
      <c r="B67" s="101">
        <v>357</v>
      </c>
      <c r="C67" s="102" t="s">
        <v>123</v>
      </c>
      <c r="D67" s="104">
        <v>7.96</v>
      </c>
    </row>
    <row r="68" spans="1:4" x14ac:dyDescent="0.5">
      <c r="A68" s="102" t="s">
        <v>104</v>
      </c>
      <c r="B68" s="101">
        <v>358</v>
      </c>
      <c r="C68" s="102" t="s">
        <v>124</v>
      </c>
      <c r="D68" s="104">
        <v>7.7</v>
      </c>
    </row>
    <row r="69" spans="1:4" x14ac:dyDescent="0.5">
      <c r="A69" s="102" t="s">
        <v>104</v>
      </c>
      <c r="B69" s="101">
        <v>877</v>
      </c>
      <c r="C69" s="102" t="s">
        <v>125</v>
      </c>
      <c r="D69" s="104">
        <v>7.74</v>
      </c>
    </row>
    <row r="70" spans="1:4" x14ac:dyDescent="0.5">
      <c r="A70" s="102" t="s">
        <v>104</v>
      </c>
      <c r="B70" s="101">
        <v>943</v>
      </c>
      <c r="C70" s="102" t="s">
        <v>126</v>
      </c>
      <c r="D70" s="104">
        <v>7.2</v>
      </c>
    </row>
    <row r="71" spans="1:4" x14ac:dyDescent="0.5">
      <c r="A71" s="102" t="s">
        <v>104</v>
      </c>
      <c r="B71" s="101">
        <v>359</v>
      </c>
      <c r="C71" s="102" t="s">
        <v>127</v>
      </c>
      <c r="D71" s="104">
        <v>7.85</v>
      </c>
    </row>
    <row r="72" spans="1:4" x14ac:dyDescent="0.5">
      <c r="A72" s="102" t="s">
        <v>104</v>
      </c>
      <c r="B72" s="101">
        <v>344</v>
      </c>
      <c r="C72" s="102" t="s">
        <v>128</v>
      </c>
      <c r="D72" s="104">
        <v>7.88</v>
      </c>
    </row>
    <row r="73" spans="1:4" x14ac:dyDescent="0.5">
      <c r="A73" s="102" t="s">
        <v>129</v>
      </c>
      <c r="B73" s="101">
        <v>301</v>
      </c>
      <c r="C73" s="102" t="s">
        <v>130</v>
      </c>
      <c r="D73" s="104">
        <v>9.2100000000000009</v>
      </c>
    </row>
    <row r="74" spans="1:4" x14ac:dyDescent="0.5">
      <c r="A74" s="102" t="s">
        <v>129</v>
      </c>
      <c r="B74" s="101">
        <v>302</v>
      </c>
      <c r="C74" s="102" t="s">
        <v>131</v>
      </c>
      <c r="D74" s="104">
        <v>9.59</v>
      </c>
    </row>
    <row r="75" spans="1:4" x14ac:dyDescent="0.5">
      <c r="A75" s="102" t="s">
        <v>129</v>
      </c>
      <c r="B75" s="101">
        <v>303</v>
      </c>
      <c r="C75" s="102" t="s">
        <v>132</v>
      </c>
      <c r="D75" s="104">
        <v>9.43</v>
      </c>
    </row>
    <row r="76" spans="1:4" x14ac:dyDescent="0.5">
      <c r="A76" s="102" t="s">
        <v>129</v>
      </c>
      <c r="B76" s="101">
        <v>304</v>
      </c>
      <c r="C76" s="102" t="s">
        <v>133</v>
      </c>
      <c r="D76" s="104">
        <v>9.59</v>
      </c>
    </row>
    <row r="77" spans="1:4" x14ac:dyDescent="0.5">
      <c r="A77" s="102" t="s">
        <v>129</v>
      </c>
      <c r="B77" s="101">
        <v>305</v>
      </c>
      <c r="C77" s="102" t="s">
        <v>134</v>
      </c>
      <c r="D77" s="104">
        <v>9.44</v>
      </c>
    </row>
    <row r="78" spans="1:4" x14ac:dyDescent="0.5">
      <c r="A78" s="102" t="s">
        <v>129</v>
      </c>
      <c r="B78" s="101">
        <v>306</v>
      </c>
      <c r="C78" s="102" t="s">
        <v>135</v>
      </c>
      <c r="D78" s="104">
        <v>10.119999999999999</v>
      </c>
    </row>
    <row r="79" spans="1:4" x14ac:dyDescent="0.5">
      <c r="A79" s="102" t="s">
        <v>129</v>
      </c>
      <c r="B79" s="101">
        <v>307</v>
      </c>
      <c r="C79" s="102" t="s">
        <v>136</v>
      </c>
      <c r="D79" s="104">
        <v>9.7200000000000006</v>
      </c>
    </row>
    <row r="80" spans="1:4" x14ac:dyDescent="0.5">
      <c r="A80" s="102" t="s">
        <v>129</v>
      </c>
      <c r="B80" s="101">
        <v>308</v>
      </c>
      <c r="C80" s="102" t="s">
        <v>137</v>
      </c>
      <c r="D80" s="104">
        <v>9.77</v>
      </c>
    </row>
    <row r="81" spans="1:4" x14ac:dyDescent="0.5">
      <c r="A81" s="102" t="s">
        <v>129</v>
      </c>
      <c r="B81" s="101">
        <v>203</v>
      </c>
      <c r="C81" s="102" t="s">
        <v>138</v>
      </c>
      <c r="D81" s="104">
        <v>11.11</v>
      </c>
    </row>
    <row r="82" spans="1:4" x14ac:dyDescent="0.5">
      <c r="A82" s="102" t="s">
        <v>129</v>
      </c>
      <c r="B82" s="101">
        <v>310</v>
      </c>
      <c r="C82" s="102" t="s">
        <v>139</v>
      </c>
      <c r="D82" s="104">
        <v>9.3800000000000008</v>
      </c>
    </row>
    <row r="83" spans="1:4" x14ac:dyDescent="0.5">
      <c r="A83" s="102" t="s">
        <v>129</v>
      </c>
      <c r="B83" s="101">
        <v>311</v>
      </c>
      <c r="C83" s="102" t="s">
        <v>140</v>
      </c>
      <c r="D83" s="104">
        <v>8.9</v>
      </c>
    </row>
    <row r="84" spans="1:4" x14ac:dyDescent="0.5">
      <c r="A84" s="102" t="s">
        <v>129</v>
      </c>
      <c r="B84" s="101">
        <v>312</v>
      </c>
      <c r="C84" s="102" t="s">
        <v>141</v>
      </c>
      <c r="D84" s="104">
        <v>9.51</v>
      </c>
    </row>
    <row r="85" spans="1:4" x14ac:dyDescent="0.5">
      <c r="A85" s="102" t="s">
        <v>129</v>
      </c>
      <c r="B85" s="101">
        <v>313</v>
      </c>
      <c r="C85" s="102" t="s">
        <v>142</v>
      </c>
      <c r="D85" s="104">
        <v>9.82</v>
      </c>
    </row>
    <row r="86" spans="1:4" x14ac:dyDescent="0.5">
      <c r="A86" s="102" t="s">
        <v>129</v>
      </c>
      <c r="B86" s="101">
        <v>314</v>
      </c>
      <c r="C86" s="102" t="s">
        <v>143</v>
      </c>
      <c r="D86" s="104">
        <v>9.68</v>
      </c>
    </row>
    <row r="87" spans="1:4" x14ac:dyDescent="0.5">
      <c r="A87" s="102" t="s">
        <v>129</v>
      </c>
      <c r="B87" s="101">
        <v>315</v>
      </c>
      <c r="C87" s="102" t="s">
        <v>144</v>
      </c>
      <c r="D87" s="104">
        <v>9.9</v>
      </c>
    </row>
    <row r="88" spans="1:4" x14ac:dyDescent="0.5">
      <c r="A88" s="102" t="s">
        <v>129</v>
      </c>
      <c r="B88" s="101">
        <v>317</v>
      </c>
      <c r="C88" s="102" t="s">
        <v>145</v>
      </c>
      <c r="D88" s="104">
        <v>9.0399999999999991</v>
      </c>
    </row>
    <row r="89" spans="1:4" x14ac:dyDescent="0.5">
      <c r="A89" s="102" t="s">
        <v>129</v>
      </c>
      <c r="B89" s="101">
        <v>318</v>
      </c>
      <c r="C89" s="102" t="s">
        <v>146</v>
      </c>
      <c r="D89" s="104">
        <v>9.65</v>
      </c>
    </row>
    <row r="90" spans="1:4" x14ac:dyDescent="0.5">
      <c r="A90" s="102" t="s">
        <v>129</v>
      </c>
      <c r="B90" s="101">
        <v>319</v>
      </c>
      <c r="C90" s="102" t="s">
        <v>147</v>
      </c>
      <c r="D90" s="104">
        <v>10.199999999999999</v>
      </c>
    </row>
    <row r="91" spans="1:4" x14ac:dyDescent="0.5">
      <c r="A91" s="102" t="s">
        <v>129</v>
      </c>
      <c r="B91" s="101">
        <v>320</v>
      </c>
      <c r="C91" s="102" t="s">
        <v>148</v>
      </c>
      <c r="D91" s="104">
        <v>9</v>
      </c>
    </row>
    <row r="92" spans="1:4" x14ac:dyDescent="0.5">
      <c r="A92" s="102" t="s">
        <v>149</v>
      </c>
      <c r="B92" s="101">
        <v>867</v>
      </c>
      <c r="C92" s="102" t="s">
        <v>150</v>
      </c>
      <c r="D92" s="104">
        <v>9.6300000000000008</v>
      </c>
    </row>
    <row r="93" spans="1:4" x14ac:dyDescent="0.5">
      <c r="A93" s="102" t="s">
        <v>149</v>
      </c>
      <c r="B93" s="101">
        <v>846</v>
      </c>
      <c r="C93" s="102" t="s">
        <v>151</v>
      </c>
      <c r="D93" s="104">
        <v>9.34</v>
      </c>
    </row>
    <row r="94" spans="1:4" x14ac:dyDescent="0.5">
      <c r="A94" s="102" t="s">
        <v>149</v>
      </c>
      <c r="B94" s="101">
        <v>825</v>
      </c>
      <c r="C94" s="102" t="s">
        <v>152</v>
      </c>
      <c r="D94" s="104">
        <v>8.8000000000000007</v>
      </c>
    </row>
    <row r="95" spans="1:4" x14ac:dyDescent="0.5">
      <c r="A95" s="102" t="s">
        <v>149</v>
      </c>
      <c r="B95" s="101">
        <v>845</v>
      </c>
      <c r="C95" s="102" t="s">
        <v>153</v>
      </c>
      <c r="D95" s="104">
        <v>8.3699999999999992</v>
      </c>
    </row>
    <row r="96" spans="1:4" x14ac:dyDescent="0.5">
      <c r="A96" s="102" t="s">
        <v>149</v>
      </c>
      <c r="B96" s="101">
        <v>850</v>
      </c>
      <c r="C96" s="102" t="s">
        <v>154</v>
      </c>
      <c r="D96" s="104">
        <v>8.32</v>
      </c>
    </row>
    <row r="97" spans="1:4" x14ac:dyDescent="0.5">
      <c r="A97" s="102" t="s">
        <v>149</v>
      </c>
      <c r="B97" s="101">
        <v>921</v>
      </c>
      <c r="C97" s="102" t="s">
        <v>155</v>
      </c>
      <c r="D97" s="104">
        <v>8.06</v>
      </c>
    </row>
    <row r="98" spans="1:4" x14ac:dyDescent="0.5">
      <c r="A98" s="102" t="s">
        <v>149</v>
      </c>
      <c r="B98" s="101">
        <v>886</v>
      </c>
      <c r="C98" s="102" t="s">
        <v>156</v>
      </c>
      <c r="D98" s="104">
        <v>8.1</v>
      </c>
    </row>
    <row r="99" spans="1:4" x14ac:dyDescent="0.5">
      <c r="A99" s="102" t="s">
        <v>149</v>
      </c>
      <c r="B99" s="101">
        <v>887</v>
      </c>
      <c r="C99" s="102" t="s">
        <v>157</v>
      </c>
      <c r="D99" s="104">
        <v>7.98</v>
      </c>
    </row>
    <row r="100" spans="1:4" x14ac:dyDescent="0.5">
      <c r="A100" s="102" t="s">
        <v>149</v>
      </c>
      <c r="B100" s="101">
        <v>826</v>
      </c>
      <c r="C100" s="102" t="s">
        <v>158</v>
      </c>
      <c r="D100" s="104">
        <v>8.6</v>
      </c>
    </row>
    <row r="101" spans="1:4" x14ac:dyDescent="0.5">
      <c r="A101" s="102" t="s">
        <v>149</v>
      </c>
      <c r="B101" s="101">
        <v>931</v>
      </c>
      <c r="C101" s="102" t="s">
        <v>159</v>
      </c>
      <c r="D101" s="104">
        <v>8.15</v>
      </c>
    </row>
    <row r="102" spans="1:4" x14ac:dyDescent="0.5">
      <c r="A102" s="102" t="s">
        <v>149</v>
      </c>
      <c r="B102" s="101">
        <v>851</v>
      </c>
      <c r="C102" s="102" t="s">
        <v>160</v>
      </c>
      <c r="D102" s="104">
        <v>8.98</v>
      </c>
    </row>
    <row r="103" spans="1:4" x14ac:dyDescent="0.5">
      <c r="A103" s="102" t="s">
        <v>149</v>
      </c>
      <c r="B103" s="101">
        <v>870</v>
      </c>
      <c r="C103" s="102" t="s">
        <v>161</v>
      </c>
      <c r="D103" s="104">
        <v>9.7200000000000006</v>
      </c>
    </row>
    <row r="104" spans="1:4" x14ac:dyDescent="0.5">
      <c r="A104" s="102" t="s">
        <v>149</v>
      </c>
      <c r="B104" s="101">
        <v>871</v>
      </c>
      <c r="C104" s="102" t="s">
        <v>162</v>
      </c>
      <c r="D104" s="104">
        <v>9.82</v>
      </c>
    </row>
    <row r="105" spans="1:4" x14ac:dyDescent="0.5">
      <c r="A105" s="102" t="s">
        <v>149</v>
      </c>
      <c r="B105" s="101">
        <v>852</v>
      </c>
      <c r="C105" s="102" t="s">
        <v>163</v>
      </c>
      <c r="D105" s="104">
        <v>9.1999999999999993</v>
      </c>
    </row>
    <row r="106" spans="1:4" x14ac:dyDescent="0.5">
      <c r="A106" s="102" t="s">
        <v>149</v>
      </c>
      <c r="B106" s="101">
        <v>936</v>
      </c>
      <c r="C106" s="102" t="s">
        <v>164</v>
      </c>
      <c r="D106" s="104">
        <v>9.61</v>
      </c>
    </row>
    <row r="107" spans="1:4" x14ac:dyDescent="0.5">
      <c r="A107" s="102" t="s">
        <v>149</v>
      </c>
      <c r="B107" s="101">
        <v>869</v>
      </c>
      <c r="C107" s="102" t="s">
        <v>165</v>
      </c>
      <c r="D107" s="104">
        <v>8.66</v>
      </c>
    </row>
    <row r="108" spans="1:4" x14ac:dyDescent="0.5">
      <c r="A108" s="102" t="s">
        <v>149</v>
      </c>
      <c r="B108" s="101">
        <v>938</v>
      </c>
      <c r="C108" s="102" t="s">
        <v>166</v>
      </c>
      <c r="D108" s="104">
        <v>8.7899999999999991</v>
      </c>
    </row>
    <row r="109" spans="1:4" x14ac:dyDescent="0.5">
      <c r="A109" s="102" t="s">
        <v>149</v>
      </c>
      <c r="B109" s="101">
        <v>868</v>
      </c>
      <c r="C109" s="102" t="s">
        <v>167</v>
      </c>
      <c r="D109" s="104">
        <v>9.23</v>
      </c>
    </row>
    <row r="110" spans="1:4" x14ac:dyDescent="0.5">
      <c r="A110" s="102" t="s">
        <v>149</v>
      </c>
      <c r="B110" s="101">
        <v>872</v>
      </c>
      <c r="C110" s="102" t="s">
        <v>168</v>
      </c>
      <c r="D110" s="104">
        <v>9.0500000000000007</v>
      </c>
    </row>
    <row r="111" spans="1:4" x14ac:dyDescent="0.5">
      <c r="A111" s="102" t="s">
        <v>169</v>
      </c>
      <c r="B111" s="101">
        <v>800</v>
      </c>
      <c r="C111" s="102" t="s">
        <v>170</v>
      </c>
      <c r="D111" s="104">
        <v>7.9</v>
      </c>
    </row>
    <row r="112" spans="1:4" x14ac:dyDescent="0.5">
      <c r="A112" s="102" t="s">
        <v>169</v>
      </c>
      <c r="B112" s="101">
        <v>839</v>
      </c>
      <c r="C112" s="102" t="s">
        <v>171</v>
      </c>
      <c r="D112" s="104">
        <v>7.92</v>
      </c>
    </row>
    <row r="113" spans="1:4" x14ac:dyDescent="0.5">
      <c r="A113" s="102" t="s">
        <v>169</v>
      </c>
      <c r="B113" s="101">
        <v>801</v>
      </c>
      <c r="C113" s="102" t="s">
        <v>172</v>
      </c>
      <c r="D113" s="104">
        <v>8.25</v>
      </c>
    </row>
    <row r="114" spans="1:4" x14ac:dyDescent="0.5">
      <c r="A114" s="102" t="s">
        <v>169</v>
      </c>
      <c r="B114" s="101">
        <v>908</v>
      </c>
      <c r="C114" s="102" t="s">
        <v>173</v>
      </c>
      <c r="D114" s="104">
        <v>7.52</v>
      </c>
    </row>
    <row r="115" spans="1:4" x14ac:dyDescent="0.5">
      <c r="A115" s="102" t="s">
        <v>169</v>
      </c>
      <c r="B115" s="101">
        <v>878</v>
      </c>
      <c r="C115" s="102" t="s">
        <v>174</v>
      </c>
      <c r="D115" s="104">
        <v>7.43</v>
      </c>
    </row>
    <row r="116" spans="1:4" x14ac:dyDescent="0.5">
      <c r="A116" s="102" t="s">
        <v>169</v>
      </c>
      <c r="B116" s="101">
        <v>838</v>
      </c>
      <c r="C116" s="102" t="s">
        <v>175</v>
      </c>
      <c r="D116" s="104">
        <v>7.47</v>
      </c>
    </row>
    <row r="117" spans="1:4" x14ac:dyDescent="0.5">
      <c r="A117" s="102" t="s">
        <v>169</v>
      </c>
      <c r="B117" s="101">
        <v>916</v>
      </c>
      <c r="C117" s="102" t="s">
        <v>176</v>
      </c>
      <c r="D117" s="104">
        <v>7.6</v>
      </c>
    </row>
    <row r="118" spans="1:4" x14ac:dyDescent="0.5">
      <c r="A118" s="102" t="s">
        <v>169</v>
      </c>
      <c r="B118" s="101">
        <v>802</v>
      </c>
      <c r="C118" s="102" t="s">
        <v>177</v>
      </c>
      <c r="D118" s="104">
        <v>7.9</v>
      </c>
    </row>
    <row r="119" spans="1:4" x14ac:dyDescent="0.5">
      <c r="A119" s="102" t="s">
        <v>169</v>
      </c>
      <c r="B119" s="101">
        <v>879</v>
      </c>
      <c r="C119" s="102" t="s">
        <v>178</v>
      </c>
      <c r="D119" s="104">
        <v>8.08</v>
      </c>
    </row>
    <row r="120" spans="1:4" x14ac:dyDescent="0.5">
      <c r="A120" s="102" t="s">
        <v>169</v>
      </c>
      <c r="B120" s="101">
        <v>933</v>
      </c>
      <c r="C120" s="102" t="s">
        <v>179</v>
      </c>
      <c r="D120" s="104">
        <v>7.48</v>
      </c>
    </row>
    <row r="121" spans="1:4" x14ac:dyDescent="0.5">
      <c r="A121" s="102" t="s">
        <v>169</v>
      </c>
      <c r="B121" s="101">
        <v>803</v>
      </c>
      <c r="C121" s="102" t="s">
        <v>180</v>
      </c>
      <c r="D121" s="104">
        <v>7.98</v>
      </c>
    </row>
    <row r="122" spans="1:4" x14ac:dyDescent="0.5">
      <c r="A122" s="102" t="s">
        <v>169</v>
      </c>
      <c r="B122" s="101">
        <v>866</v>
      </c>
      <c r="C122" s="102" t="s">
        <v>181</v>
      </c>
      <c r="D122" s="104">
        <v>8.06</v>
      </c>
    </row>
    <row r="123" spans="1:4" x14ac:dyDescent="0.5">
      <c r="A123" s="102" t="s">
        <v>169</v>
      </c>
      <c r="B123" s="101">
        <v>880</v>
      </c>
      <c r="C123" s="102" t="s">
        <v>182</v>
      </c>
      <c r="D123" s="104">
        <v>8.1999999999999993</v>
      </c>
    </row>
    <row r="124" spans="1:4" x14ac:dyDescent="0.5">
      <c r="A124" s="102" t="s">
        <v>169</v>
      </c>
      <c r="B124" s="101">
        <v>865</v>
      </c>
      <c r="C124" s="102" t="s">
        <v>183</v>
      </c>
      <c r="D124" s="104">
        <v>7.48</v>
      </c>
    </row>
    <row r="125" spans="1:4" x14ac:dyDescent="0.5">
      <c r="A125" s="102" t="s">
        <v>184</v>
      </c>
      <c r="B125" s="101">
        <v>330</v>
      </c>
      <c r="C125" s="102" t="s">
        <v>185</v>
      </c>
      <c r="D125" s="104">
        <v>8.67</v>
      </c>
    </row>
    <row r="126" spans="1:4" x14ac:dyDescent="0.5">
      <c r="A126" s="102" t="s">
        <v>184</v>
      </c>
      <c r="B126" s="101">
        <v>331</v>
      </c>
      <c r="C126" s="102" t="s">
        <v>186</v>
      </c>
      <c r="D126" s="104">
        <v>8.35</v>
      </c>
    </row>
    <row r="127" spans="1:4" x14ac:dyDescent="0.5">
      <c r="A127" s="102" t="s">
        <v>184</v>
      </c>
      <c r="B127" s="101">
        <v>332</v>
      </c>
      <c r="C127" s="102" t="s">
        <v>187</v>
      </c>
      <c r="D127" s="104">
        <v>7.78</v>
      </c>
    </row>
    <row r="128" spans="1:4" x14ac:dyDescent="0.5">
      <c r="A128" s="102" t="s">
        <v>184</v>
      </c>
      <c r="B128" s="101">
        <v>884</v>
      </c>
      <c r="C128" s="102" t="s">
        <v>188</v>
      </c>
      <c r="D128" s="104">
        <v>7.19</v>
      </c>
    </row>
    <row r="129" spans="1:4" x14ac:dyDescent="0.5">
      <c r="A129" s="102" t="s">
        <v>184</v>
      </c>
      <c r="B129" s="101">
        <v>333</v>
      </c>
      <c r="C129" s="102" t="s">
        <v>189</v>
      </c>
      <c r="D129" s="104">
        <v>8.5</v>
      </c>
    </row>
    <row r="130" spans="1:4" x14ac:dyDescent="0.5">
      <c r="A130" s="102" t="s">
        <v>184</v>
      </c>
      <c r="B130" s="101">
        <v>893</v>
      </c>
      <c r="C130" s="102" t="s">
        <v>190</v>
      </c>
      <c r="D130" s="104">
        <v>7.26</v>
      </c>
    </row>
    <row r="131" spans="1:4" x14ac:dyDescent="0.5">
      <c r="A131" s="102" t="s">
        <v>184</v>
      </c>
      <c r="B131" s="101">
        <v>334</v>
      </c>
      <c r="C131" s="102" t="s">
        <v>191</v>
      </c>
      <c r="D131" s="104">
        <v>8.02</v>
      </c>
    </row>
    <row r="132" spans="1:4" x14ac:dyDescent="0.5">
      <c r="A132" s="102" t="s">
        <v>184</v>
      </c>
      <c r="B132" s="101">
        <v>860</v>
      </c>
      <c r="C132" s="102" t="s">
        <v>192</v>
      </c>
      <c r="D132" s="104">
        <v>7.66</v>
      </c>
    </row>
    <row r="133" spans="1:4" x14ac:dyDescent="0.5">
      <c r="A133" s="102" t="s">
        <v>184</v>
      </c>
      <c r="B133" s="101">
        <v>861</v>
      </c>
      <c r="C133" s="102" t="s">
        <v>193</v>
      </c>
      <c r="D133" s="104">
        <v>8</v>
      </c>
    </row>
    <row r="134" spans="1:4" x14ac:dyDescent="0.5">
      <c r="A134" s="102" t="s">
        <v>184</v>
      </c>
      <c r="B134" s="101">
        <v>894</v>
      </c>
      <c r="C134" s="102" t="s">
        <v>194</v>
      </c>
      <c r="D134" s="104">
        <v>7.79</v>
      </c>
    </row>
    <row r="135" spans="1:4" x14ac:dyDescent="0.5">
      <c r="A135" s="102" t="s">
        <v>184</v>
      </c>
      <c r="B135" s="101">
        <v>335</v>
      </c>
      <c r="C135" s="102" t="s">
        <v>195</v>
      </c>
      <c r="D135" s="104">
        <v>8.11</v>
      </c>
    </row>
    <row r="136" spans="1:4" x14ac:dyDescent="0.5">
      <c r="A136" s="102" t="s">
        <v>184</v>
      </c>
      <c r="B136" s="101">
        <v>937</v>
      </c>
      <c r="C136" s="102" t="s">
        <v>196</v>
      </c>
      <c r="D136" s="104">
        <v>7.87</v>
      </c>
    </row>
    <row r="137" spans="1:4" x14ac:dyDescent="0.5">
      <c r="A137" s="102" t="s">
        <v>184</v>
      </c>
      <c r="B137" s="101">
        <v>336</v>
      </c>
      <c r="C137" s="102" t="s">
        <v>197</v>
      </c>
      <c r="D137" s="104">
        <v>8.24</v>
      </c>
    </row>
    <row r="138" spans="1:4" x14ac:dyDescent="0.5">
      <c r="A138" s="102" t="s">
        <v>184</v>
      </c>
      <c r="B138" s="101">
        <v>885</v>
      </c>
      <c r="C138" s="102" t="s">
        <v>198</v>
      </c>
      <c r="D138" s="104">
        <v>7.44</v>
      </c>
    </row>
    <row r="139" spans="1:4" x14ac:dyDescent="0.5">
      <c r="A139" s="102" t="s">
        <v>199</v>
      </c>
      <c r="B139" s="101">
        <v>370</v>
      </c>
      <c r="C139" s="102" t="s">
        <v>200</v>
      </c>
      <c r="D139" s="104">
        <v>7.76</v>
      </c>
    </row>
    <row r="140" spans="1:4" x14ac:dyDescent="0.5">
      <c r="A140" s="102" t="s">
        <v>199</v>
      </c>
      <c r="B140" s="101">
        <v>380</v>
      </c>
      <c r="C140" s="102" t="s">
        <v>201</v>
      </c>
      <c r="D140" s="104">
        <v>8.0399999999999991</v>
      </c>
    </row>
    <row r="141" spans="1:4" x14ac:dyDescent="0.5">
      <c r="A141" s="102" t="s">
        <v>199</v>
      </c>
      <c r="B141" s="101">
        <v>381</v>
      </c>
      <c r="C141" s="102" t="s">
        <v>202</v>
      </c>
      <c r="D141" s="104">
        <v>7.66</v>
      </c>
    </row>
    <row r="142" spans="1:4" x14ac:dyDescent="0.5">
      <c r="A142" s="102" t="s">
        <v>199</v>
      </c>
      <c r="B142" s="101">
        <v>371</v>
      </c>
      <c r="C142" s="102" t="s">
        <v>203</v>
      </c>
      <c r="D142" s="104">
        <v>7.89</v>
      </c>
    </row>
    <row r="143" spans="1:4" x14ac:dyDescent="0.5">
      <c r="A143" s="102" t="s">
        <v>199</v>
      </c>
      <c r="B143" s="101">
        <v>811</v>
      </c>
      <c r="C143" s="102" t="s">
        <v>204</v>
      </c>
      <c r="D143" s="104">
        <v>7.37</v>
      </c>
    </row>
    <row r="144" spans="1:4" x14ac:dyDescent="0.5">
      <c r="A144" s="102" t="s">
        <v>199</v>
      </c>
      <c r="B144" s="101">
        <v>810</v>
      </c>
      <c r="C144" s="102" t="s">
        <v>205</v>
      </c>
      <c r="D144" s="104">
        <v>7.9</v>
      </c>
    </row>
    <row r="145" spans="1:4" x14ac:dyDescent="0.5">
      <c r="A145" s="102" t="s">
        <v>199</v>
      </c>
      <c r="B145" s="101">
        <v>382</v>
      </c>
      <c r="C145" s="102" t="s">
        <v>206</v>
      </c>
      <c r="D145" s="104">
        <v>7.65</v>
      </c>
    </row>
    <row r="146" spans="1:4" x14ac:dyDescent="0.5">
      <c r="A146" s="102" t="s">
        <v>199</v>
      </c>
      <c r="B146" s="101">
        <v>383</v>
      </c>
      <c r="C146" s="102" t="s">
        <v>207</v>
      </c>
      <c r="D146" s="104">
        <v>8.2100000000000009</v>
      </c>
    </row>
    <row r="147" spans="1:4" x14ac:dyDescent="0.5">
      <c r="A147" s="102" t="s">
        <v>199</v>
      </c>
      <c r="B147" s="101">
        <v>812</v>
      </c>
      <c r="C147" s="102" t="s">
        <v>208</v>
      </c>
      <c r="D147" s="104">
        <v>7.8</v>
      </c>
    </row>
    <row r="148" spans="1:4" x14ac:dyDescent="0.5">
      <c r="A148" s="102" t="s">
        <v>199</v>
      </c>
      <c r="B148" s="101">
        <v>813</v>
      </c>
      <c r="C148" s="102" t="s">
        <v>209</v>
      </c>
      <c r="D148" s="104">
        <v>7.56</v>
      </c>
    </row>
    <row r="149" spans="1:4" x14ac:dyDescent="0.5">
      <c r="A149" s="102" t="s">
        <v>199</v>
      </c>
      <c r="B149" s="101">
        <v>815</v>
      </c>
      <c r="C149" s="102" t="s">
        <v>210</v>
      </c>
      <c r="D149" s="104">
        <v>7.45</v>
      </c>
    </row>
    <row r="150" spans="1:4" x14ac:dyDescent="0.5">
      <c r="A150" s="102" t="s">
        <v>199</v>
      </c>
      <c r="B150" s="101">
        <v>372</v>
      </c>
      <c r="C150" s="102" t="s">
        <v>211</v>
      </c>
      <c r="D150" s="104">
        <v>7.91</v>
      </c>
    </row>
    <row r="151" spans="1:4" x14ac:dyDescent="0.5">
      <c r="A151" s="102" t="s">
        <v>199</v>
      </c>
      <c r="B151" s="101">
        <v>373</v>
      </c>
      <c r="C151" s="102" t="s">
        <v>212</v>
      </c>
      <c r="D151" s="104">
        <v>7.95</v>
      </c>
    </row>
    <row r="152" spans="1:4" x14ac:dyDescent="0.5">
      <c r="A152" s="102" t="s">
        <v>199</v>
      </c>
      <c r="B152" s="101">
        <v>384</v>
      </c>
      <c r="C152" s="102" t="s">
        <v>213</v>
      </c>
      <c r="D152" s="104">
        <v>7.9</v>
      </c>
    </row>
    <row r="153" spans="1:4" x14ac:dyDescent="0.5">
      <c r="A153" s="102" t="s">
        <v>199</v>
      </c>
      <c r="B153" s="101">
        <v>816</v>
      </c>
      <c r="C153" s="102" t="s">
        <v>214</v>
      </c>
      <c r="D153" s="104">
        <v>7.59</v>
      </c>
    </row>
    <row r="156" spans="1:4" x14ac:dyDescent="0.5">
      <c r="D156" s="198"/>
    </row>
  </sheetData>
  <sortState xmlns:xlrd2="http://schemas.microsoft.com/office/spreadsheetml/2017/richdata2" ref="A3:D153">
    <sortCondition ref="A3:A153"/>
    <sortCondition ref="C3:C15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99CF-74FB-4012-A84F-4EC8583343E2}">
  <sheetPr>
    <tabColor theme="6" tint="0.39997558519241921"/>
  </sheetPr>
  <dimension ref="A1:F153"/>
  <sheetViews>
    <sheetView showGridLines="0" zoomScaleNormal="100" workbookViewId="0"/>
  </sheetViews>
  <sheetFormatPr defaultColWidth="9.15625" defaultRowHeight="15" x14ac:dyDescent="0.5"/>
  <cols>
    <col min="1" max="1" width="35.578125" style="111" customWidth="1"/>
    <col min="2" max="2" width="15.578125" style="111" customWidth="1"/>
    <col min="3" max="3" width="40.578125" style="111" customWidth="1"/>
    <col min="4" max="4" width="25.68359375" style="111" customWidth="1"/>
    <col min="5" max="16384" width="9.15625" style="111"/>
  </cols>
  <sheetData>
    <row r="1" spans="1:6" ht="40" customHeight="1" x14ac:dyDescent="0.5">
      <c r="A1" s="110" t="s">
        <v>217</v>
      </c>
      <c r="B1" s="161"/>
      <c r="C1" s="161"/>
      <c r="D1" s="161"/>
      <c r="E1" s="161"/>
    </row>
    <row r="2" spans="1:6" ht="60" customHeight="1" x14ac:dyDescent="0.5">
      <c r="A2" s="43" t="s">
        <v>50</v>
      </c>
      <c r="B2" s="43" t="s">
        <v>672</v>
      </c>
      <c r="C2" s="43" t="s">
        <v>673</v>
      </c>
      <c r="D2" s="35" t="s">
        <v>218</v>
      </c>
    </row>
    <row r="3" spans="1:6" x14ac:dyDescent="0.5">
      <c r="A3" s="13" t="s">
        <v>54</v>
      </c>
      <c r="B3" s="14">
        <v>831</v>
      </c>
      <c r="C3" s="13" t="s">
        <v>55</v>
      </c>
      <c r="D3" s="18">
        <v>11.14</v>
      </c>
      <c r="F3" s="112"/>
    </row>
    <row r="4" spans="1:6" x14ac:dyDescent="0.5">
      <c r="A4" s="13" t="s">
        <v>54</v>
      </c>
      <c r="B4" s="14">
        <v>830</v>
      </c>
      <c r="C4" s="13" t="s">
        <v>56</v>
      </c>
      <c r="D4" s="18">
        <v>10.24</v>
      </c>
      <c r="F4" s="112"/>
    </row>
    <row r="5" spans="1:6" x14ac:dyDescent="0.5">
      <c r="A5" s="13" t="s">
        <v>54</v>
      </c>
      <c r="B5" s="14">
        <v>856</v>
      </c>
      <c r="C5" s="13" t="s">
        <v>57</v>
      </c>
      <c r="D5" s="18">
        <v>10.88</v>
      </c>
    </row>
    <row r="6" spans="1:6" x14ac:dyDescent="0.5">
      <c r="A6" s="13" t="s">
        <v>54</v>
      </c>
      <c r="B6" s="14">
        <v>855</v>
      </c>
      <c r="C6" s="13" t="s">
        <v>58</v>
      </c>
      <c r="D6" s="18">
        <v>9.86</v>
      </c>
    </row>
    <row r="7" spans="1:6" x14ac:dyDescent="0.5">
      <c r="A7" s="13" t="s">
        <v>54</v>
      </c>
      <c r="B7" s="14">
        <v>925</v>
      </c>
      <c r="C7" s="13" t="s">
        <v>59</v>
      </c>
      <c r="D7" s="18">
        <v>10.36</v>
      </c>
    </row>
    <row r="8" spans="1:6" x14ac:dyDescent="0.5">
      <c r="A8" s="13" t="s">
        <v>54</v>
      </c>
      <c r="B8" s="14">
        <v>940</v>
      </c>
      <c r="C8" s="13" t="s">
        <v>60</v>
      </c>
      <c r="D8" s="18">
        <v>10.67</v>
      </c>
    </row>
    <row r="9" spans="1:6" x14ac:dyDescent="0.5">
      <c r="A9" s="13" t="s">
        <v>54</v>
      </c>
      <c r="B9" s="14">
        <v>892</v>
      </c>
      <c r="C9" s="13" t="s">
        <v>61</v>
      </c>
      <c r="D9" s="18">
        <v>11.43</v>
      </c>
    </row>
    <row r="10" spans="1:6" x14ac:dyDescent="0.5">
      <c r="A10" s="13" t="s">
        <v>54</v>
      </c>
      <c r="B10" s="14">
        <v>891</v>
      </c>
      <c r="C10" s="13" t="s">
        <v>62</v>
      </c>
      <c r="D10" s="18">
        <v>10.38</v>
      </c>
    </row>
    <row r="11" spans="1:6" x14ac:dyDescent="0.5">
      <c r="A11" s="13" t="s">
        <v>54</v>
      </c>
      <c r="B11" s="14">
        <v>857</v>
      </c>
      <c r="C11" s="13" t="s">
        <v>63</v>
      </c>
      <c r="D11" s="18">
        <v>9.4499999999999993</v>
      </c>
    </row>
    <row r="12" spans="1:6" x14ac:dyDescent="0.5">
      <c r="A12" s="13" t="s">
        <v>54</v>
      </c>
      <c r="B12" s="14">
        <v>941</v>
      </c>
      <c r="C12" s="13" t="s">
        <v>64</v>
      </c>
      <c r="D12" s="18">
        <v>10.62</v>
      </c>
    </row>
    <row r="13" spans="1:6" x14ac:dyDescent="0.5">
      <c r="A13" s="13" t="s">
        <v>65</v>
      </c>
      <c r="B13" s="14">
        <v>822</v>
      </c>
      <c r="C13" s="13" t="s">
        <v>66</v>
      </c>
      <c r="D13" s="18">
        <v>11.1</v>
      </c>
    </row>
    <row r="14" spans="1:6" x14ac:dyDescent="0.5">
      <c r="A14" s="13" t="s">
        <v>65</v>
      </c>
      <c r="B14" s="14">
        <v>873</v>
      </c>
      <c r="C14" s="13" t="s">
        <v>67</v>
      </c>
      <c r="D14" s="18">
        <v>11.07</v>
      </c>
    </row>
    <row r="15" spans="1:6" x14ac:dyDescent="0.5">
      <c r="A15" s="13" t="s">
        <v>65</v>
      </c>
      <c r="B15" s="14">
        <v>823</v>
      </c>
      <c r="C15" s="13" t="s">
        <v>68</v>
      </c>
      <c r="D15" s="18">
        <v>10.54</v>
      </c>
    </row>
    <row r="16" spans="1:6" x14ac:dyDescent="0.5">
      <c r="A16" s="13" t="s">
        <v>65</v>
      </c>
      <c r="B16" s="14">
        <v>881</v>
      </c>
      <c r="C16" s="13" t="s">
        <v>69</v>
      </c>
      <c r="D16" s="18">
        <v>10.75</v>
      </c>
    </row>
    <row r="17" spans="1:4" x14ac:dyDescent="0.5">
      <c r="A17" s="13" t="s">
        <v>65</v>
      </c>
      <c r="B17" s="14">
        <v>919</v>
      </c>
      <c r="C17" s="13" t="s">
        <v>70</v>
      </c>
      <c r="D17" s="18">
        <v>11.85</v>
      </c>
    </row>
    <row r="18" spans="1:4" x14ac:dyDescent="0.5">
      <c r="A18" s="13" t="s">
        <v>65</v>
      </c>
      <c r="B18" s="14">
        <v>821</v>
      </c>
      <c r="C18" s="13" t="s">
        <v>71</v>
      </c>
      <c r="D18" s="18">
        <v>11.41</v>
      </c>
    </row>
    <row r="19" spans="1:4" x14ac:dyDescent="0.5">
      <c r="A19" s="13" t="s">
        <v>65</v>
      </c>
      <c r="B19" s="14">
        <v>926</v>
      </c>
      <c r="C19" s="13" t="s">
        <v>72</v>
      </c>
      <c r="D19" s="18">
        <v>10.48</v>
      </c>
    </row>
    <row r="20" spans="1:4" x14ac:dyDescent="0.5">
      <c r="A20" s="13" t="s">
        <v>65</v>
      </c>
      <c r="B20" s="14">
        <v>874</v>
      </c>
      <c r="C20" s="13" t="s">
        <v>73</v>
      </c>
      <c r="D20" s="18">
        <v>11.63</v>
      </c>
    </row>
    <row r="21" spans="1:4" x14ac:dyDescent="0.5">
      <c r="A21" s="13" t="s">
        <v>65</v>
      </c>
      <c r="B21" s="14">
        <v>882</v>
      </c>
      <c r="C21" s="13" t="s">
        <v>74</v>
      </c>
      <c r="D21" s="18">
        <v>10.89</v>
      </c>
    </row>
    <row r="22" spans="1:4" x14ac:dyDescent="0.5">
      <c r="A22" s="13" t="s">
        <v>65</v>
      </c>
      <c r="B22" s="14">
        <v>935</v>
      </c>
      <c r="C22" s="13" t="s">
        <v>75</v>
      </c>
      <c r="D22" s="18">
        <v>10.52</v>
      </c>
    </row>
    <row r="23" spans="1:4" x14ac:dyDescent="0.5">
      <c r="A23" s="13" t="s">
        <v>65</v>
      </c>
      <c r="B23" s="14">
        <v>883</v>
      </c>
      <c r="C23" s="13" t="s">
        <v>76</v>
      </c>
      <c r="D23" s="18">
        <v>11.52</v>
      </c>
    </row>
    <row r="24" spans="1:4" x14ac:dyDescent="0.5">
      <c r="A24" s="13" t="s">
        <v>77</v>
      </c>
      <c r="B24" s="14">
        <v>202</v>
      </c>
      <c r="C24" s="13" t="s">
        <v>78</v>
      </c>
      <c r="D24" s="18">
        <v>16.149999999999999</v>
      </c>
    </row>
    <row r="25" spans="1:4" x14ac:dyDescent="0.5">
      <c r="A25" s="13" t="s">
        <v>77</v>
      </c>
      <c r="B25" s="14">
        <v>204</v>
      </c>
      <c r="C25" s="13" t="s">
        <v>79</v>
      </c>
      <c r="D25" s="18">
        <v>15.05</v>
      </c>
    </row>
    <row r="26" spans="1:4" x14ac:dyDescent="0.5">
      <c r="A26" s="13" t="s">
        <v>77</v>
      </c>
      <c r="B26" s="14">
        <v>205</v>
      </c>
      <c r="C26" s="13" t="s">
        <v>80</v>
      </c>
      <c r="D26" s="18">
        <v>15.41</v>
      </c>
    </row>
    <row r="27" spans="1:4" x14ac:dyDescent="0.5">
      <c r="A27" s="13" t="s">
        <v>77</v>
      </c>
      <c r="B27" s="14">
        <v>309</v>
      </c>
      <c r="C27" s="13" t="s">
        <v>81</v>
      </c>
      <c r="D27" s="18">
        <v>13.45</v>
      </c>
    </row>
    <row r="28" spans="1:4" x14ac:dyDescent="0.5">
      <c r="A28" s="13" t="s">
        <v>77</v>
      </c>
      <c r="B28" s="14">
        <v>206</v>
      </c>
      <c r="C28" s="13" t="s">
        <v>82</v>
      </c>
      <c r="D28" s="18">
        <v>15.42</v>
      </c>
    </row>
    <row r="29" spans="1:4" x14ac:dyDescent="0.5">
      <c r="A29" s="13" t="s">
        <v>77</v>
      </c>
      <c r="B29" s="14">
        <v>207</v>
      </c>
      <c r="C29" s="13" t="s">
        <v>83</v>
      </c>
      <c r="D29" s="18">
        <v>15.67</v>
      </c>
    </row>
    <row r="30" spans="1:4" x14ac:dyDescent="0.5">
      <c r="A30" s="13" t="s">
        <v>77</v>
      </c>
      <c r="B30" s="14">
        <v>208</v>
      </c>
      <c r="C30" s="13" t="s">
        <v>84</v>
      </c>
      <c r="D30" s="18">
        <v>15.27</v>
      </c>
    </row>
    <row r="31" spans="1:4" x14ac:dyDescent="0.5">
      <c r="A31" s="13" t="s">
        <v>77</v>
      </c>
      <c r="B31" s="14">
        <v>209</v>
      </c>
      <c r="C31" s="13" t="s">
        <v>85</v>
      </c>
      <c r="D31" s="18">
        <v>14.52</v>
      </c>
    </row>
    <row r="32" spans="1:4" x14ac:dyDescent="0.5">
      <c r="A32" s="13" t="s">
        <v>77</v>
      </c>
      <c r="B32" s="14">
        <v>316</v>
      </c>
      <c r="C32" s="13" t="s">
        <v>86</v>
      </c>
      <c r="D32" s="18">
        <v>12.58</v>
      </c>
    </row>
    <row r="33" spans="1:4" x14ac:dyDescent="0.5">
      <c r="A33" s="13" t="s">
        <v>77</v>
      </c>
      <c r="B33" s="14">
        <v>210</v>
      </c>
      <c r="C33" s="13" t="s">
        <v>87</v>
      </c>
      <c r="D33" s="18">
        <v>14.98</v>
      </c>
    </row>
    <row r="34" spans="1:4" x14ac:dyDescent="0.5">
      <c r="A34" s="13" t="s">
        <v>77</v>
      </c>
      <c r="B34" s="14">
        <v>211</v>
      </c>
      <c r="C34" s="13" t="s">
        <v>88</v>
      </c>
      <c r="D34" s="18">
        <v>15.4</v>
      </c>
    </row>
    <row r="35" spans="1:4" x14ac:dyDescent="0.5">
      <c r="A35" s="13" t="s">
        <v>77</v>
      </c>
      <c r="B35" s="14">
        <v>212</v>
      </c>
      <c r="C35" s="13" t="s">
        <v>89</v>
      </c>
      <c r="D35" s="18">
        <v>15.21</v>
      </c>
    </row>
    <row r="36" spans="1:4" x14ac:dyDescent="0.5">
      <c r="A36" s="13" t="s">
        <v>77</v>
      </c>
      <c r="B36" s="14">
        <v>213</v>
      </c>
      <c r="C36" s="13" t="s">
        <v>90</v>
      </c>
      <c r="D36" s="18">
        <v>16.21</v>
      </c>
    </row>
    <row r="37" spans="1:4" x14ac:dyDescent="0.5">
      <c r="A37" s="13" t="s">
        <v>91</v>
      </c>
      <c r="B37" s="14">
        <v>841</v>
      </c>
      <c r="C37" s="13" t="s">
        <v>92</v>
      </c>
      <c r="D37" s="18">
        <v>10.71</v>
      </c>
    </row>
    <row r="38" spans="1:4" x14ac:dyDescent="0.5">
      <c r="A38" s="13" t="s">
        <v>91</v>
      </c>
      <c r="B38" s="14">
        <v>840</v>
      </c>
      <c r="C38" s="13" t="s">
        <v>93</v>
      </c>
      <c r="D38" s="18">
        <v>10.53</v>
      </c>
    </row>
    <row r="39" spans="1:4" x14ac:dyDescent="0.5">
      <c r="A39" s="13" t="s">
        <v>91</v>
      </c>
      <c r="B39" s="14">
        <v>390</v>
      </c>
      <c r="C39" s="13" t="s">
        <v>94</v>
      </c>
      <c r="D39" s="18">
        <v>10.46</v>
      </c>
    </row>
    <row r="40" spans="1:4" x14ac:dyDescent="0.5">
      <c r="A40" s="13" t="s">
        <v>91</v>
      </c>
      <c r="B40" s="14">
        <v>805</v>
      </c>
      <c r="C40" s="13" t="s">
        <v>95</v>
      </c>
      <c r="D40" s="18">
        <v>10.95</v>
      </c>
    </row>
    <row r="41" spans="1:4" x14ac:dyDescent="0.5">
      <c r="A41" s="13" t="s">
        <v>91</v>
      </c>
      <c r="B41" s="14">
        <v>806</v>
      </c>
      <c r="C41" s="13" t="s">
        <v>96</v>
      </c>
      <c r="D41" s="18">
        <v>11.2</v>
      </c>
    </row>
    <row r="42" spans="1:4" x14ac:dyDescent="0.5">
      <c r="A42" s="13" t="s">
        <v>91</v>
      </c>
      <c r="B42" s="14">
        <v>391</v>
      </c>
      <c r="C42" s="13" t="s">
        <v>97</v>
      </c>
      <c r="D42" s="18">
        <v>10.89</v>
      </c>
    </row>
    <row r="43" spans="1:4" x14ac:dyDescent="0.5">
      <c r="A43" s="13" t="s">
        <v>91</v>
      </c>
      <c r="B43" s="14">
        <v>392</v>
      </c>
      <c r="C43" s="13" t="s">
        <v>98</v>
      </c>
      <c r="D43" s="18">
        <v>10.26</v>
      </c>
    </row>
    <row r="44" spans="1:4" x14ac:dyDescent="0.5">
      <c r="A44" s="13" t="s">
        <v>91</v>
      </c>
      <c r="B44" s="14">
        <v>929</v>
      </c>
      <c r="C44" s="13" t="s">
        <v>99</v>
      </c>
      <c r="D44" s="18">
        <v>10.199999999999999</v>
      </c>
    </row>
    <row r="45" spans="1:4" x14ac:dyDescent="0.5">
      <c r="A45" s="13" t="s">
        <v>91</v>
      </c>
      <c r="B45" s="14">
        <v>807</v>
      </c>
      <c r="C45" s="13" t="s">
        <v>100</v>
      </c>
      <c r="D45" s="18">
        <v>10.61</v>
      </c>
    </row>
    <row r="46" spans="1:4" x14ac:dyDescent="0.5">
      <c r="A46" s="13" t="s">
        <v>91</v>
      </c>
      <c r="B46" s="14">
        <v>393</v>
      </c>
      <c r="C46" s="13" t="s">
        <v>101</v>
      </c>
      <c r="D46" s="18">
        <v>10.63</v>
      </c>
    </row>
    <row r="47" spans="1:4" x14ac:dyDescent="0.5">
      <c r="A47" s="13" t="s">
        <v>91</v>
      </c>
      <c r="B47" s="14">
        <v>808</v>
      </c>
      <c r="C47" s="13" t="s">
        <v>102</v>
      </c>
      <c r="D47" s="18">
        <v>10.57</v>
      </c>
    </row>
    <row r="48" spans="1:4" x14ac:dyDescent="0.5">
      <c r="A48" s="13" t="s">
        <v>91</v>
      </c>
      <c r="B48" s="14">
        <v>394</v>
      </c>
      <c r="C48" s="13" t="s">
        <v>103</v>
      </c>
      <c r="D48" s="18">
        <v>10.69</v>
      </c>
    </row>
    <row r="49" spans="1:4" x14ac:dyDescent="0.5">
      <c r="A49" s="13" t="s">
        <v>104</v>
      </c>
      <c r="B49" s="14">
        <v>889</v>
      </c>
      <c r="C49" s="13" t="s">
        <v>105</v>
      </c>
      <c r="D49" s="18">
        <v>10.73</v>
      </c>
    </row>
    <row r="50" spans="1:4" x14ac:dyDescent="0.5">
      <c r="A50" s="13" t="s">
        <v>104</v>
      </c>
      <c r="B50" s="14">
        <v>890</v>
      </c>
      <c r="C50" s="13" t="s">
        <v>106</v>
      </c>
      <c r="D50" s="18">
        <v>10.94</v>
      </c>
    </row>
    <row r="51" spans="1:4" x14ac:dyDescent="0.5">
      <c r="A51" s="13" t="s">
        <v>104</v>
      </c>
      <c r="B51" s="14">
        <v>350</v>
      </c>
      <c r="C51" s="13" t="s">
        <v>107</v>
      </c>
      <c r="D51" s="18">
        <v>10.98</v>
      </c>
    </row>
    <row r="52" spans="1:4" x14ac:dyDescent="0.5">
      <c r="A52" s="13" t="s">
        <v>104</v>
      </c>
      <c r="B52" s="14">
        <v>351</v>
      </c>
      <c r="C52" s="13" t="s">
        <v>108</v>
      </c>
      <c r="D52" s="18">
        <v>10.53</v>
      </c>
    </row>
    <row r="53" spans="1:4" x14ac:dyDescent="0.5">
      <c r="A53" s="13" t="s">
        <v>104</v>
      </c>
      <c r="B53" s="14">
        <v>895</v>
      </c>
      <c r="C53" s="13" t="s">
        <v>109</v>
      </c>
      <c r="D53" s="18">
        <v>10.16</v>
      </c>
    </row>
    <row r="54" spans="1:4" x14ac:dyDescent="0.5">
      <c r="A54" s="13" t="s">
        <v>104</v>
      </c>
      <c r="B54" s="14">
        <v>896</v>
      </c>
      <c r="C54" s="13" t="s">
        <v>110</v>
      </c>
      <c r="D54" s="18">
        <v>10.38</v>
      </c>
    </row>
    <row r="55" spans="1:4" x14ac:dyDescent="0.5">
      <c r="A55" s="13" t="s">
        <v>104</v>
      </c>
      <c r="B55" s="14">
        <v>942</v>
      </c>
      <c r="C55" s="13" t="s">
        <v>111</v>
      </c>
      <c r="D55" s="18">
        <v>10.02</v>
      </c>
    </row>
    <row r="56" spans="1:4" x14ac:dyDescent="0.5">
      <c r="A56" s="13" t="s">
        <v>104</v>
      </c>
      <c r="B56" s="14">
        <v>876</v>
      </c>
      <c r="C56" s="13" t="s">
        <v>112</v>
      </c>
      <c r="D56" s="18">
        <v>11.18</v>
      </c>
    </row>
    <row r="57" spans="1:4" x14ac:dyDescent="0.5">
      <c r="A57" s="13" t="s">
        <v>104</v>
      </c>
      <c r="B57" s="14">
        <v>340</v>
      </c>
      <c r="C57" s="13" t="s">
        <v>113</v>
      </c>
      <c r="D57" s="18">
        <v>11.16</v>
      </c>
    </row>
    <row r="58" spans="1:4" x14ac:dyDescent="0.5">
      <c r="A58" s="13" t="s">
        <v>104</v>
      </c>
      <c r="B58" s="14">
        <v>888</v>
      </c>
      <c r="C58" s="13" t="s">
        <v>114</v>
      </c>
      <c r="D58" s="18">
        <v>10.27</v>
      </c>
    </row>
    <row r="59" spans="1:4" x14ac:dyDescent="0.5">
      <c r="A59" s="13" t="s">
        <v>104</v>
      </c>
      <c r="B59" s="14">
        <v>341</v>
      </c>
      <c r="C59" s="13" t="s">
        <v>115</v>
      </c>
      <c r="D59" s="18">
        <v>11.22</v>
      </c>
    </row>
    <row r="60" spans="1:4" x14ac:dyDescent="0.5">
      <c r="A60" s="13" t="s">
        <v>104</v>
      </c>
      <c r="B60" s="14">
        <v>352</v>
      </c>
      <c r="C60" s="13" t="s">
        <v>116</v>
      </c>
      <c r="D60" s="18">
        <v>11.61</v>
      </c>
    </row>
    <row r="61" spans="1:4" x14ac:dyDescent="0.5">
      <c r="A61" s="13" t="s">
        <v>104</v>
      </c>
      <c r="B61" s="14">
        <v>353</v>
      </c>
      <c r="C61" s="13" t="s">
        <v>117</v>
      </c>
      <c r="D61" s="18">
        <v>11.03</v>
      </c>
    </row>
    <row r="62" spans="1:4" x14ac:dyDescent="0.5">
      <c r="A62" s="13" t="s">
        <v>104</v>
      </c>
      <c r="B62" s="14">
        <v>354</v>
      </c>
      <c r="C62" s="13" t="s">
        <v>118</v>
      </c>
      <c r="D62" s="18">
        <v>10.98</v>
      </c>
    </row>
    <row r="63" spans="1:4" x14ac:dyDescent="0.5">
      <c r="A63" s="13" t="s">
        <v>104</v>
      </c>
      <c r="B63" s="14">
        <v>355</v>
      </c>
      <c r="C63" s="13" t="s">
        <v>119</v>
      </c>
      <c r="D63" s="18">
        <v>11.09</v>
      </c>
    </row>
    <row r="64" spans="1:4" x14ac:dyDescent="0.5">
      <c r="A64" s="13" t="s">
        <v>104</v>
      </c>
      <c r="B64" s="14">
        <v>343</v>
      </c>
      <c r="C64" s="13" t="s">
        <v>120</v>
      </c>
      <c r="D64" s="18">
        <v>10.34</v>
      </c>
    </row>
    <row r="65" spans="1:4" x14ac:dyDescent="0.5">
      <c r="A65" s="13" t="s">
        <v>104</v>
      </c>
      <c r="B65" s="14">
        <v>342</v>
      </c>
      <c r="C65" s="13" t="s">
        <v>121</v>
      </c>
      <c r="D65" s="18">
        <v>11.08</v>
      </c>
    </row>
    <row r="66" spans="1:4" x14ac:dyDescent="0.5">
      <c r="A66" s="13" t="s">
        <v>104</v>
      </c>
      <c r="B66" s="14">
        <v>356</v>
      </c>
      <c r="C66" s="13" t="s">
        <v>122</v>
      </c>
      <c r="D66" s="18">
        <v>10.27</v>
      </c>
    </row>
    <row r="67" spans="1:4" x14ac:dyDescent="0.5">
      <c r="A67" s="13" t="s">
        <v>104</v>
      </c>
      <c r="B67" s="14">
        <v>357</v>
      </c>
      <c r="C67" s="13" t="s">
        <v>123</v>
      </c>
      <c r="D67" s="18">
        <v>10.86</v>
      </c>
    </row>
    <row r="68" spans="1:4" x14ac:dyDescent="0.5">
      <c r="A68" s="13" t="s">
        <v>104</v>
      </c>
      <c r="B68" s="14">
        <v>358</v>
      </c>
      <c r="C68" s="13" t="s">
        <v>124</v>
      </c>
      <c r="D68" s="18">
        <v>10.46</v>
      </c>
    </row>
    <row r="69" spans="1:4" x14ac:dyDescent="0.5">
      <c r="A69" s="13" t="s">
        <v>104</v>
      </c>
      <c r="B69" s="14">
        <v>877</v>
      </c>
      <c r="C69" s="13" t="s">
        <v>125</v>
      </c>
      <c r="D69" s="18">
        <v>10.52</v>
      </c>
    </row>
    <row r="70" spans="1:4" x14ac:dyDescent="0.5">
      <c r="A70" s="13" t="s">
        <v>104</v>
      </c>
      <c r="B70" s="14">
        <v>943</v>
      </c>
      <c r="C70" s="13" t="s">
        <v>126</v>
      </c>
      <c r="D70" s="18">
        <v>9.7799999999999994</v>
      </c>
    </row>
    <row r="71" spans="1:4" x14ac:dyDescent="0.5">
      <c r="A71" s="13" t="s">
        <v>104</v>
      </c>
      <c r="B71" s="14">
        <v>359</v>
      </c>
      <c r="C71" s="13" t="s">
        <v>127</v>
      </c>
      <c r="D71" s="18">
        <v>10.69</v>
      </c>
    </row>
    <row r="72" spans="1:4" x14ac:dyDescent="0.5">
      <c r="A72" s="13" t="s">
        <v>104</v>
      </c>
      <c r="B72" s="14">
        <v>344</v>
      </c>
      <c r="C72" s="13" t="s">
        <v>128</v>
      </c>
      <c r="D72" s="18">
        <v>10.75</v>
      </c>
    </row>
    <row r="73" spans="1:4" x14ac:dyDescent="0.5">
      <c r="A73" s="13" t="s">
        <v>129</v>
      </c>
      <c r="B73" s="14">
        <v>301</v>
      </c>
      <c r="C73" s="13" t="s">
        <v>130</v>
      </c>
      <c r="D73" s="18">
        <v>12.58</v>
      </c>
    </row>
    <row r="74" spans="1:4" x14ac:dyDescent="0.5">
      <c r="A74" s="13" t="s">
        <v>129</v>
      </c>
      <c r="B74" s="14">
        <v>302</v>
      </c>
      <c r="C74" s="13" t="s">
        <v>131</v>
      </c>
      <c r="D74" s="18">
        <v>13.06</v>
      </c>
    </row>
    <row r="75" spans="1:4" x14ac:dyDescent="0.5">
      <c r="A75" s="13" t="s">
        <v>129</v>
      </c>
      <c r="B75" s="14">
        <v>303</v>
      </c>
      <c r="C75" s="13" t="s">
        <v>132</v>
      </c>
      <c r="D75" s="18">
        <v>12.84</v>
      </c>
    </row>
    <row r="76" spans="1:4" x14ac:dyDescent="0.5">
      <c r="A76" s="13" t="s">
        <v>129</v>
      </c>
      <c r="B76" s="14">
        <v>304</v>
      </c>
      <c r="C76" s="13" t="s">
        <v>133</v>
      </c>
      <c r="D76" s="18">
        <v>13.07</v>
      </c>
    </row>
    <row r="77" spans="1:4" x14ac:dyDescent="0.5">
      <c r="A77" s="13" t="s">
        <v>129</v>
      </c>
      <c r="B77" s="14">
        <v>305</v>
      </c>
      <c r="C77" s="13" t="s">
        <v>134</v>
      </c>
      <c r="D77" s="18">
        <v>12.83</v>
      </c>
    </row>
    <row r="78" spans="1:4" x14ac:dyDescent="0.5">
      <c r="A78" s="13" t="s">
        <v>129</v>
      </c>
      <c r="B78" s="14">
        <v>306</v>
      </c>
      <c r="C78" s="13" t="s">
        <v>135</v>
      </c>
      <c r="D78" s="18">
        <v>13.79</v>
      </c>
    </row>
    <row r="79" spans="1:4" x14ac:dyDescent="0.5">
      <c r="A79" s="13" t="s">
        <v>129</v>
      </c>
      <c r="B79" s="14">
        <v>307</v>
      </c>
      <c r="C79" s="13" t="s">
        <v>136</v>
      </c>
      <c r="D79" s="18">
        <v>13.26</v>
      </c>
    </row>
    <row r="80" spans="1:4" x14ac:dyDescent="0.5">
      <c r="A80" s="13" t="s">
        <v>129</v>
      </c>
      <c r="B80" s="14">
        <v>308</v>
      </c>
      <c r="C80" s="13" t="s">
        <v>137</v>
      </c>
      <c r="D80" s="18">
        <v>13.34</v>
      </c>
    </row>
    <row r="81" spans="1:4" x14ac:dyDescent="0.5">
      <c r="A81" s="13" t="s">
        <v>129</v>
      </c>
      <c r="B81" s="14">
        <v>203</v>
      </c>
      <c r="C81" s="13" t="s">
        <v>138</v>
      </c>
      <c r="D81" s="18">
        <v>15.15</v>
      </c>
    </row>
    <row r="82" spans="1:4" x14ac:dyDescent="0.5">
      <c r="A82" s="13" t="s">
        <v>129</v>
      </c>
      <c r="B82" s="14">
        <v>310</v>
      </c>
      <c r="C82" s="13" t="s">
        <v>139</v>
      </c>
      <c r="D82" s="18">
        <v>12.77</v>
      </c>
    </row>
    <row r="83" spans="1:4" x14ac:dyDescent="0.5">
      <c r="A83" s="13" t="s">
        <v>129</v>
      </c>
      <c r="B83" s="14">
        <v>311</v>
      </c>
      <c r="C83" s="13" t="s">
        <v>140</v>
      </c>
      <c r="D83" s="18">
        <v>12.11</v>
      </c>
    </row>
    <row r="84" spans="1:4" x14ac:dyDescent="0.5">
      <c r="A84" s="13" t="s">
        <v>129</v>
      </c>
      <c r="B84" s="14">
        <v>312</v>
      </c>
      <c r="C84" s="13" t="s">
        <v>141</v>
      </c>
      <c r="D84" s="18">
        <v>12.95</v>
      </c>
    </row>
    <row r="85" spans="1:4" x14ac:dyDescent="0.5">
      <c r="A85" s="13" t="s">
        <v>129</v>
      </c>
      <c r="B85" s="14">
        <v>313</v>
      </c>
      <c r="C85" s="13" t="s">
        <v>142</v>
      </c>
      <c r="D85" s="18">
        <v>13.39</v>
      </c>
    </row>
    <row r="86" spans="1:4" x14ac:dyDescent="0.5">
      <c r="A86" s="13" t="s">
        <v>129</v>
      </c>
      <c r="B86" s="14">
        <v>314</v>
      </c>
      <c r="C86" s="13" t="s">
        <v>143</v>
      </c>
      <c r="D86" s="18">
        <v>13.15</v>
      </c>
    </row>
    <row r="87" spans="1:4" x14ac:dyDescent="0.5">
      <c r="A87" s="13" t="s">
        <v>129</v>
      </c>
      <c r="B87" s="14">
        <v>315</v>
      </c>
      <c r="C87" s="13" t="s">
        <v>144</v>
      </c>
      <c r="D87" s="18">
        <v>13.48</v>
      </c>
    </row>
    <row r="88" spans="1:4" x14ac:dyDescent="0.5">
      <c r="A88" s="13" t="s">
        <v>129</v>
      </c>
      <c r="B88" s="14">
        <v>317</v>
      </c>
      <c r="C88" s="13" t="s">
        <v>145</v>
      </c>
      <c r="D88" s="18">
        <v>12.31</v>
      </c>
    </row>
    <row r="89" spans="1:4" x14ac:dyDescent="0.5">
      <c r="A89" s="13" t="s">
        <v>129</v>
      </c>
      <c r="B89" s="14">
        <v>318</v>
      </c>
      <c r="C89" s="13" t="s">
        <v>146</v>
      </c>
      <c r="D89" s="18">
        <v>13.09</v>
      </c>
    </row>
    <row r="90" spans="1:4" x14ac:dyDescent="0.5">
      <c r="A90" s="13" t="s">
        <v>129</v>
      </c>
      <c r="B90" s="14">
        <v>319</v>
      </c>
      <c r="C90" s="13" t="s">
        <v>147</v>
      </c>
      <c r="D90" s="18">
        <v>13.87</v>
      </c>
    </row>
    <row r="91" spans="1:4" x14ac:dyDescent="0.5">
      <c r="A91" s="13" t="s">
        <v>129</v>
      </c>
      <c r="B91" s="14">
        <v>320</v>
      </c>
      <c r="C91" s="13" t="s">
        <v>148</v>
      </c>
      <c r="D91" s="18">
        <v>12.27</v>
      </c>
    </row>
    <row r="92" spans="1:4" x14ac:dyDescent="0.5">
      <c r="A92" s="13" t="s">
        <v>149</v>
      </c>
      <c r="B92" s="14">
        <v>867</v>
      </c>
      <c r="C92" s="13" t="s">
        <v>150</v>
      </c>
      <c r="D92" s="18">
        <v>13.06</v>
      </c>
    </row>
    <row r="93" spans="1:4" x14ac:dyDescent="0.5">
      <c r="A93" s="13" t="s">
        <v>149</v>
      </c>
      <c r="B93" s="14">
        <v>846</v>
      </c>
      <c r="C93" s="13" t="s">
        <v>151</v>
      </c>
      <c r="D93" s="18">
        <v>12.7</v>
      </c>
    </row>
    <row r="94" spans="1:4" x14ac:dyDescent="0.5">
      <c r="A94" s="13" t="s">
        <v>149</v>
      </c>
      <c r="B94" s="14">
        <v>825</v>
      </c>
      <c r="C94" s="13" t="s">
        <v>152</v>
      </c>
      <c r="D94" s="18">
        <v>11.94</v>
      </c>
    </row>
    <row r="95" spans="1:4" x14ac:dyDescent="0.5">
      <c r="A95" s="13" t="s">
        <v>149</v>
      </c>
      <c r="B95" s="14">
        <v>845</v>
      </c>
      <c r="C95" s="13" t="s">
        <v>153</v>
      </c>
      <c r="D95" s="18">
        <v>11.38</v>
      </c>
    </row>
    <row r="96" spans="1:4" x14ac:dyDescent="0.5">
      <c r="A96" s="13" t="s">
        <v>149</v>
      </c>
      <c r="B96" s="14">
        <v>850</v>
      </c>
      <c r="C96" s="13" t="s">
        <v>154</v>
      </c>
      <c r="D96" s="18">
        <v>11.3</v>
      </c>
    </row>
    <row r="97" spans="1:4" x14ac:dyDescent="0.5">
      <c r="A97" s="13" t="s">
        <v>149</v>
      </c>
      <c r="B97" s="14">
        <v>921</v>
      </c>
      <c r="C97" s="13" t="s">
        <v>155</v>
      </c>
      <c r="D97" s="18">
        <v>10.97</v>
      </c>
    </row>
    <row r="98" spans="1:4" x14ac:dyDescent="0.5">
      <c r="A98" s="13" t="s">
        <v>149</v>
      </c>
      <c r="B98" s="14">
        <v>886</v>
      </c>
      <c r="C98" s="13" t="s">
        <v>156</v>
      </c>
      <c r="D98" s="18">
        <v>11.01</v>
      </c>
    </row>
    <row r="99" spans="1:4" x14ac:dyDescent="0.5">
      <c r="A99" s="13" t="s">
        <v>149</v>
      </c>
      <c r="B99" s="14">
        <v>887</v>
      </c>
      <c r="C99" s="13" t="s">
        <v>157</v>
      </c>
      <c r="D99" s="18">
        <v>10.87</v>
      </c>
    </row>
    <row r="100" spans="1:4" x14ac:dyDescent="0.5">
      <c r="A100" s="13" t="s">
        <v>149</v>
      </c>
      <c r="B100" s="14">
        <v>826</v>
      </c>
      <c r="C100" s="13" t="s">
        <v>158</v>
      </c>
      <c r="D100" s="18">
        <v>11.7</v>
      </c>
    </row>
    <row r="101" spans="1:4" x14ac:dyDescent="0.5">
      <c r="A101" s="13" t="s">
        <v>149</v>
      </c>
      <c r="B101" s="14">
        <v>931</v>
      </c>
      <c r="C101" s="13" t="s">
        <v>159</v>
      </c>
      <c r="D101" s="18">
        <v>11.06</v>
      </c>
    </row>
    <row r="102" spans="1:4" x14ac:dyDescent="0.5">
      <c r="A102" s="13" t="s">
        <v>149</v>
      </c>
      <c r="B102" s="14">
        <v>851</v>
      </c>
      <c r="C102" s="13" t="s">
        <v>160</v>
      </c>
      <c r="D102" s="18">
        <v>12.24</v>
      </c>
    </row>
    <row r="103" spans="1:4" x14ac:dyDescent="0.5">
      <c r="A103" s="13" t="s">
        <v>149</v>
      </c>
      <c r="B103" s="14">
        <v>870</v>
      </c>
      <c r="C103" s="13" t="s">
        <v>161</v>
      </c>
      <c r="D103" s="18">
        <v>13.24</v>
      </c>
    </row>
    <row r="104" spans="1:4" x14ac:dyDescent="0.5">
      <c r="A104" s="13" t="s">
        <v>149</v>
      </c>
      <c r="B104" s="14">
        <v>871</v>
      </c>
      <c r="C104" s="13" t="s">
        <v>162</v>
      </c>
      <c r="D104" s="18">
        <v>13.36</v>
      </c>
    </row>
    <row r="105" spans="1:4" x14ac:dyDescent="0.5">
      <c r="A105" s="13" t="s">
        <v>149</v>
      </c>
      <c r="B105" s="14">
        <v>852</v>
      </c>
      <c r="C105" s="13" t="s">
        <v>163</v>
      </c>
      <c r="D105" s="18">
        <v>12.55</v>
      </c>
    </row>
    <row r="106" spans="1:4" x14ac:dyDescent="0.5">
      <c r="A106" s="13" t="s">
        <v>149</v>
      </c>
      <c r="B106" s="14">
        <v>936</v>
      </c>
      <c r="C106" s="13" t="s">
        <v>164</v>
      </c>
      <c r="D106" s="18">
        <v>13.04</v>
      </c>
    </row>
    <row r="107" spans="1:4" x14ac:dyDescent="0.5">
      <c r="A107" s="13" t="s">
        <v>149</v>
      </c>
      <c r="B107" s="14">
        <v>869</v>
      </c>
      <c r="C107" s="13" t="s">
        <v>165</v>
      </c>
      <c r="D107" s="18">
        <v>11.75</v>
      </c>
    </row>
    <row r="108" spans="1:4" x14ac:dyDescent="0.5">
      <c r="A108" s="13" t="s">
        <v>149</v>
      </c>
      <c r="B108" s="14">
        <v>938</v>
      </c>
      <c r="C108" s="13" t="s">
        <v>166</v>
      </c>
      <c r="D108" s="18">
        <v>11.93</v>
      </c>
    </row>
    <row r="109" spans="1:4" x14ac:dyDescent="0.5">
      <c r="A109" s="13" t="s">
        <v>149</v>
      </c>
      <c r="B109" s="14">
        <v>868</v>
      </c>
      <c r="C109" s="13" t="s">
        <v>167</v>
      </c>
      <c r="D109" s="18">
        <v>12.52</v>
      </c>
    </row>
    <row r="110" spans="1:4" x14ac:dyDescent="0.5">
      <c r="A110" s="13" t="s">
        <v>149</v>
      </c>
      <c r="B110" s="14">
        <v>872</v>
      </c>
      <c r="C110" s="13" t="s">
        <v>168</v>
      </c>
      <c r="D110" s="18">
        <v>12.27</v>
      </c>
    </row>
    <row r="111" spans="1:4" x14ac:dyDescent="0.5">
      <c r="A111" s="13" t="s">
        <v>169</v>
      </c>
      <c r="B111" s="14">
        <v>800</v>
      </c>
      <c r="C111" s="13" t="s">
        <v>170</v>
      </c>
      <c r="D111" s="18">
        <v>10.72</v>
      </c>
    </row>
    <row r="112" spans="1:4" x14ac:dyDescent="0.5">
      <c r="A112" s="13" t="s">
        <v>169</v>
      </c>
      <c r="B112" s="14">
        <v>839</v>
      </c>
      <c r="C112" s="13" t="s">
        <v>171</v>
      </c>
      <c r="D112" s="18">
        <v>10.77</v>
      </c>
    </row>
    <row r="113" spans="1:4" x14ac:dyDescent="0.5">
      <c r="A113" s="13" t="s">
        <v>169</v>
      </c>
      <c r="B113" s="14">
        <v>801</v>
      </c>
      <c r="C113" s="13" t="s">
        <v>172</v>
      </c>
      <c r="D113" s="18">
        <v>11.24</v>
      </c>
    </row>
    <row r="114" spans="1:4" x14ac:dyDescent="0.5">
      <c r="A114" s="13" t="s">
        <v>169</v>
      </c>
      <c r="B114" s="14">
        <v>908</v>
      </c>
      <c r="C114" s="13" t="s">
        <v>173</v>
      </c>
      <c r="D114" s="18">
        <v>10.220000000000001</v>
      </c>
    </row>
    <row r="115" spans="1:4" x14ac:dyDescent="0.5">
      <c r="A115" s="13" t="s">
        <v>169</v>
      </c>
      <c r="B115" s="14">
        <v>878</v>
      </c>
      <c r="C115" s="13" t="s">
        <v>174</v>
      </c>
      <c r="D115" s="18">
        <v>10.09</v>
      </c>
    </row>
    <row r="116" spans="1:4" x14ac:dyDescent="0.5">
      <c r="A116" s="13" t="s">
        <v>169</v>
      </c>
      <c r="B116" s="14">
        <v>838</v>
      </c>
      <c r="C116" s="13" t="s">
        <v>175</v>
      </c>
      <c r="D116" s="18">
        <v>10.14</v>
      </c>
    </row>
    <row r="117" spans="1:4" x14ac:dyDescent="0.5">
      <c r="A117" s="13" t="s">
        <v>169</v>
      </c>
      <c r="B117" s="14">
        <v>916</v>
      </c>
      <c r="C117" s="13" t="s">
        <v>176</v>
      </c>
      <c r="D117" s="18">
        <v>10.33</v>
      </c>
    </row>
    <row r="118" spans="1:4" x14ac:dyDescent="0.5">
      <c r="A118" s="13" t="s">
        <v>169</v>
      </c>
      <c r="B118" s="14">
        <v>802</v>
      </c>
      <c r="C118" s="13" t="s">
        <v>177</v>
      </c>
      <c r="D118" s="18">
        <v>10.73</v>
      </c>
    </row>
    <row r="119" spans="1:4" x14ac:dyDescent="0.5">
      <c r="A119" s="13" t="s">
        <v>169</v>
      </c>
      <c r="B119" s="14">
        <v>879</v>
      </c>
      <c r="C119" s="13" t="s">
        <v>178</v>
      </c>
      <c r="D119" s="18">
        <v>11</v>
      </c>
    </row>
    <row r="120" spans="1:4" x14ac:dyDescent="0.5">
      <c r="A120" s="13" t="s">
        <v>169</v>
      </c>
      <c r="B120" s="14">
        <v>933</v>
      </c>
      <c r="C120" s="13" t="s">
        <v>179</v>
      </c>
      <c r="D120" s="18">
        <v>10.16</v>
      </c>
    </row>
    <row r="121" spans="1:4" x14ac:dyDescent="0.5">
      <c r="A121" s="13" t="s">
        <v>169</v>
      </c>
      <c r="B121" s="14">
        <v>803</v>
      </c>
      <c r="C121" s="13" t="s">
        <v>180</v>
      </c>
      <c r="D121" s="18">
        <v>10.82</v>
      </c>
    </row>
    <row r="122" spans="1:4" x14ac:dyDescent="0.5">
      <c r="A122" s="13" t="s">
        <v>169</v>
      </c>
      <c r="B122" s="14">
        <v>866</v>
      </c>
      <c r="C122" s="13" t="s">
        <v>181</v>
      </c>
      <c r="D122" s="18">
        <v>10.96</v>
      </c>
    </row>
    <row r="123" spans="1:4" x14ac:dyDescent="0.5">
      <c r="A123" s="13" t="s">
        <v>169</v>
      </c>
      <c r="B123" s="14">
        <v>880</v>
      </c>
      <c r="C123" s="13" t="s">
        <v>182</v>
      </c>
      <c r="D123" s="18">
        <v>11.17</v>
      </c>
    </row>
    <row r="124" spans="1:4" x14ac:dyDescent="0.5">
      <c r="A124" s="13" t="s">
        <v>169</v>
      </c>
      <c r="B124" s="14">
        <v>865</v>
      </c>
      <c r="C124" s="13" t="s">
        <v>183</v>
      </c>
      <c r="D124" s="18">
        <v>10.14</v>
      </c>
    </row>
    <row r="125" spans="1:4" x14ac:dyDescent="0.5">
      <c r="A125" s="13" t="s">
        <v>184</v>
      </c>
      <c r="B125" s="14">
        <v>330</v>
      </c>
      <c r="C125" s="13" t="s">
        <v>185</v>
      </c>
      <c r="D125" s="18">
        <v>11.85</v>
      </c>
    </row>
    <row r="126" spans="1:4" x14ac:dyDescent="0.5">
      <c r="A126" s="13" t="s">
        <v>184</v>
      </c>
      <c r="B126" s="14">
        <v>331</v>
      </c>
      <c r="C126" s="13" t="s">
        <v>186</v>
      </c>
      <c r="D126" s="18">
        <v>11.38</v>
      </c>
    </row>
    <row r="127" spans="1:4" x14ac:dyDescent="0.5">
      <c r="A127" s="13" t="s">
        <v>184</v>
      </c>
      <c r="B127" s="14">
        <v>332</v>
      </c>
      <c r="C127" s="13" t="s">
        <v>187</v>
      </c>
      <c r="D127" s="18">
        <v>10.61</v>
      </c>
    </row>
    <row r="128" spans="1:4" x14ac:dyDescent="0.5">
      <c r="A128" s="13" t="s">
        <v>184</v>
      </c>
      <c r="B128" s="14">
        <v>884</v>
      </c>
      <c r="C128" s="13" t="s">
        <v>188</v>
      </c>
      <c r="D128" s="18">
        <v>9.77</v>
      </c>
    </row>
    <row r="129" spans="1:4" x14ac:dyDescent="0.5">
      <c r="A129" s="13" t="s">
        <v>184</v>
      </c>
      <c r="B129" s="14">
        <v>333</v>
      </c>
      <c r="C129" s="13" t="s">
        <v>189</v>
      </c>
      <c r="D129" s="18">
        <v>11.61</v>
      </c>
    </row>
    <row r="130" spans="1:4" x14ac:dyDescent="0.5">
      <c r="A130" s="13" t="s">
        <v>184</v>
      </c>
      <c r="B130" s="14">
        <v>893</v>
      </c>
      <c r="C130" s="13" t="s">
        <v>190</v>
      </c>
      <c r="D130" s="18">
        <v>9.85</v>
      </c>
    </row>
    <row r="131" spans="1:4" x14ac:dyDescent="0.5">
      <c r="A131" s="13" t="s">
        <v>184</v>
      </c>
      <c r="B131" s="14">
        <v>334</v>
      </c>
      <c r="C131" s="13" t="s">
        <v>191</v>
      </c>
      <c r="D131" s="18">
        <v>10.91</v>
      </c>
    </row>
    <row r="132" spans="1:4" x14ac:dyDescent="0.5">
      <c r="A132" s="13" t="s">
        <v>184</v>
      </c>
      <c r="B132" s="14">
        <v>860</v>
      </c>
      <c r="C132" s="13" t="s">
        <v>192</v>
      </c>
      <c r="D132" s="18">
        <v>10.4</v>
      </c>
    </row>
    <row r="133" spans="1:4" x14ac:dyDescent="0.5">
      <c r="A133" s="13" t="s">
        <v>184</v>
      </c>
      <c r="B133" s="14">
        <v>861</v>
      </c>
      <c r="C133" s="13" t="s">
        <v>193</v>
      </c>
      <c r="D133" s="18">
        <v>10.93</v>
      </c>
    </row>
    <row r="134" spans="1:4" x14ac:dyDescent="0.5">
      <c r="A134" s="13" t="s">
        <v>184</v>
      </c>
      <c r="B134" s="14">
        <v>894</v>
      </c>
      <c r="C134" s="13" t="s">
        <v>194</v>
      </c>
      <c r="D134" s="18">
        <v>10.61</v>
      </c>
    </row>
    <row r="135" spans="1:4" x14ac:dyDescent="0.5">
      <c r="A135" s="13" t="s">
        <v>184</v>
      </c>
      <c r="B135" s="14">
        <v>335</v>
      </c>
      <c r="C135" s="13" t="s">
        <v>195</v>
      </c>
      <c r="D135" s="18">
        <v>11.08</v>
      </c>
    </row>
    <row r="136" spans="1:4" x14ac:dyDescent="0.5">
      <c r="A136" s="13" t="s">
        <v>184</v>
      </c>
      <c r="B136" s="14">
        <v>937</v>
      </c>
      <c r="C136" s="13" t="s">
        <v>196</v>
      </c>
      <c r="D136" s="18">
        <v>10.69</v>
      </c>
    </row>
    <row r="137" spans="1:4" x14ac:dyDescent="0.5">
      <c r="A137" s="13" t="s">
        <v>184</v>
      </c>
      <c r="B137" s="14">
        <v>336</v>
      </c>
      <c r="C137" s="13" t="s">
        <v>197</v>
      </c>
      <c r="D137" s="18">
        <v>11.27</v>
      </c>
    </row>
    <row r="138" spans="1:4" x14ac:dyDescent="0.5">
      <c r="A138" s="13" t="s">
        <v>184</v>
      </c>
      <c r="B138" s="14">
        <v>885</v>
      </c>
      <c r="C138" s="13" t="s">
        <v>198</v>
      </c>
      <c r="D138" s="18">
        <v>10.11</v>
      </c>
    </row>
    <row r="139" spans="1:4" x14ac:dyDescent="0.5">
      <c r="A139" s="13" t="s">
        <v>199</v>
      </c>
      <c r="B139" s="14">
        <v>370</v>
      </c>
      <c r="C139" s="13" t="s">
        <v>200</v>
      </c>
      <c r="D139" s="18">
        <v>10.57</v>
      </c>
    </row>
    <row r="140" spans="1:4" x14ac:dyDescent="0.5">
      <c r="A140" s="13" t="s">
        <v>199</v>
      </c>
      <c r="B140" s="14">
        <v>380</v>
      </c>
      <c r="C140" s="13" t="s">
        <v>201</v>
      </c>
      <c r="D140" s="18">
        <v>10.97</v>
      </c>
    </row>
    <row r="141" spans="1:4" x14ac:dyDescent="0.5">
      <c r="A141" s="13" t="s">
        <v>199</v>
      </c>
      <c r="B141" s="14">
        <v>381</v>
      </c>
      <c r="C141" s="13" t="s">
        <v>202</v>
      </c>
      <c r="D141" s="18">
        <v>10.43</v>
      </c>
    </row>
    <row r="142" spans="1:4" x14ac:dyDescent="0.5">
      <c r="A142" s="13" t="s">
        <v>199</v>
      </c>
      <c r="B142" s="14">
        <v>371</v>
      </c>
      <c r="C142" s="13" t="s">
        <v>203</v>
      </c>
      <c r="D142" s="18">
        <v>10.76</v>
      </c>
    </row>
    <row r="143" spans="1:4" x14ac:dyDescent="0.5">
      <c r="A143" s="13" t="s">
        <v>199</v>
      </c>
      <c r="B143" s="14">
        <v>811</v>
      </c>
      <c r="C143" s="13" t="s">
        <v>204</v>
      </c>
      <c r="D143" s="18">
        <v>10.01</v>
      </c>
    </row>
    <row r="144" spans="1:4" x14ac:dyDescent="0.5">
      <c r="A144" s="13" t="s">
        <v>199</v>
      </c>
      <c r="B144" s="14">
        <v>810</v>
      </c>
      <c r="C144" s="13" t="s">
        <v>205</v>
      </c>
      <c r="D144" s="18">
        <v>10.79</v>
      </c>
    </row>
    <row r="145" spans="1:4" x14ac:dyDescent="0.5">
      <c r="A145" s="13" t="s">
        <v>199</v>
      </c>
      <c r="B145" s="14">
        <v>382</v>
      </c>
      <c r="C145" s="13" t="s">
        <v>206</v>
      </c>
      <c r="D145" s="18">
        <v>10.41</v>
      </c>
    </row>
    <row r="146" spans="1:4" x14ac:dyDescent="0.5">
      <c r="A146" s="13" t="s">
        <v>199</v>
      </c>
      <c r="B146" s="14">
        <v>383</v>
      </c>
      <c r="C146" s="13" t="s">
        <v>207</v>
      </c>
      <c r="D146" s="18">
        <v>11.18</v>
      </c>
    </row>
    <row r="147" spans="1:4" x14ac:dyDescent="0.5">
      <c r="A147" s="13" t="s">
        <v>199</v>
      </c>
      <c r="B147" s="14">
        <v>812</v>
      </c>
      <c r="C147" s="13" t="s">
        <v>208</v>
      </c>
      <c r="D147" s="18">
        <v>10.65</v>
      </c>
    </row>
    <row r="148" spans="1:4" x14ac:dyDescent="0.5">
      <c r="A148" s="13" t="s">
        <v>199</v>
      </c>
      <c r="B148" s="14">
        <v>813</v>
      </c>
      <c r="C148" s="13" t="s">
        <v>209</v>
      </c>
      <c r="D148" s="18">
        <v>10.29</v>
      </c>
    </row>
    <row r="149" spans="1:4" x14ac:dyDescent="0.5">
      <c r="A149" s="13" t="s">
        <v>199</v>
      </c>
      <c r="B149" s="14">
        <v>815</v>
      </c>
      <c r="C149" s="13" t="s">
        <v>210</v>
      </c>
      <c r="D149" s="18">
        <v>10.11</v>
      </c>
    </row>
    <row r="150" spans="1:4" x14ac:dyDescent="0.5">
      <c r="A150" s="13" t="s">
        <v>199</v>
      </c>
      <c r="B150" s="14">
        <v>372</v>
      </c>
      <c r="C150" s="13" t="s">
        <v>211</v>
      </c>
      <c r="D150" s="18">
        <v>10.78</v>
      </c>
    </row>
    <row r="151" spans="1:4" x14ac:dyDescent="0.5">
      <c r="A151" s="13" t="s">
        <v>199</v>
      </c>
      <c r="B151" s="14">
        <v>373</v>
      </c>
      <c r="C151" s="13" t="s">
        <v>212</v>
      </c>
      <c r="D151" s="18">
        <v>10.85</v>
      </c>
    </row>
    <row r="152" spans="1:4" x14ac:dyDescent="0.5">
      <c r="A152" s="13" t="s">
        <v>199</v>
      </c>
      <c r="B152" s="14">
        <v>384</v>
      </c>
      <c r="C152" s="13" t="s">
        <v>213</v>
      </c>
      <c r="D152" s="18">
        <v>10.76</v>
      </c>
    </row>
    <row r="153" spans="1:4" x14ac:dyDescent="0.5">
      <c r="A153" s="13" t="s">
        <v>199</v>
      </c>
      <c r="B153" s="14">
        <v>816</v>
      </c>
      <c r="C153" s="13" t="s">
        <v>214</v>
      </c>
      <c r="D153" s="18">
        <v>10.3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6" tint="0.39997558519241921"/>
  </sheetPr>
  <dimension ref="A1:AM162"/>
  <sheetViews>
    <sheetView showGridLines="0" zoomScaleNormal="100" workbookViewId="0"/>
  </sheetViews>
  <sheetFormatPr defaultColWidth="9" defaultRowHeight="15" x14ac:dyDescent="0.5"/>
  <cols>
    <col min="1" max="1" width="35.578125" style="210" customWidth="1"/>
    <col min="2" max="2" width="15.578125" style="210" customWidth="1"/>
    <col min="3" max="3" width="40.578125" style="210" customWidth="1"/>
    <col min="4" max="4" width="27.83984375" style="210" customWidth="1"/>
    <col min="5" max="7" width="31.15625" style="210" customWidth="1"/>
    <col min="8" max="8" width="27.41796875" style="210" customWidth="1"/>
    <col min="9" max="9" width="28.15625" style="210" customWidth="1"/>
    <col min="10" max="17" width="25.83984375" style="210" customWidth="1"/>
    <col min="18" max="19" width="24.26171875" style="210" customWidth="1"/>
    <col min="20" max="20" width="24.83984375" style="210" customWidth="1"/>
    <col min="21" max="21" width="23.578125" style="210" customWidth="1"/>
    <col min="22" max="22" width="24.83984375" style="210" customWidth="1"/>
    <col min="23" max="23" width="24" style="210" customWidth="1"/>
    <col min="24" max="24" width="25.578125" style="210" customWidth="1"/>
    <col min="25" max="25" width="25.15625" style="210" customWidth="1"/>
    <col min="26" max="26" width="26" style="210" customWidth="1"/>
    <col min="27" max="27" width="31" style="210" customWidth="1"/>
    <col min="28" max="29" width="26.41796875" style="210" customWidth="1"/>
    <col min="30" max="30" width="24.83984375" style="210" customWidth="1"/>
    <col min="31" max="32" width="25.83984375" style="210" customWidth="1"/>
    <col min="33" max="33" width="31" style="210" customWidth="1"/>
    <col min="34" max="34" width="27.68359375" style="210" customWidth="1"/>
    <col min="35" max="35" width="8.41796875" style="210" customWidth="1"/>
    <col min="36" max="36" width="26.83984375" style="210" customWidth="1"/>
    <col min="37" max="37" width="28.15625" style="210" customWidth="1"/>
    <col min="38" max="38" width="23.26171875" style="210" customWidth="1"/>
    <col min="39" max="16384" width="9" style="210"/>
  </cols>
  <sheetData>
    <row r="1" spans="1:39" s="32" customFormat="1" ht="40" customHeight="1" x14ac:dyDescent="0.5">
      <c r="A1" s="118" t="s">
        <v>628</v>
      </c>
      <c r="B1" s="119"/>
      <c r="C1" s="119"/>
      <c r="D1" s="119"/>
      <c r="E1" s="119"/>
      <c r="F1" s="119"/>
      <c r="G1" s="119"/>
      <c r="H1" s="119"/>
      <c r="I1" s="119"/>
      <c r="J1" s="119"/>
      <c r="K1" s="119"/>
    </row>
    <row r="2" spans="1:39" s="114" customFormat="1" ht="15.75" customHeight="1" x14ac:dyDescent="0.55000000000000004">
      <c r="A2" s="36" t="s">
        <v>683</v>
      </c>
      <c r="B2" s="30"/>
      <c r="C2" s="30"/>
      <c r="D2" s="30"/>
      <c r="E2" s="37"/>
      <c r="F2" s="33"/>
      <c r="G2" s="33"/>
      <c r="AH2" s="117"/>
      <c r="AK2" s="117"/>
    </row>
    <row r="3" spans="1:39" s="114" customFormat="1" ht="15.75" customHeight="1" x14ac:dyDescent="0.55000000000000004">
      <c r="A3" s="40" t="s">
        <v>528</v>
      </c>
      <c r="B3" s="41"/>
      <c r="C3" s="41"/>
      <c r="D3" s="41"/>
      <c r="E3" s="42"/>
      <c r="F3" s="33"/>
      <c r="G3" s="33"/>
    </row>
    <row r="4" spans="1:39" ht="260.25" customHeight="1" x14ac:dyDescent="0.5">
      <c r="A4" s="257" t="s">
        <v>219</v>
      </c>
      <c r="B4" s="260" t="s">
        <v>674</v>
      </c>
      <c r="C4" s="260" t="s">
        <v>675</v>
      </c>
      <c r="D4" s="150" t="s">
        <v>692</v>
      </c>
      <c r="E4" s="87" t="s">
        <v>637</v>
      </c>
      <c r="F4" s="87" t="s">
        <v>540</v>
      </c>
      <c r="G4" s="87" t="s">
        <v>541</v>
      </c>
      <c r="H4" s="87" t="s">
        <v>693</v>
      </c>
      <c r="I4" s="87" t="s">
        <v>597</v>
      </c>
      <c r="J4" s="87" t="s">
        <v>694</v>
      </c>
      <c r="K4" s="87" t="s">
        <v>542</v>
      </c>
      <c r="L4" s="87" t="s">
        <v>543</v>
      </c>
      <c r="M4" s="87" t="s">
        <v>535</v>
      </c>
      <c r="N4" s="87" t="s">
        <v>534</v>
      </c>
      <c r="O4" s="87" t="s">
        <v>533</v>
      </c>
      <c r="P4" s="87" t="s">
        <v>532</v>
      </c>
      <c r="Q4" s="87" t="s">
        <v>536</v>
      </c>
      <c r="R4" s="87" t="s">
        <v>537</v>
      </c>
      <c r="S4" s="87" t="s">
        <v>538</v>
      </c>
      <c r="T4" s="87" t="s">
        <v>539</v>
      </c>
      <c r="U4" s="87" t="s">
        <v>525</v>
      </c>
      <c r="V4" s="87" t="s">
        <v>526</v>
      </c>
      <c r="W4" s="87" t="s">
        <v>527</v>
      </c>
      <c r="X4" s="87" t="s">
        <v>529</v>
      </c>
      <c r="Y4" s="87" t="s">
        <v>530</v>
      </c>
      <c r="Z4" s="87" t="s">
        <v>531</v>
      </c>
      <c r="AA4" s="87" t="s">
        <v>544</v>
      </c>
      <c r="AB4" s="87" t="s">
        <v>638</v>
      </c>
      <c r="AC4" s="87" t="s">
        <v>639</v>
      </c>
      <c r="AD4" s="87" t="s">
        <v>545</v>
      </c>
      <c r="AE4" s="87" t="s">
        <v>546</v>
      </c>
      <c r="AF4" s="87" t="s">
        <v>547</v>
      </c>
      <c r="AG4" s="88" t="s">
        <v>640</v>
      </c>
      <c r="AH4" s="88" t="s">
        <v>641</v>
      </c>
      <c r="AI4" s="209"/>
      <c r="AJ4" s="87" t="s">
        <v>598</v>
      </c>
      <c r="AK4" s="88" t="s">
        <v>642</v>
      </c>
    </row>
    <row r="5" spans="1:39" ht="38.5" customHeight="1" x14ac:dyDescent="0.5">
      <c r="A5" s="258"/>
      <c r="B5" s="261"/>
      <c r="C5" s="261"/>
      <c r="D5" s="151" t="s">
        <v>220</v>
      </c>
      <c r="E5" s="91" t="s">
        <v>221</v>
      </c>
      <c r="F5" s="91" t="s">
        <v>222</v>
      </c>
      <c r="G5" s="91" t="s">
        <v>223</v>
      </c>
      <c r="H5" s="91" t="s">
        <v>224</v>
      </c>
      <c r="I5" s="91" t="s">
        <v>225</v>
      </c>
      <c r="J5" s="91" t="s">
        <v>226</v>
      </c>
      <c r="K5" s="91" t="s">
        <v>227</v>
      </c>
      <c r="L5" s="91" t="s">
        <v>228</v>
      </c>
      <c r="M5" s="91" t="s">
        <v>229</v>
      </c>
      <c r="N5" s="91" t="s">
        <v>230</v>
      </c>
      <c r="O5" s="91" t="s">
        <v>231</v>
      </c>
      <c r="P5" s="91" t="s">
        <v>232</v>
      </c>
      <c r="Q5" s="91" t="s">
        <v>233</v>
      </c>
      <c r="R5" s="91" t="s">
        <v>234</v>
      </c>
      <c r="S5" s="91" t="s">
        <v>235</v>
      </c>
      <c r="T5" s="91" t="s">
        <v>236</v>
      </c>
      <c r="U5" s="91" t="s">
        <v>237</v>
      </c>
      <c r="V5" s="91" t="s">
        <v>238</v>
      </c>
      <c r="W5" s="91" t="s">
        <v>239</v>
      </c>
      <c r="X5" s="91" t="s">
        <v>240</v>
      </c>
      <c r="Y5" s="91" t="s">
        <v>241</v>
      </c>
      <c r="Z5" s="91" t="s">
        <v>242</v>
      </c>
      <c r="AA5" s="91" t="s">
        <v>243</v>
      </c>
      <c r="AB5" s="91" t="s">
        <v>244</v>
      </c>
      <c r="AC5" s="91" t="s">
        <v>245</v>
      </c>
      <c r="AD5" s="91" t="s">
        <v>246</v>
      </c>
      <c r="AE5" s="91" t="s">
        <v>247</v>
      </c>
      <c r="AF5" s="91" t="s">
        <v>248</v>
      </c>
      <c r="AG5" s="92" t="s">
        <v>249</v>
      </c>
      <c r="AH5" s="92" t="s">
        <v>250</v>
      </c>
      <c r="AI5" s="211"/>
      <c r="AJ5" s="91" t="s">
        <v>260</v>
      </c>
      <c r="AK5" s="92" t="s">
        <v>261</v>
      </c>
    </row>
    <row r="6" spans="1:39" ht="43" customHeight="1" x14ac:dyDescent="0.5">
      <c r="A6" s="259"/>
      <c r="B6" s="262"/>
      <c r="C6" s="262"/>
      <c r="D6" s="152"/>
      <c r="E6" s="91"/>
      <c r="F6" s="94" t="s">
        <v>251</v>
      </c>
      <c r="G6" s="94" t="s">
        <v>252</v>
      </c>
      <c r="H6" s="91"/>
      <c r="I6" s="91"/>
      <c r="J6" s="91"/>
      <c r="K6" s="91"/>
      <c r="L6" s="91"/>
      <c r="M6" s="94" t="s">
        <v>382</v>
      </c>
      <c r="N6" s="94" t="s">
        <v>383</v>
      </c>
      <c r="O6" s="94" t="s">
        <v>384</v>
      </c>
      <c r="P6" s="94" t="s">
        <v>385</v>
      </c>
      <c r="Q6" s="94" t="s">
        <v>253</v>
      </c>
      <c r="R6" s="94" t="s">
        <v>254</v>
      </c>
      <c r="S6" s="94" t="s">
        <v>386</v>
      </c>
      <c r="T6" s="94" t="s">
        <v>387</v>
      </c>
      <c r="U6" s="94" t="s">
        <v>388</v>
      </c>
      <c r="V6" s="94" t="s">
        <v>389</v>
      </c>
      <c r="W6" s="94" t="s">
        <v>390</v>
      </c>
      <c r="X6" s="94" t="s">
        <v>391</v>
      </c>
      <c r="Y6" s="94" t="s">
        <v>392</v>
      </c>
      <c r="Z6" s="94" t="s">
        <v>393</v>
      </c>
      <c r="AA6" s="91"/>
      <c r="AB6" s="91"/>
      <c r="AC6" s="91"/>
      <c r="AD6" s="94" t="s">
        <v>394</v>
      </c>
      <c r="AE6" s="94" t="s">
        <v>395</v>
      </c>
      <c r="AF6" s="94" t="s">
        <v>396</v>
      </c>
      <c r="AG6" s="95" t="s">
        <v>432</v>
      </c>
      <c r="AH6" s="95" t="s">
        <v>523</v>
      </c>
      <c r="AI6" s="211"/>
      <c r="AJ6" s="91"/>
      <c r="AK6" s="95" t="s">
        <v>524</v>
      </c>
    </row>
    <row r="7" spans="1:39" s="212" customFormat="1" x14ac:dyDescent="0.5">
      <c r="A7" s="56" t="s">
        <v>255</v>
      </c>
      <c r="B7" s="57"/>
      <c r="C7" s="56"/>
      <c r="D7" s="55">
        <f>SUMPRODUCT(D8:D158,I8:I158)/I7</f>
        <v>5.6403272942928702</v>
      </c>
      <c r="E7" s="55">
        <f>SUMPRODUCT(E8:E158,I8:I158)/I7</f>
        <v>7.8327189184686438E-2</v>
      </c>
      <c r="F7" s="55" t="s">
        <v>256</v>
      </c>
      <c r="G7" s="55" t="s">
        <v>256</v>
      </c>
      <c r="H7" s="55" t="s">
        <v>256</v>
      </c>
      <c r="I7" s="96">
        <f>SUM(I8:I158)</f>
        <v>784144.44000000018</v>
      </c>
      <c r="J7" s="96">
        <f>SUM(J8:J158)</f>
        <v>191695.88278187416</v>
      </c>
      <c r="K7" s="96">
        <f>SUM(K8:K158)</f>
        <v>174971.71319191338</v>
      </c>
      <c r="L7" s="96">
        <f>SUM(L8:L158)</f>
        <v>22818.028658310333</v>
      </c>
      <c r="M7" s="55">
        <f>Q7/(I7*15*38)</f>
        <v>5.2541138443864632</v>
      </c>
      <c r="N7" s="55">
        <f>R7/(J7*15*38)</f>
        <v>1.9210988522744923</v>
      </c>
      <c r="O7" s="55">
        <f>S7/(K7*15*38)</f>
        <v>0.39463529598575742</v>
      </c>
      <c r="P7" s="55">
        <f>T7/(L7*15*38)</f>
        <v>2.0174110234972122</v>
      </c>
      <c r="Q7" s="97">
        <f>SUM(Q8:Q158)</f>
        <v>2348390970.1755228</v>
      </c>
      <c r="R7" s="97">
        <f>SUM(R8:R158)</f>
        <v>209912042.02686229</v>
      </c>
      <c r="S7" s="97">
        <f>SUM(S8:S158)</f>
        <v>39358507.880036704</v>
      </c>
      <c r="T7" s="97">
        <f>SUM(T8:T158)</f>
        <v>26239005.25335782</v>
      </c>
      <c r="U7" s="55">
        <f>Q7/($I$7*15*38)</f>
        <v>5.2541138443864632</v>
      </c>
      <c r="V7" s="55">
        <f>R7/($I$7*15*38)</f>
        <v>0.46964146095074516</v>
      </c>
      <c r="W7" s="55">
        <f>S7/($I$7*15*38)</f>
        <v>8.8057773928264763E-2</v>
      </c>
      <c r="X7" s="55">
        <f>T7/($I$7*15*38)</f>
        <v>5.8705182618843214E-2</v>
      </c>
      <c r="Y7" s="54">
        <f>Z7/(I7*15*38)</f>
        <v>5.870518261884321</v>
      </c>
      <c r="Z7" s="97">
        <f>SUM(Z8:Z158)</f>
        <v>2623900525.3357816</v>
      </c>
      <c r="AA7" s="55">
        <f>(SUMPRODUCT($I$8:$I$158,AA8:AA158)*15*38)/($I$7*15*38)</f>
        <v>3.3316197939347481E-2</v>
      </c>
      <c r="AB7" s="55">
        <f>(SUMPRODUCT($I$8:$I$158,AB8:AB158)*15*38)/($I$7*15*38)</f>
        <v>1.6020417793685161E-2</v>
      </c>
      <c r="AC7" s="55">
        <f>(SUMPRODUCT($I$8:$I$158,AC8:AC158)*15*38)/($I$7*15*38)</f>
        <v>1.445553356480837E-2</v>
      </c>
      <c r="AD7" s="206">
        <f>SUM(AD8:AD158)</f>
        <v>14891085.484364908</v>
      </c>
      <c r="AE7" s="97">
        <f>SUM(AE8:AE158)</f>
        <v>7160523.2774553169</v>
      </c>
      <c r="AF7" s="97">
        <f>SUM(AF8:AF158)</f>
        <v>6461078.9750843849</v>
      </c>
      <c r="AG7" s="55">
        <f>AH7/(I7*15*38)</f>
        <v>5.9051119347706766</v>
      </c>
      <c r="AH7" s="97">
        <f>SUM(AH8:AH158)</f>
        <v>2639362594</v>
      </c>
      <c r="AJ7" s="96">
        <f>SUM(AJ8:AJ158)</f>
        <v>328422.87999999989</v>
      </c>
      <c r="AK7" s="97">
        <f>SUM(AK8:AK158)</f>
        <v>1090765237</v>
      </c>
      <c r="AL7" s="213"/>
    </row>
    <row r="8" spans="1:39" x14ac:dyDescent="0.5">
      <c r="A8" s="100" t="s">
        <v>54</v>
      </c>
      <c r="B8" s="101">
        <v>831</v>
      </c>
      <c r="C8" s="102" t="s">
        <v>55</v>
      </c>
      <c r="D8" s="104">
        <v>5.45</v>
      </c>
      <c r="E8" s="104">
        <f>'TP&amp;P Notional Rates'!I11</f>
        <v>0.09</v>
      </c>
      <c r="F8" s="104">
        <f>D8*101%+E8</f>
        <v>5.5945</v>
      </c>
      <c r="G8" s="104">
        <f>(D8*1.04982057)+E8</f>
        <v>5.8115221065</v>
      </c>
      <c r="H8" s="103">
        <f>ACA!I14</f>
        <v>1.0487640420333408</v>
      </c>
      <c r="I8" s="103">
        <f>'Formula Factor Data'!D12</f>
        <v>3907.17</v>
      </c>
      <c r="J8" s="103">
        <f>'Formula Factor Data'!H12</f>
        <v>1335.0709948375084</v>
      </c>
      <c r="K8" s="103">
        <f>'Formula Factor Data'!I12</f>
        <v>1261.776023827812</v>
      </c>
      <c r="L8" s="103">
        <f>'Formula Factor Data'!J12</f>
        <v>132.41391453831042</v>
      </c>
      <c r="M8" s="104">
        <f>H8*'National Details'!$E$28</f>
        <v>4.9098075418477745</v>
      </c>
      <c r="N8" s="104">
        <f>H8*'National Details'!$E$29</f>
        <v>1.8039975445475445</v>
      </c>
      <c r="O8" s="104">
        <f>H8*'National Details'!$E$30</f>
        <v>0.35612792803337928</v>
      </c>
      <c r="P8" s="104">
        <f>H8*'National Details'!$E$31</f>
        <v>1.8992148343846755</v>
      </c>
      <c r="Q8" s="105">
        <f t="shared" ref="Q8:Q39" si="0">I8*M8*38*15</f>
        <v>10934568.057970382</v>
      </c>
      <c r="R8" s="105">
        <f t="shared" ref="R8:R39" si="1">J8*N8*38*15</f>
        <v>1372824.9339956022</v>
      </c>
      <c r="S8" s="105">
        <f t="shared" ref="S8:S39" si="2">K8*O8*38*15</f>
        <v>256131.59817455686</v>
      </c>
      <c r="T8" s="105">
        <f t="shared" ref="T8:T39" si="3">L8*P8*38*15</f>
        <v>143345.00833895919</v>
      </c>
      <c r="U8" s="104">
        <f t="shared" ref="U8:U39" si="4">Q8/($I8*15*38)</f>
        <v>4.9098075418477753</v>
      </c>
      <c r="V8" s="104">
        <f t="shared" ref="V8:V39" si="5">R8/($I8*15*38)</f>
        <v>0.61642180823550363</v>
      </c>
      <c r="W8" s="104">
        <f t="shared" ref="W8:W39" si="6">S8/($I8*15*38)</f>
        <v>0.1150074557820608</v>
      </c>
      <c r="X8" s="104">
        <f t="shared" ref="X8:X39" si="7">T8/($I8*15*38)</f>
        <v>6.4364353424628012E-2</v>
      </c>
      <c r="Y8" s="104">
        <f t="shared" ref="Y8:Y39" si="8">SUM(U8:X8)</f>
        <v>5.7056011592899667</v>
      </c>
      <c r="Z8" s="105">
        <f t="shared" ref="Z8:Z39" si="9">Y8*I8*15*38</f>
        <v>12706869.598479498</v>
      </c>
      <c r="AA8" s="104">
        <v>0</v>
      </c>
      <c r="AB8" s="104">
        <v>0</v>
      </c>
      <c r="AC8" s="104">
        <v>0</v>
      </c>
      <c r="AD8" s="104">
        <f t="shared" ref="AD8:AD39" si="10">AA8*I8*15*38</f>
        <v>0</v>
      </c>
      <c r="AE8" s="104">
        <f t="shared" ref="AE8:AE39" si="11">AB8*$I8*15*38</f>
        <v>0</v>
      </c>
      <c r="AF8" s="104">
        <f t="shared" ref="AF8:AF39" si="12">AC8*$I8*15*38</f>
        <v>0</v>
      </c>
      <c r="AG8" s="104">
        <f>ROUND(Y8+AA8+AB8-AC8,2)</f>
        <v>5.71</v>
      </c>
      <c r="AH8" s="105">
        <f>ROUNDUP(AG8*I8*15*38,0)</f>
        <v>12716667</v>
      </c>
      <c r="AI8" s="214"/>
      <c r="AJ8" s="207">
        <v>1497.68</v>
      </c>
      <c r="AK8" s="208">
        <f t="shared" ref="AK8:AK39" si="13">ROUNDUP(AG8*AJ8*15*38,0)</f>
        <v>4874500</v>
      </c>
      <c r="AL8" s="215"/>
      <c r="AM8" s="214"/>
    </row>
    <row r="9" spans="1:39" x14ac:dyDescent="0.5">
      <c r="A9" s="102" t="s">
        <v>54</v>
      </c>
      <c r="B9" s="101">
        <v>830</v>
      </c>
      <c r="C9" s="102" t="s">
        <v>56</v>
      </c>
      <c r="D9" s="104">
        <v>5.2</v>
      </c>
      <c r="E9" s="104">
        <f>'TP&amp;P Notional Rates'!I12</f>
        <v>7.0000000000000007E-2</v>
      </c>
      <c r="F9" s="104">
        <f t="shared" ref="F9:F72" si="14">D9*101%+E9</f>
        <v>5.322000000000001</v>
      </c>
      <c r="G9" s="104">
        <f t="shared" ref="G9:G72" si="15">(D9*1.04982057)+E9</f>
        <v>5.529066964000001</v>
      </c>
      <c r="H9" s="103">
        <f>ACA!I15</f>
        <v>1.0336667882767736</v>
      </c>
      <c r="I9" s="103">
        <f>'Formula Factor Data'!D13</f>
        <v>9447.02</v>
      </c>
      <c r="J9" s="103">
        <f>'Formula Factor Data'!H13</f>
        <v>2698.8745137325914</v>
      </c>
      <c r="K9" s="103">
        <f>'Formula Factor Data'!I13</f>
        <v>370.57107371032976</v>
      </c>
      <c r="L9" s="103">
        <f>'Formula Factor Data'!J13</f>
        <v>251.38550315447563</v>
      </c>
      <c r="M9" s="104">
        <f>H9*'National Details'!$E$28</f>
        <v>4.8391294794959503</v>
      </c>
      <c r="N9" s="104">
        <f>H9*'National Details'!$E$29</f>
        <v>1.7780284918200553</v>
      </c>
      <c r="O9" s="104">
        <f>H9*'National Details'!$E$30</f>
        <v>0.35100136621028666</v>
      </c>
      <c r="P9" s="104">
        <f>H9*'National Details'!$E$31</f>
        <v>1.8718751019532021</v>
      </c>
      <c r="Q9" s="105">
        <f t="shared" si="0"/>
        <v>26057751.195971064</v>
      </c>
      <c r="R9" s="105">
        <f t="shared" si="1"/>
        <v>2735245.1953202202</v>
      </c>
      <c r="S9" s="105">
        <f t="shared" si="2"/>
        <v>74140.443295692996</v>
      </c>
      <c r="T9" s="105">
        <f t="shared" si="3"/>
        <v>268220.49067769939</v>
      </c>
      <c r="U9" s="104">
        <f t="shared" si="4"/>
        <v>4.8391294794959503</v>
      </c>
      <c r="V9" s="104">
        <f t="shared" si="5"/>
        <v>0.50795655998013589</v>
      </c>
      <c r="W9" s="104">
        <f t="shared" si="6"/>
        <v>1.3768463827782578E-2</v>
      </c>
      <c r="X9" s="104">
        <f t="shared" si="7"/>
        <v>4.9810656095450309E-2</v>
      </c>
      <c r="Y9" s="104">
        <f t="shared" si="8"/>
        <v>5.4106651593993185</v>
      </c>
      <c r="Z9" s="105">
        <f t="shared" si="9"/>
        <v>29135357.32526467</v>
      </c>
      <c r="AA9" s="104">
        <v>5.9334840600681282E-2</v>
      </c>
      <c r="AB9" s="104">
        <v>0</v>
      </c>
      <c r="AC9" s="104">
        <v>0</v>
      </c>
      <c r="AD9" s="104">
        <f>AA9*I9*15*38</f>
        <v>319506.33273532544</v>
      </c>
      <c r="AE9" s="104">
        <f t="shared" si="11"/>
        <v>0</v>
      </c>
      <c r="AF9" s="104">
        <f t="shared" si="12"/>
        <v>0</v>
      </c>
      <c r="AG9" s="104">
        <f t="shared" ref="AG9:AG39" si="16">ROUND(Y9+AA9+AB9-AC9,2)</f>
        <v>5.47</v>
      </c>
      <c r="AH9" s="105">
        <f t="shared" ref="AH9:AH39" si="17">ROUNDUP(AG9*I9*15*38,0)</f>
        <v>29454864</v>
      </c>
      <c r="AI9" s="214"/>
      <c r="AJ9" s="207">
        <v>4750.2700000000004</v>
      </c>
      <c r="AK9" s="105">
        <f t="shared" si="13"/>
        <v>14810867</v>
      </c>
      <c r="AL9" s="215"/>
      <c r="AM9" s="214"/>
    </row>
    <row r="10" spans="1:39" x14ac:dyDescent="0.5">
      <c r="A10" s="102" t="s">
        <v>54</v>
      </c>
      <c r="B10" s="101">
        <v>856</v>
      </c>
      <c r="C10" s="102" t="s">
        <v>57</v>
      </c>
      <c r="D10" s="104">
        <v>5.28</v>
      </c>
      <c r="E10" s="104">
        <f>'TP&amp;P Notional Rates'!I13</f>
        <v>0.11</v>
      </c>
      <c r="F10" s="104">
        <f t="shared" si="14"/>
        <v>5.442800000000001</v>
      </c>
      <c r="G10" s="104">
        <f t="shared" si="15"/>
        <v>5.6530526096000013</v>
      </c>
      <c r="H10" s="103">
        <f>ACA!I16</f>
        <v>1.0272109819353115</v>
      </c>
      <c r="I10" s="103">
        <f>'Formula Factor Data'!D14</f>
        <v>5690.37</v>
      </c>
      <c r="J10" s="103">
        <f>'Formula Factor Data'!H14</f>
        <v>1466.4075750340032</v>
      </c>
      <c r="K10" s="103">
        <f>'Formula Factor Data'!I14</f>
        <v>3253.4794790862838</v>
      </c>
      <c r="L10" s="103">
        <f>'Formula Factor Data'!J14</f>
        <v>132.82726684931507</v>
      </c>
      <c r="M10" s="104">
        <f>H10*'National Details'!$E$28</f>
        <v>4.808906507126907</v>
      </c>
      <c r="N10" s="104">
        <f>H10*'National Details'!$E$29</f>
        <v>1.7669237453553572</v>
      </c>
      <c r="O10" s="104">
        <f>H10*'National Details'!$E$30</f>
        <v>0.34880917345383766</v>
      </c>
      <c r="P10" s="104">
        <f>H10*'National Details'!$E$31</f>
        <v>1.8601842328156142</v>
      </c>
      <c r="Q10" s="105">
        <f t="shared" si="0"/>
        <v>15597740.672947049</v>
      </c>
      <c r="R10" s="105">
        <f t="shared" si="1"/>
        <v>1476887.3078770323</v>
      </c>
      <c r="S10" s="105">
        <f t="shared" si="2"/>
        <v>646860.78813099209</v>
      </c>
      <c r="T10" s="105">
        <f t="shared" si="3"/>
        <v>140837.41686422014</v>
      </c>
      <c r="U10" s="104">
        <f t="shared" si="4"/>
        <v>4.808906507126907</v>
      </c>
      <c r="V10" s="104">
        <f t="shared" si="5"/>
        <v>0.45533600885294773</v>
      </c>
      <c r="W10" s="104">
        <f t="shared" si="6"/>
        <v>0.19943228435920846</v>
      </c>
      <c r="X10" s="104">
        <f t="shared" si="7"/>
        <v>4.3421286749558988E-2</v>
      </c>
      <c r="Y10" s="104">
        <f t="shared" si="8"/>
        <v>5.5070960870886223</v>
      </c>
      <c r="Z10" s="105">
        <f t="shared" si="9"/>
        <v>17862326.185819294</v>
      </c>
      <c r="AA10" s="104">
        <v>0</v>
      </c>
      <c r="AB10" s="104">
        <v>0</v>
      </c>
      <c r="AC10" s="104">
        <v>0</v>
      </c>
      <c r="AD10" s="104">
        <f t="shared" si="10"/>
        <v>0</v>
      </c>
      <c r="AE10" s="104">
        <f t="shared" si="11"/>
        <v>0</v>
      </c>
      <c r="AF10" s="104">
        <f t="shared" si="12"/>
        <v>0</v>
      </c>
      <c r="AG10" s="104">
        <f t="shared" si="16"/>
        <v>5.51</v>
      </c>
      <c r="AH10" s="105">
        <f t="shared" si="17"/>
        <v>17871746</v>
      </c>
      <c r="AI10" s="214"/>
      <c r="AJ10" s="207">
        <v>1534.49</v>
      </c>
      <c r="AK10" s="105">
        <f t="shared" si="13"/>
        <v>4819373</v>
      </c>
      <c r="AL10" s="215"/>
      <c r="AM10" s="214"/>
    </row>
    <row r="11" spans="1:39" x14ac:dyDescent="0.5">
      <c r="A11" s="102" t="s">
        <v>54</v>
      </c>
      <c r="B11" s="101">
        <v>855</v>
      </c>
      <c r="C11" s="102" t="s">
        <v>58</v>
      </c>
      <c r="D11" s="104">
        <v>5.2</v>
      </c>
      <c r="E11" s="104">
        <f>'TP&amp;P Notional Rates'!I14</f>
        <v>0</v>
      </c>
      <c r="F11" s="104">
        <f t="shared" si="14"/>
        <v>5.2520000000000007</v>
      </c>
      <c r="G11" s="104">
        <f t="shared" si="15"/>
        <v>5.4590669640000007</v>
      </c>
      <c r="H11" s="103">
        <f>ACA!I17</f>
        <v>1.0356628518725508</v>
      </c>
      <c r="I11" s="103">
        <f>'Formula Factor Data'!D15</f>
        <v>9141.32</v>
      </c>
      <c r="J11" s="103">
        <f>'Formula Factor Data'!H15</f>
        <v>1400.7156332545026</v>
      </c>
      <c r="K11" s="103">
        <f>'Formula Factor Data'!I15</f>
        <v>857.94642342275711</v>
      </c>
      <c r="L11" s="103">
        <f>'Formula Factor Data'!J15</f>
        <v>234.17504114680116</v>
      </c>
      <c r="M11" s="104">
        <f>H11*'National Details'!$E$28</f>
        <v>4.8484740867705796</v>
      </c>
      <c r="N11" s="104">
        <f>H11*'National Details'!$E$29</f>
        <v>1.7814619560514962</v>
      </c>
      <c r="O11" s="104">
        <f>H11*'National Details'!$E$30</f>
        <v>0.35167916785498149</v>
      </c>
      <c r="P11" s="104">
        <f>H11*'National Details'!$E$31</f>
        <v>1.8754897888031872</v>
      </c>
      <c r="Q11" s="105">
        <f t="shared" si="0"/>
        <v>25263228.289160252</v>
      </c>
      <c r="R11" s="105">
        <f t="shared" si="1"/>
        <v>1422333.3187770012</v>
      </c>
      <c r="S11" s="105">
        <f t="shared" si="2"/>
        <v>171981.47402447948</v>
      </c>
      <c r="T11" s="105">
        <f t="shared" si="3"/>
        <v>250339.9521241333</v>
      </c>
      <c r="U11" s="104">
        <f t="shared" si="4"/>
        <v>4.8484740867705804</v>
      </c>
      <c r="V11" s="104">
        <f t="shared" si="5"/>
        <v>0.27297169466657728</v>
      </c>
      <c r="W11" s="104">
        <f t="shared" si="6"/>
        <v>3.300638028790949E-2</v>
      </c>
      <c r="X11" s="104">
        <f t="shared" si="7"/>
        <v>4.8044800801568241E-2</v>
      </c>
      <c r="Y11" s="104">
        <f t="shared" si="8"/>
        <v>5.2024969625266362</v>
      </c>
      <c r="Z11" s="105">
        <f>Y11*I11*15*38</f>
        <v>27107883.034085874</v>
      </c>
      <c r="AA11" s="104">
        <v>0.26750303747336623</v>
      </c>
      <c r="AB11" s="104">
        <v>0</v>
      </c>
      <c r="AC11" s="104">
        <v>0</v>
      </c>
      <c r="AD11" s="104">
        <f t="shared" si="10"/>
        <v>1393838.5939141384</v>
      </c>
      <c r="AE11" s="104">
        <f t="shared" si="11"/>
        <v>0</v>
      </c>
      <c r="AF11" s="104">
        <f t="shared" si="12"/>
        <v>0</v>
      </c>
      <c r="AG11" s="104">
        <f t="shared" si="16"/>
        <v>5.47</v>
      </c>
      <c r="AH11" s="105">
        <f t="shared" si="17"/>
        <v>28501722</v>
      </c>
      <c r="AI11" s="214"/>
      <c r="AJ11" s="207">
        <v>3932.03</v>
      </c>
      <c r="AK11" s="105">
        <f t="shared" si="13"/>
        <v>12259677</v>
      </c>
      <c r="AL11" s="215"/>
      <c r="AM11" s="214"/>
    </row>
    <row r="12" spans="1:39" x14ac:dyDescent="0.5">
      <c r="A12" s="102" t="s">
        <v>54</v>
      </c>
      <c r="B12" s="101">
        <v>925</v>
      </c>
      <c r="C12" s="102" t="s">
        <v>59</v>
      </c>
      <c r="D12" s="104">
        <v>5.2</v>
      </c>
      <c r="E12" s="104">
        <f>'TP&amp;P Notional Rates'!I15</f>
        <v>0.03</v>
      </c>
      <c r="F12" s="104">
        <f t="shared" si="14"/>
        <v>5.2820000000000009</v>
      </c>
      <c r="G12" s="104">
        <f t="shared" si="15"/>
        <v>5.4890669640000009</v>
      </c>
      <c r="H12" s="103">
        <f>ACA!I18</f>
        <v>1.038185901060608</v>
      </c>
      <c r="I12" s="103">
        <f>'Formula Factor Data'!D16</f>
        <v>8951.16</v>
      </c>
      <c r="J12" s="103">
        <f>'Formula Factor Data'!H16</f>
        <v>2434.0003994569101</v>
      </c>
      <c r="K12" s="103">
        <f>'Formula Factor Data'!I16</f>
        <v>1084.3912822092959</v>
      </c>
      <c r="L12" s="103">
        <f>'Formula Factor Data'!J16</f>
        <v>277.41198347107439</v>
      </c>
      <c r="M12" s="104">
        <f>H12*'National Details'!$E$28</f>
        <v>4.8602857864813735</v>
      </c>
      <c r="N12" s="104">
        <f>H12*'National Details'!$E$29</f>
        <v>1.7858018975041068</v>
      </c>
      <c r="O12" s="104">
        <f>H12*'National Details'!$E$30</f>
        <v>0.35253591755620795</v>
      </c>
      <c r="P12" s="104">
        <f>H12*'National Details'!$E$31</f>
        <v>1.8800587978975019</v>
      </c>
      <c r="Q12" s="105">
        <f t="shared" si="0"/>
        <v>24797961.560696747</v>
      </c>
      <c r="R12" s="105">
        <f t="shared" si="1"/>
        <v>2477586.2431692653</v>
      </c>
      <c r="S12" s="105">
        <f t="shared" si="2"/>
        <v>217903.51912825595</v>
      </c>
      <c r="T12" s="105">
        <f t="shared" si="3"/>
        <v>297283.97889518418</v>
      </c>
      <c r="U12" s="104">
        <f t="shared" si="4"/>
        <v>4.8602857864813727</v>
      </c>
      <c r="V12" s="104">
        <f t="shared" si="5"/>
        <v>0.48559544593950993</v>
      </c>
      <c r="W12" s="104">
        <f t="shared" si="6"/>
        <v>4.2708082043400736E-2</v>
      </c>
      <c r="X12" s="104">
        <f t="shared" si="7"/>
        <v>5.8266285058806877E-2</v>
      </c>
      <c r="Y12" s="104">
        <f t="shared" si="8"/>
        <v>5.4468555995230901</v>
      </c>
      <c r="Z12" s="105">
        <f t="shared" si="9"/>
        <v>27790735.301889449</v>
      </c>
      <c r="AA12" s="104">
        <v>2.3144400476907911E-2</v>
      </c>
      <c r="AB12" s="104">
        <v>0</v>
      </c>
      <c r="AC12" s="104">
        <v>0</v>
      </c>
      <c r="AD12" s="104">
        <f t="shared" si="10"/>
        <v>118086.46211054105</v>
      </c>
      <c r="AE12" s="104">
        <f t="shared" si="11"/>
        <v>0</v>
      </c>
      <c r="AF12" s="104">
        <f t="shared" si="12"/>
        <v>0</v>
      </c>
      <c r="AG12" s="104">
        <f t="shared" si="16"/>
        <v>5.47</v>
      </c>
      <c r="AH12" s="105">
        <f t="shared" si="17"/>
        <v>27908822</v>
      </c>
      <c r="AI12" s="214"/>
      <c r="AJ12" s="207">
        <v>4305.42</v>
      </c>
      <c r="AK12" s="105">
        <f t="shared" si="13"/>
        <v>13423870</v>
      </c>
      <c r="AL12" s="215"/>
    </row>
    <row r="13" spans="1:39" x14ac:dyDescent="0.5">
      <c r="A13" s="102" t="s">
        <v>54</v>
      </c>
      <c r="B13" s="101">
        <v>940</v>
      </c>
      <c r="C13" s="102" t="s">
        <v>60</v>
      </c>
      <c r="D13" s="104">
        <v>5.23</v>
      </c>
      <c r="E13" s="104">
        <f>'TP&amp;P Notional Rates'!I16</f>
        <v>0.05</v>
      </c>
      <c r="F13" s="104">
        <f t="shared" si="14"/>
        <v>5.3323</v>
      </c>
      <c r="G13" s="104">
        <f t="shared" si="15"/>
        <v>5.5405615811000004</v>
      </c>
      <c r="H13" s="103">
        <f>ACA!I19</f>
        <v>1.0660211535165884</v>
      </c>
      <c r="I13" s="103">
        <f>'Formula Factor Data'!D17</f>
        <v>4773.96</v>
      </c>
      <c r="J13" s="103">
        <f>'Formula Factor Data'!H17</f>
        <v>941.9409085210965</v>
      </c>
      <c r="K13" s="103">
        <f>'Formula Factor Data'!I17</f>
        <v>887.45087590002004</v>
      </c>
      <c r="L13" s="103">
        <f>'Formula Factor Data'!J17</f>
        <v>124.83186757826556</v>
      </c>
      <c r="M13" s="104">
        <f>H13*'National Details'!$E$28</f>
        <v>4.9905970166153155</v>
      </c>
      <c r="N13" s="104">
        <f>H13*'National Details'!$E$29</f>
        <v>1.8336818066828133</v>
      </c>
      <c r="O13" s="104">
        <f>H13*'National Details'!$E$30</f>
        <v>0.36198791093711674</v>
      </c>
      <c r="P13" s="104">
        <f>H13*'National Details'!$E$31</f>
        <v>1.9304658697120025</v>
      </c>
      <c r="Q13" s="105">
        <f t="shared" si="0"/>
        <v>13580199.004061285</v>
      </c>
      <c r="R13" s="105">
        <f t="shared" si="1"/>
        <v>984515.34694748651</v>
      </c>
      <c r="S13" s="105">
        <f t="shared" si="2"/>
        <v>183110.49851702675</v>
      </c>
      <c r="T13" s="105">
        <f t="shared" si="3"/>
        <v>137360.68609298248</v>
      </c>
      <c r="U13" s="104">
        <f t="shared" si="4"/>
        <v>4.9905970166153164</v>
      </c>
      <c r="V13" s="104">
        <f t="shared" si="5"/>
        <v>0.36180024694916069</v>
      </c>
      <c r="W13" s="104">
        <f t="shared" si="6"/>
        <v>6.7291407683843757E-2</v>
      </c>
      <c r="X13" s="104">
        <f t="shared" si="7"/>
        <v>5.0478776490010389E-2</v>
      </c>
      <c r="Y13" s="104">
        <f t="shared" si="8"/>
        <v>5.4701674477383309</v>
      </c>
      <c r="Z13" s="105">
        <f t="shared" si="9"/>
        <v>14885185.535618782</v>
      </c>
      <c r="AA13" s="104">
        <v>0</v>
      </c>
      <c r="AB13" s="104">
        <v>0</v>
      </c>
      <c r="AC13" s="104">
        <v>0</v>
      </c>
      <c r="AD13" s="104">
        <f t="shared" si="10"/>
        <v>0</v>
      </c>
      <c r="AE13" s="104">
        <f t="shared" si="11"/>
        <v>0</v>
      </c>
      <c r="AF13" s="104">
        <f t="shared" si="12"/>
        <v>0</v>
      </c>
      <c r="AG13" s="104">
        <f t="shared" si="16"/>
        <v>5.47</v>
      </c>
      <c r="AH13" s="105">
        <f t="shared" si="17"/>
        <v>14884730</v>
      </c>
      <c r="AI13" s="214"/>
      <c r="AJ13" s="207">
        <v>2311.2399999999998</v>
      </c>
      <c r="AK13" s="105">
        <f t="shared" si="13"/>
        <v>7206216</v>
      </c>
      <c r="AL13" s="215"/>
    </row>
    <row r="14" spans="1:39" x14ac:dyDescent="0.5">
      <c r="A14" s="102" t="s">
        <v>54</v>
      </c>
      <c r="B14" s="101">
        <v>892</v>
      </c>
      <c r="C14" s="102" t="s">
        <v>61</v>
      </c>
      <c r="D14" s="104">
        <v>5.48</v>
      </c>
      <c r="E14" s="104">
        <f>'TP&amp;P Notional Rates'!I17</f>
        <v>0.15</v>
      </c>
      <c r="F14" s="104">
        <f t="shared" si="14"/>
        <v>5.684800000000001</v>
      </c>
      <c r="G14" s="104">
        <f t="shared" si="15"/>
        <v>5.9030167236000013</v>
      </c>
      <c r="H14" s="103">
        <f>ACA!I20</f>
        <v>1.0392541103568862</v>
      </c>
      <c r="I14" s="103">
        <f>'Formula Factor Data'!D18</f>
        <v>4461.8100000000004</v>
      </c>
      <c r="J14" s="103">
        <f>'Formula Factor Data'!H18</f>
        <v>1672.8858485257711</v>
      </c>
      <c r="K14" s="103">
        <f>'Formula Factor Data'!I18</f>
        <v>1518.8110540959574</v>
      </c>
      <c r="L14" s="103">
        <f>'Formula Factor Data'!J18</f>
        <v>145.26823255813954</v>
      </c>
      <c r="M14" s="104">
        <f>H14*'National Details'!$E$28</f>
        <v>4.8652866273272997</v>
      </c>
      <c r="N14" s="104">
        <f>H14*'National Details'!$E$29</f>
        <v>1.7876393431737851</v>
      </c>
      <c r="O14" s="104">
        <f>H14*'National Details'!$E$30</f>
        <v>0.35289864849295133</v>
      </c>
      <c r="P14" s="104">
        <f>H14*'National Details'!$E$31</f>
        <v>1.8819932262916961</v>
      </c>
      <c r="Q14" s="105">
        <f t="shared" si="0"/>
        <v>12373551.180204876</v>
      </c>
      <c r="R14" s="105">
        <f t="shared" si="1"/>
        <v>1704594.4388940977</v>
      </c>
      <c r="S14" s="105">
        <f t="shared" si="2"/>
        <v>305512.22993477236</v>
      </c>
      <c r="T14" s="105">
        <f t="shared" si="3"/>
        <v>155834.48291177771</v>
      </c>
      <c r="U14" s="104">
        <f t="shared" si="4"/>
        <v>4.8652866273272997</v>
      </c>
      <c r="V14" s="104">
        <f t="shared" si="5"/>
        <v>0.67024740171888297</v>
      </c>
      <c r="W14" s="104">
        <f t="shared" si="6"/>
        <v>0.12012756444281987</v>
      </c>
      <c r="X14" s="104">
        <f t="shared" si="7"/>
        <v>6.1274198065311036E-2</v>
      </c>
      <c r="Y14" s="104">
        <f t="shared" si="8"/>
        <v>5.7169357915543131</v>
      </c>
      <c r="Z14" s="105">
        <f t="shared" si="9"/>
        <v>14539492.331945522</v>
      </c>
      <c r="AA14" s="104">
        <v>0</v>
      </c>
      <c r="AB14" s="104">
        <v>0</v>
      </c>
      <c r="AC14" s="104">
        <v>0</v>
      </c>
      <c r="AD14" s="104">
        <f t="shared" si="10"/>
        <v>0</v>
      </c>
      <c r="AE14" s="104">
        <f t="shared" si="11"/>
        <v>0</v>
      </c>
      <c r="AF14" s="104">
        <f t="shared" si="12"/>
        <v>0</v>
      </c>
      <c r="AG14" s="104">
        <f t="shared" si="16"/>
        <v>5.72</v>
      </c>
      <c r="AH14" s="105">
        <f t="shared" si="17"/>
        <v>14547286</v>
      </c>
      <c r="AI14" s="214"/>
      <c r="AJ14" s="207">
        <v>1403.5</v>
      </c>
      <c r="AK14" s="105">
        <f t="shared" si="13"/>
        <v>4575972</v>
      </c>
      <c r="AL14" s="215"/>
    </row>
    <row r="15" spans="1:39" x14ac:dyDescent="0.5">
      <c r="A15" s="102" t="s">
        <v>54</v>
      </c>
      <c r="B15" s="101">
        <v>891</v>
      </c>
      <c r="C15" s="102" t="s">
        <v>62</v>
      </c>
      <c r="D15" s="104">
        <v>5.2</v>
      </c>
      <c r="E15" s="104">
        <f>'TP&amp;P Notional Rates'!I18</f>
        <v>0.09</v>
      </c>
      <c r="F15" s="104">
        <f t="shared" si="14"/>
        <v>5.3420000000000005</v>
      </c>
      <c r="G15" s="104">
        <f t="shared" si="15"/>
        <v>5.5490669640000005</v>
      </c>
      <c r="H15" s="103">
        <f>ACA!I21</f>
        <v>1.0463393496153353</v>
      </c>
      <c r="I15" s="103">
        <f>'Formula Factor Data'!D19</f>
        <v>11245.39</v>
      </c>
      <c r="J15" s="103">
        <f>'Formula Factor Data'!H19</f>
        <v>2487.3598653630388</v>
      </c>
      <c r="K15" s="103">
        <f>'Formula Factor Data'!I19</f>
        <v>1253.5695955788588</v>
      </c>
      <c r="L15" s="103">
        <f>'Formula Factor Data'!J19</f>
        <v>307.43346898008105</v>
      </c>
      <c r="M15" s="104">
        <f>H15*'National Details'!$E$28</f>
        <v>4.8984563011077658</v>
      </c>
      <c r="N15" s="104">
        <f>H15*'National Details'!$E$29</f>
        <v>1.7998267883115806</v>
      </c>
      <c r="O15" s="104">
        <f>H15*'National Details'!$E$30</f>
        <v>0.3553045772582436</v>
      </c>
      <c r="P15" s="104">
        <f>H15*'National Details'!$E$31</f>
        <v>1.8948239403183915</v>
      </c>
      <c r="Q15" s="105">
        <f t="shared" si="0"/>
        <v>31398479.357231125</v>
      </c>
      <c r="R15" s="105">
        <f t="shared" si="1"/>
        <v>2551785.6431753458</v>
      </c>
      <c r="S15" s="105">
        <f t="shared" si="2"/>
        <v>253877.43867593227</v>
      </c>
      <c r="T15" s="105">
        <f t="shared" si="3"/>
        <v>332043.40933479584</v>
      </c>
      <c r="U15" s="104">
        <f t="shared" si="4"/>
        <v>4.8984563011077666</v>
      </c>
      <c r="V15" s="104">
        <f t="shared" si="5"/>
        <v>0.39810241510979028</v>
      </c>
      <c r="W15" s="104">
        <f t="shared" si="6"/>
        <v>3.9607253747618705E-2</v>
      </c>
      <c r="X15" s="104">
        <f t="shared" si="7"/>
        <v>5.1801875886793546E-2</v>
      </c>
      <c r="Y15" s="104">
        <f t="shared" si="8"/>
        <v>5.3879678458519695</v>
      </c>
      <c r="Z15" s="105">
        <f t="shared" si="9"/>
        <v>34536185.848417208</v>
      </c>
      <c r="AA15" s="104">
        <v>8.2032154148032888E-2</v>
      </c>
      <c r="AB15" s="104">
        <v>0</v>
      </c>
      <c r="AC15" s="104">
        <v>0</v>
      </c>
      <c r="AD15" s="104">
        <f t="shared" si="10"/>
        <v>525815.63258280605</v>
      </c>
      <c r="AE15" s="104">
        <f t="shared" si="11"/>
        <v>0</v>
      </c>
      <c r="AF15" s="104">
        <f t="shared" si="12"/>
        <v>0</v>
      </c>
      <c r="AG15" s="104">
        <f t="shared" si="16"/>
        <v>5.47</v>
      </c>
      <c r="AH15" s="105">
        <f t="shared" si="17"/>
        <v>35062002</v>
      </c>
      <c r="AI15" s="214"/>
      <c r="AJ15" s="207">
        <v>6064.52</v>
      </c>
      <c r="AK15" s="105">
        <f t="shared" si="13"/>
        <v>18908567</v>
      </c>
      <c r="AL15" s="215"/>
    </row>
    <row r="16" spans="1:39" x14ac:dyDescent="0.5">
      <c r="A16" s="102" t="s">
        <v>54</v>
      </c>
      <c r="B16" s="101">
        <v>857</v>
      </c>
      <c r="C16" s="102" t="s">
        <v>63</v>
      </c>
      <c r="D16" s="104">
        <v>5.2</v>
      </c>
      <c r="E16" s="104">
        <f>'TP&amp;P Notional Rates'!I19</f>
        <v>0.03</v>
      </c>
      <c r="F16" s="104">
        <f t="shared" si="14"/>
        <v>5.2820000000000009</v>
      </c>
      <c r="G16" s="104">
        <f t="shared" si="15"/>
        <v>5.4890669640000009</v>
      </c>
      <c r="H16" s="103">
        <f>ACA!I22</f>
        <v>1.0200105322350705</v>
      </c>
      <c r="I16" s="103">
        <f>'Formula Factor Data'!D20</f>
        <v>352.19</v>
      </c>
      <c r="J16" s="103">
        <f>'Formula Factor Data'!H20</f>
        <v>36.749170227920224</v>
      </c>
      <c r="K16" s="103">
        <f>'Formula Factor Data'!I20</f>
        <v>19.030529683267499</v>
      </c>
      <c r="L16" s="103">
        <f>'Formula Factor Data'!J20</f>
        <v>8.8984175531914893</v>
      </c>
      <c r="M16" s="104">
        <f>H16*'National Details'!$E$28</f>
        <v>4.7751974736112306</v>
      </c>
      <c r="N16" s="104">
        <f>H16*'National Details'!$E$29</f>
        <v>1.7545381247026044</v>
      </c>
      <c r="O16" s="104">
        <f>H16*'National Details'!$E$30</f>
        <v>0.34636412277524675</v>
      </c>
      <c r="P16" s="104">
        <f>H16*'National Details'!$E$31</f>
        <v>1.8471448833176805</v>
      </c>
      <c r="Q16" s="105">
        <f t="shared" si="0"/>
        <v>958612.77499174944</v>
      </c>
      <c r="R16" s="105">
        <f t="shared" si="1"/>
        <v>36752.357523161001</v>
      </c>
      <c r="S16" s="105">
        <f t="shared" si="2"/>
        <v>3757.1508502251477</v>
      </c>
      <c r="T16" s="105">
        <f t="shared" si="3"/>
        <v>9368.8998782110812</v>
      </c>
      <c r="U16" s="104">
        <f t="shared" si="4"/>
        <v>4.7751974736112306</v>
      </c>
      <c r="V16" s="104">
        <f t="shared" si="5"/>
        <v>0.18307680574710219</v>
      </c>
      <c r="W16" s="104">
        <f t="shared" si="6"/>
        <v>1.8715729349763597E-2</v>
      </c>
      <c r="X16" s="104">
        <f t="shared" si="7"/>
        <v>4.6669884019994591E-2</v>
      </c>
      <c r="Y16" s="104">
        <f t="shared" si="8"/>
        <v>5.0236598927280918</v>
      </c>
      <c r="Z16" s="105">
        <f t="shared" si="9"/>
        <v>1008491.1832433467</v>
      </c>
      <c r="AA16" s="104">
        <v>0.44634010727190887</v>
      </c>
      <c r="AB16" s="104">
        <v>0</v>
      </c>
      <c r="AC16" s="104">
        <v>0</v>
      </c>
      <c r="AD16" s="104">
        <f t="shared" si="10"/>
        <v>89602.017756653353</v>
      </c>
      <c r="AE16" s="104">
        <f t="shared" si="11"/>
        <v>0</v>
      </c>
      <c r="AF16" s="104">
        <f t="shared" si="12"/>
        <v>0</v>
      </c>
      <c r="AG16" s="104">
        <f t="shared" si="16"/>
        <v>5.47</v>
      </c>
      <c r="AH16" s="105">
        <f t="shared" si="17"/>
        <v>1098094</v>
      </c>
      <c r="AI16" s="214"/>
      <c r="AJ16" s="207">
        <v>188.84</v>
      </c>
      <c r="AK16" s="105">
        <f t="shared" si="13"/>
        <v>588785</v>
      </c>
      <c r="AL16" s="215"/>
    </row>
    <row r="17" spans="1:38" x14ac:dyDescent="0.5">
      <c r="A17" s="102" t="s">
        <v>54</v>
      </c>
      <c r="B17" s="101">
        <v>941</v>
      </c>
      <c r="C17" s="102" t="s">
        <v>64</v>
      </c>
      <c r="D17" s="104">
        <v>5.26</v>
      </c>
      <c r="E17" s="104">
        <f>'TP&amp;P Notional Rates'!I20</f>
        <v>0.04</v>
      </c>
      <c r="F17" s="104">
        <f t="shared" si="14"/>
        <v>5.3525999999999998</v>
      </c>
      <c r="G17" s="104">
        <f t="shared" si="15"/>
        <v>5.5620561982000005</v>
      </c>
      <c r="H17" s="103">
        <f>ACA!I23</f>
        <v>1.0836645834230527</v>
      </c>
      <c r="I17" s="103">
        <f>'Formula Factor Data'!D21</f>
        <v>5963.16</v>
      </c>
      <c r="J17" s="103">
        <f>'Formula Factor Data'!H21</f>
        <v>944.23909874541255</v>
      </c>
      <c r="K17" s="103">
        <f>'Formula Factor Data'!I21</f>
        <v>1355.087781745236</v>
      </c>
      <c r="L17" s="103">
        <f>'Formula Factor Data'!J21</f>
        <v>154.8716810952285</v>
      </c>
      <c r="M17" s="104">
        <f>H17*'National Details'!$E$28</f>
        <v>5.0731950479616899</v>
      </c>
      <c r="N17" s="104">
        <f>H17*'National Details'!$E$29</f>
        <v>1.8640305819582785</v>
      </c>
      <c r="O17" s="104">
        <f>H17*'National Details'!$E$30</f>
        <v>0.36797907566451266</v>
      </c>
      <c r="P17" s="104">
        <f>H17*'National Details'!$E$31</f>
        <v>1.9624164920300757</v>
      </c>
      <c r="Q17" s="105">
        <f t="shared" si="0"/>
        <v>17243796.05585584</v>
      </c>
      <c r="R17" s="105">
        <f t="shared" si="1"/>
        <v>1003251.617343038</v>
      </c>
      <c r="S17" s="105">
        <f t="shared" si="2"/>
        <v>284227.05114140554</v>
      </c>
      <c r="T17" s="105">
        <f t="shared" si="3"/>
        <v>173235.96244392838</v>
      </c>
      <c r="U17" s="104">
        <f t="shared" si="4"/>
        <v>5.0731950479616899</v>
      </c>
      <c r="V17" s="104">
        <f t="shared" si="5"/>
        <v>0.2951607129009069</v>
      </c>
      <c r="W17" s="104">
        <f t="shared" si="6"/>
        <v>8.3620756339069707E-2</v>
      </c>
      <c r="X17" s="104">
        <f t="shared" si="7"/>
        <v>5.0966725885218396E-2</v>
      </c>
      <c r="Y17" s="104">
        <f t="shared" si="8"/>
        <v>5.502943243086885</v>
      </c>
      <c r="Z17" s="105">
        <f t="shared" si="9"/>
        <v>18704510.686784215</v>
      </c>
      <c r="AA17" s="104">
        <v>0</v>
      </c>
      <c r="AB17" s="104">
        <v>0</v>
      </c>
      <c r="AC17" s="104">
        <v>0</v>
      </c>
      <c r="AD17" s="104">
        <f t="shared" si="10"/>
        <v>0</v>
      </c>
      <c r="AE17" s="104">
        <f t="shared" si="11"/>
        <v>0</v>
      </c>
      <c r="AF17" s="104">
        <f t="shared" si="12"/>
        <v>0</v>
      </c>
      <c r="AG17" s="104">
        <f t="shared" si="16"/>
        <v>5.5</v>
      </c>
      <c r="AH17" s="105">
        <f t="shared" si="17"/>
        <v>18694507</v>
      </c>
      <c r="AI17" s="214"/>
      <c r="AJ17" s="207">
        <v>2914.05</v>
      </c>
      <c r="AK17" s="105">
        <f t="shared" si="13"/>
        <v>9135547</v>
      </c>
      <c r="AL17" s="215"/>
    </row>
    <row r="18" spans="1:38" x14ac:dyDescent="0.5">
      <c r="A18" s="102" t="s">
        <v>65</v>
      </c>
      <c r="B18" s="101">
        <v>822</v>
      </c>
      <c r="C18" s="102" t="s">
        <v>66</v>
      </c>
      <c r="D18" s="104">
        <v>5.54</v>
      </c>
      <c r="E18" s="104">
        <f>'TP&amp;P Notional Rates'!I21</f>
        <v>0.08</v>
      </c>
      <c r="F18" s="104">
        <f t="shared" si="14"/>
        <v>5.6753999999999998</v>
      </c>
      <c r="G18" s="104">
        <f t="shared" si="15"/>
        <v>5.8960059578000008</v>
      </c>
      <c r="H18" s="103">
        <f>ACA!I24</f>
        <v>1.1180945844815076</v>
      </c>
      <c r="I18" s="103">
        <f>'Formula Factor Data'!D22</f>
        <v>2803.28</v>
      </c>
      <c r="J18" s="103">
        <f>'Formula Factor Data'!H22</f>
        <v>579.67580929095357</v>
      </c>
      <c r="K18" s="103">
        <f>'Formula Factor Data'!I22</f>
        <v>779.07615871924793</v>
      </c>
      <c r="L18" s="103">
        <f>'Formula Factor Data'!J22</f>
        <v>60.179943044906906</v>
      </c>
      <c r="M18" s="104">
        <f>H18*'National Details'!$E$28</f>
        <v>5.2343797111342427</v>
      </c>
      <c r="N18" s="104">
        <f>H18*'National Details'!$E$29</f>
        <v>1.9232542346378649</v>
      </c>
      <c r="O18" s="104">
        <f>H18*'National Details'!$E$30</f>
        <v>0.37967044230916042</v>
      </c>
      <c r="P18" s="104">
        <f>H18*'National Details'!$E$31</f>
        <v>2.0247660445865492</v>
      </c>
      <c r="Q18" s="105">
        <f t="shared" si="0"/>
        <v>8363856.2152781887</v>
      </c>
      <c r="R18" s="105">
        <f t="shared" si="1"/>
        <v>635472.45431349601</v>
      </c>
      <c r="S18" s="105">
        <f t="shared" si="2"/>
        <v>168601.54817087136</v>
      </c>
      <c r="T18" s="105">
        <f t="shared" si="3"/>
        <v>69454.673988213573</v>
      </c>
      <c r="U18" s="104">
        <f t="shared" si="4"/>
        <v>5.2343797111342427</v>
      </c>
      <c r="V18" s="104">
        <f t="shared" si="5"/>
        <v>0.39769982125793996</v>
      </c>
      <c r="W18" s="104">
        <f t="shared" si="6"/>
        <v>0.10551646277698215</v>
      </c>
      <c r="X18" s="104">
        <f t="shared" si="7"/>
        <v>4.3467047616534894E-2</v>
      </c>
      <c r="Y18" s="104">
        <f t="shared" si="8"/>
        <v>5.7810630427856999</v>
      </c>
      <c r="Z18" s="105">
        <f t="shared" si="9"/>
        <v>9237384.8917507697</v>
      </c>
      <c r="AA18" s="104">
        <v>0</v>
      </c>
      <c r="AB18" s="104">
        <v>0</v>
      </c>
      <c r="AC18" s="104">
        <v>0</v>
      </c>
      <c r="AD18" s="104">
        <f t="shared" si="10"/>
        <v>0</v>
      </c>
      <c r="AE18" s="104">
        <f t="shared" si="11"/>
        <v>0</v>
      </c>
      <c r="AF18" s="104">
        <f t="shared" si="12"/>
        <v>0</v>
      </c>
      <c r="AG18" s="104">
        <f t="shared" si="16"/>
        <v>5.78</v>
      </c>
      <c r="AH18" s="105">
        <f t="shared" si="17"/>
        <v>9235687</v>
      </c>
      <c r="AI18" s="214"/>
      <c r="AJ18" s="207">
        <v>1095.0999999999999</v>
      </c>
      <c r="AK18" s="105">
        <f t="shared" si="13"/>
        <v>3607917</v>
      </c>
      <c r="AL18" s="215"/>
    </row>
    <row r="19" spans="1:38" x14ac:dyDescent="0.5">
      <c r="A19" s="102" t="s">
        <v>65</v>
      </c>
      <c r="B19" s="101">
        <v>873</v>
      </c>
      <c r="C19" s="102" t="s">
        <v>67</v>
      </c>
      <c r="D19" s="104">
        <v>5.5</v>
      </c>
      <c r="E19" s="104">
        <f>'TP&amp;P Notional Rates'!I22</f>
        <v>0.03</v>
      </c>
      <c r="F19" s="104">
        <f t="shared" si="14"/>
        <v>5.585</v>
      </c>
      <c r="G19" s="104">
        <f t="shared" si="15"/>
        <v>5.8040131350000008</v>
      </c>
      <c r="H19" s="103">
        <f>ACA!I25</f>
        <v>1.1402858057376419</v>
      </c>
      <c r="I19" s="103">
        <f>'Formula Factor Data'!D23</f>
        <v>9036.83</v>
      </c>
      <c r="J19" s="103">
        <f>'Formula Factor Data'!H23</f>
        <v>1917.7544920102209</v>
      </c>
      <c r="K19" s="103">
        <f>'Formula Factor Data'!I23</f>
        <v>1577.2248470613251</v>
      </c>
      <c r="L19" s="103">
        <f>'Formula Factor Data'!J23</f>
        <v>212.27453020134229</v>
      </c>
      <c r="M19" s="104">
        <f>H19*'National Details'!$E$28</f>
        <v>5.3382683086827818</v>
      </c>
      <c r="N19" s="104">
        <f>H19*'National Details'!$E$29</f>
        <v>1.9614257461047933</v>
      </c>
      <c r="O19" s="104">
        <f>H19*'National Details'!$E$30</f>
        <v>0.38720589673907707</v>
      </c>
      <c r="P19" s="104">
        <f>H19*'National Details'!$E$31</f>
        <v>2.0649522970833938</v>
      </c>
      <c r="Q19" s="105">
        <f t="shared" si="0"/>
        <v>27497383.22397368</v>
      </c>
      <c r="R19" s="105">
        <f t="shared" si="1"/>
        <v>2144073.8301420705</v>
      </c>
      <c r="S19" s="105">
        <f t="shared" si="2"/>
        <v>348105.13392135443</v>
      </c>
      <c r="T19" s="105">
        <f t="shared" si="3"/>
        <v>249851.9638883892</v>
      </c>
      <c r="U19" s="104">
        <f t="shared" si="4"/>
        <v>5.3382683086827818</v>
      </c>
      <c r="V19" s="104">
        <f t="shared" si="5"/>
        <v>0.41624474902559477</v>
      </c>
      <c r="W19" s="104">
        <f t="shared" si="6"/>
        <v>6.7580198063428659E-2</v>
      </c>
      <c r="X19" s="104">
        <f t="shared" si="7"/>
        <v>4.8505590871086426E-2</v>
      </c>
      <c r="Y19" s="104">
        <f t="shared" si="8"/>
        <v>5.870598846642892</v>
      </c>
      <c r="Z19" s="105">
        <f t="shared" si="9"/>
        <v>30239414.151925493</v>
      </c>
      <c r="AA19" s="104">
        <v>0</v>
      </c>
      <c r="AB19" s="104">
        <v>0</v>
      </c>
      <c r="AC19" s="104">
        <v>6.6585713852555628E-2</v>
      </c>
      <c r="AD19" s="104">
        <f t="shared" si="10"/>
        <v>0</v>
      </c>
      <c r="AE19" s="104">
        <f t="shared" si="11"/>
        <v>0</v>
      </c>
      <c r="AF19" s="104">
        <f t="shared" si="12"/>
        <v>342982.55261308845</v>
      </c>
      <c r="AG19" s="104">
        <f t="shared" si="16"/>
        <v>5.8</v>
      </c>
      <c r="AH19" s="105">
        <f t="shared" si="17"/>
        <v>29875760</v>
      </c>
      <c r="AI19" s="214"/>
      <c r="AJ19" s="207">
        <v>3236.73</v>
      </c>
      <c r="AK19" s="105">
        <f t="shared" si="13"/>
        <v>10700630</v>
      </c>
      <c r="AL19" s="215"/>
    </row>
    <row r="20" spans="1:38" x14ac:dyDescent="0.5">
      <c r="A20" s="102" t="s">
        <v>65</v>
      </c>
      <c r="B20" s="101">
        <v>823</v>
      </c>
      <c r="C20" s="102" t="s">
        <v>68</v>
      </c>
      <c r="D20" s="104">
        <v>5.28</v>
      </c>
      <c r="E20" s="104">
        <f>'TP&amp;P Notional Rates'!I23</f>
        <v>0.11</v>
      </c>
      <c r="F20" s="104">
        <f t="shared" si="14"/>
        <v>5.442800000000001</v>
      </c>
      <c r="G20" s="104">
        <f t="shared" si="15"/>
        <v>5.6530526096000013</v>
      </c>
      <c r="H20" s="103">
        <f>ACA!I26</f>
        <v>1.1055081469036847</v>
      </c>
      <c r="I20" s="103">
        <f>'Formula Factor Data'!D24</f>
        <v>4624.8599999999997</v>
      </c>
      <c r="J20" s="103">
        <f>'Formula Factor Data'!H24</f>
        <v>599.04234242451889</v>
      </c>
      <c r="K20" s="103">
        <f>'Formula Factor Data'!I24</f>
        <v>470.06900601590996</v>
      </c>
      <c r="L20" s="103">
        <f>'Formula Factor Data'!J24</f>
        <v>128.78711331679071</v>
      </c>
      <c r="M20" s="104">
        <f>H20*'National Details'!$E$28</f>
        <v>5.1754560794422373</v>
      </c>
      <c r="N20" s="104">
        <f>H20*'National Details'!$E$29</f>
        <v>1.9016040811476946</v>
      </c>
      <c r="O20" s="104">
        <f>H20*'National Details'!$E$30</f>
        <v>0.37539647623455979</v>
      </c>
      <c r="P20" s="104">
        <f>H20*'National Details'!$E$31</f>
        <v>2.0019731683991542</v>
      </c>
      <c r="Q20" s="105">
        <f t="shared" si="0"/>
        <v>13643383.088034457</v>
      </c>
      <c r="R20" s="105">
        <f t="shared" si="1"/>
        <v>649310.57698680181</v>
      </c>
      <c r="S20" s="105">
        <f t="shared" si="2"/>
        <v>100583.48161390917</v>
      </c>
      <c r="T20" s="105">
        <f t="shared" si="3"/>
        <v>146962.15681860395</v>
      </c>
      <c r="U20" s="104">
        <f t="shared" si="4"/>
        <v>5.1754560794422373</v>
      </c>
      <c r="V20" s="104">
        <f t="shared" si="5"/>
        <v>0.24630829109091737</v>
      </c>
      <c r="W20" s="104">
        <f t="shared" si="6"/>
        <v>3.8155154630724976E-2</v>
      </c>
      <c r="X20" s="104">
        <f t="shared" si="7"/>
        <v>5.5748356770971758E-2</v>
      </c>
      <c r="Y20" s="104">
        <f t="shared" si="8"/>
        <v>5.515667881934851</v>
      </c>
      <c r="Z20" s="105">
        <f t="shared" si="9"/>
        <v>14540239.303453773</v>
      </c>
      <c r="AA20" s="104">
        <v>0</v>
      </c>
      <c r="AB20" s="104">
        <v>0</v>
      </c>
      <c r="AC20" s="104">
        <v>0</v>
      </c>
      <c r="AD20" s="104">
        <f t="shared" si="10"/>
        <v>0</v>
      </c>
      <c r="AE20" s="104">
        <f t="shared" si="11"/>
        <v>0</v>
      </c>
      <c r="AF20" s="104">
        <f t="shared" si="12"/>
        <v>0</v>
      </c>
      <c r="AG20" s="104">
        <f t="shared" si="16"/>
        <v>5.52</v>
      </c>
      <c r="AH20" s="105">
        <f t="shared" si="17"/>
        <v>14551660</v>
      </c>
      <c r="AI20" s="214"/>
      <c r="AJ20" s="207">
        <v>2201.9499999999998</v>
      </c>
      <c r="AK20" s="105">
        <f t="shared" si="13"/>
        <v>6928216</v>
      </c>
      <c r="AL20" s="215"/>
    </row>
    <row r="21" spans="1:38" x14ac:dyDescent="0.5">
      <c r="A21" s="102" t="s">
        <v>65</v>
      </c>
      <c r="B21" s="101">
        <v>881</v>
      </c>
      <c r="C21" s="102" t="s">
        <v>69</v>
      </c>
      <c r="D21" s="104">
        <v>5.36</v>
      </c>
      <c r="E21" s="104">
        <f>'TP&amp;P Notional Rates'!I24</f>
        <v>0.04</v>
      </c>
      <c r="F21" s="104">
        <f t="shared" si="14"/>
        <v>5.4536000000000007</v>
      </c>
      <c r="G21" s="104">
        <f t="shared" si="15"/>
        <v>5.6670382552000005</v>
      </c>
      <c r="H21" s="103">
        <f>ACA!I27</f>
        <v>1.097542385642426</v>
      </c>
      <c r="I21" s="103">
        <f>'Formula Factor Data'!D25</f>
        <v>23416.76</v>
      </c>
      <c r="J21" s="103">
        <f>'Formula Factor Data'!H25</f>
        <v>4678.9362647941844</v>
      </c>
      <c r="K21" s="103">
        <f>'Formula Factor Data'!I25</f>
        <v>2510.7960908619398</v>
      </c>
      <c r="L21" s="103">
        <f>'Formula Factor Data'!J25</f>
        <v>700.78312850134967</v>
      </c>
      <c r="M21" s="104">
        <f>H21*'National Details'!$E$28</f>
        <v>5.1381642262230329</v>
      </c>
      <c r="N21" s="104">
        <f>H21*'National Details'!$E$29</f>
        <v>1.8879020345673201</v>
      </c>
      <c r="O21" s="104">
        <f>H21*'National Details'!$E$30</f>
        <v>0.37269154934969007</v>
      </c>
      <c r="P21" s="104">
        <f>H21*'National Details'!$E$31</f>
        <v>1.9875479103351785</v>
      </c>
      <c r="Q21" s="105">
        <f t="shared" si="0"/>
        <v>68581920.359848768</v>
      </c>
      <c r="R21" s="105">
        <f t="shared" si="1"/>
        <v>5035022.7775319815</v>
      </c>
      <c r="S21" s="105">
        <f t="shared" si="2"/>
        <v>533378.91656655446</v>
      </c>
      <c r="T21" s="105">
        <f t="shared" si="3"/>
        <v>793918.82431107364</v>
      </c>
      <c r="U21" s="104">
        <f t="shared" si="4"/>
        <v>5.1381642262230329</v>
      </c>
      <c r="V21" s="104">
        <f t="shared" si="5"/>
        <v>0.37722440226213011</v>
      </c>
      <c r="W21" s="104">
        <f t="shared" si="6"/>
        <v>3.9960800947888675E-2</v>
      </c>
      <c r="X21" s="104">
        <f t="shared" si="7"/>
        <v>5.9480476489958752E-2</v>
      </c>
      <c r="Y21" s="104">
        <f t="shared" si="8"/>
        <v>5.6148299059230107</v>
      </c>
      <c r="Z21" s="105">
        <f t="shared" si="9"/>
        <v>74944240.878258377</v>
      </c>
      <c r="AA21" s="104">
        <v>0</v>
      </c>
      <c r="AB21" s="104">
        <v>0</v>
      </c>
      <c r="AC21" s="104">
        <v>0</v>
      </c>
      <c r="AD21" s="104">
        <f t="shared" si="10"/>
        <v>0</v>
      </c>
      <c r="AE21" s="104">
        <f t="shared" si="11"/>
        <v>0</v>
      </c>
      <c r="AF21" s="104">
        <f t="shared" si="12"/>
        <v>0</v>
      </c>
      <c r="AG21" s="104">
        <f t="shared" si="16"/>
        <v>5.61</v>
      </c>
      <c r="AH21" s="105">
        <f t="shared" si="17"/>
        <v>74879774</v>
      </c>
      <c r="AI21" s="214"/>
      <c r="AJ21" s="207">
        <v>9085.0499999999993</v>
      </c>
      <c r="AK21" s="105">
        <f t="shared" si="13"/>
        <v>29051265</v>
      </c>
      <c r="AL21" s="215"/>
    </row>
    <row r="22" spans="1:38" x14ac:dyDescent="0.5">
      <c r="A22" s="102" t="s">
        <v>65</v>
      </c>
      <c r="B22" s="101">
        <v>919</v>
      </c>
      <c r="C22" s="102" t="s">
        <v>70</v>
      </c>
      <c r="D22" s="104">
        <v>5.9</v>
      </c>
      <c r="E22" s="104">
        <f>'TP&amp;P Notional Rates'!I25</f>
        <v>0.09</v>
      </c>
      <c r="F22" s="104">
        <f t="shared" si="14"/>
        <v>6.0490000000000004</v>
      </c>
      <c r="G22" s="104">
        <f t="shared" si="15"/>
        <v>6.2839413630000003</v>
      </c>
      <c r="H22" s="103">
        <f>ACA!I28</f>
        <v>1.1898657099847445</v>
      </c>
      <c r="I22" s="103">
        <f>'Formula Factor Data'!D26</f>
        <v>17790.310000000001</v>
      </c>
      <c r="J22" s="103">
        <f>'Formula Factor Data'!H26</f>
        <v>2808.5381544837232</v>
      </c>
      <c r="K22" s="103">
        <f>'Formula Factor Data'!I26</f>
        <v>3492.6812533493476</v>
      </c>
      <c r="L22" s="103">
        <f>'Formula Factor Data'!J26</f>
        <v>379.99316390614217</v>
      </c>
      <c r="M22" s="104">
        <f>H22*'National Details'!$E$28</f>
        <v>5.5703775134611586</v>
      </c>
      <c r="N22" s="104">
        <f>H22*'National Details'!$E$29</f>
        <v>2.0467090147295122</v>
      </c>
      <c r="O22" s="104">
        <f>H22*'National Details'!$E$30</f>
        <v>0.40404170333040629</v>
      </c>
      <c r="P22" s="104">
        <f>H22*'National Details'!$E$31</f>
        <v>2.1547369253310462</v>
      </c>
      <c r="Q22" s="105">
        <f t="shared" si="0"/>
        <v>56486283.385456823</v>
      </c>
      <c r="R22" s="105">
        <f t="shared" si="1"/>
        <v>3276508.4046263653</v>
      </c>
      <c r="S22" s="105">
        <f t="shared" si="2"/>
        <v>804377.66319226578</v>
      </c>
      <c r="T22" s="105">
        <f t="shared" si="3"/>
        <v>466707.62193590414</v>
      </c>
      <c r="U22" s="104">
        <f t="shared" si="4"/>
        <v>5.5703775134611586</v>
      </c>
      <c r="V22" s="104">
        <f t="shared" si="5"/>
        <v>0.32311187151846271</v>
      </c>
      <c r="W22" s="104">
        <f t="shared" si="6"/>
        <v>7.9323456577960055E-2</v>
      </c>
      <c r="X22" s="104">
        <f t="shared" si="7"/>
        <v>4.6024229012419517E-2</v>
      </c>
      <c r="Y22" s="104">
        <f t="shared" si="8"/>
        <v>6.0188370705700009</v>
      </c>
      <c r="Z22" s="105">
        <f t="shared" si="9"/>
        <v>61033877.075211361</v>
      </c>
      <c r="AA22" s="104">
        <v>0</v>
      </c>
      <c r="AB22" s="104">
        <v>3.0162929430000318E-2</v>
      </c>
      <c r="AC22" s="104">
        <v>0</v>
      </c>
      <c r="AD22" s="104">
        <f t="shared" si="10"/>
        <v>0</v>
      </c>
      <c r="AE22" s="104">
        <f t="shared" si="11"/>
        <v>305866.48308866256</v>
      </c>
      <c r="AF22" s="104">
        <f t="shared" si="12"/>
        <v>0</v>
      </c>
      <c r="AG22" s="104">
        <f t="shared" si="16"/>
        <v>6.05</v>
      </c>
      <c r="AH22" s="105">
        <f t="shared" si="17"/>
        <v>61349885</v>
      </c>
      <c r="AI22" s="214"/>
      <c r="AJ22" s="207">
        <v>7827.46</v>
      </c>
      <c r="AK22" s="105">
        <f t="shared" si="13"/>
        <v>26992996</v>
      </c>
      <c r="AL22" s="215"/>
    </row>
    <row r="23" spans="1:38" x14ac:dyDescent="0.5">
      <c r="A23" s="102" t="s">
        <v>65</v>
      </c>
      <c r="B23" s="101">
        <v>821</v>
      </c>
      <c r="C23" s="102" t="s">
        <v>71</v>
      </c>
      <c r="D23" s="104">
        <v>5.65</v>
      </c>
      <c r="E23" s="104">
        <f>'TP&amp;P Notional Rates'!I26</f>
        <v>0.04</v>
      </c>
      <c r="F23" s="104">
        <f t="shared" si="14"/>
        <v>5.7465000000000002</v>
      </c>
      <c r="G23" s="104">
        <f t="shared" si="15"/>
        <v>5.971486220500001</v>
      </c>
      <c r="H23" s="103">
        <f>ACA!I29</f>
        <v>1.0986335976346173</v>
      </c>
      <c r="I23" s="103">
        <f>'Formula Factor Data'!D27</f>
        <v>4035.17</v>
      </c>
      <c r="J23" s="103">
        <f>'Formula Factor Data'!H27</f>
        <v>1029.1602005991924</v>
      </c>
      <c r="K23" s="103">
        <f>'Formula Factor Data'!I27</f>
        <v>2084.5909541004162</v>
      </c>
      <c r="L23" s="103">
        <f>'Formula Factor Data'!J27</f>
        <v>108.24223955084217</v>
      </c>
      <c r="M23" s="104">
        <f>H23*'National Details'!$E$28</f>
        <v>5.1432727545995673</v>
      </c>
      <c r="N23" s="104">
        <f>H23*'National Details'!$E$29</f>
        <v>1.8897790475803495</v>
      </c>
      <c r="O23" s="104">
        <f>H23*'National Details'!$E$30</f>
        <v>0.37306209129263351</v>
      </c>
      <c r="P23" s="104">
        <f>H23*'National Details'!$E$31</f>
        <v>1.9895239944875396</v>
      </c>
      <c r="Q23" s="105">
        <f t="shared" si="0"/>
        <v>11829768.555071196</v>
      </c>
      <c r="R23" s="105">
        <f t="shared" si="1"/>
        <v>1108584.6687066876</v>
      </c>
      <c r="S23" s="105">
        <f t="shared" si="2"/>
        <v>443278.66067105229</v>
      </c>
      <c r="T23" s="105">
        <f t="shared" si="3"/>
        <v>122749.80369797714</v>
      </c>
      <c r="U23" s="104">
        <f t="shared" si="4"/>
        <v>5.1432727545995673</v>
      </c>
      <c r="V23" s="104">
        <f t="shared" si="5"/>
        <v>0.4819835059479386</v>
      </c>
      <c r="W23" s="104">
        <f t="shared" si="6"/>
        <v>0.19272592253273282</v>
      </c>
      <c r="X23" s="104">
        <f t="shared" si="7"/>
        <v>5.3368391617569691E-2</v>
      </c>
      <c r="Y23" s="104">
        <f t="shared" si="8"/>
        <v>5.8713505746978081</v>
      </c>
      <c r="Z23" s="105">
        <f t="shared" si="9"/>
        <v>13504381.688146913</v>
      </c>
      <c r="AA23" s="104">
        <v>0</v>
      </c>
      <c r="AB23" s="104">
        <v>0</v>
      </c>
      <c r="AC23" s="104">
        <v>0</v>
      </c>
      <c r="AD23" s="104">
        <f t="shared" si="10"/>
        <v>0</v>
      </c>
      <c r="AE23" s="104">
        <f t="shared" si="11"/>
        <v>0</v>
      </c>
      <c r="AF23" s="104">
        <f t="shared" si="12"/>
        <v>0</v>
      </c>
      <c r="AG23" s="104">
        <f t="shared" si="16"/>
        <v>5.87</v>
      </c>
      <c r="AH23" s="105">
        <f t="shared" si="17"/>
        <v>13501276</v>
      </c>
      <c r="AI23" s="214"/>
      <c r="AJ23" s="207">
        <v>1042.05</v>
      </c>
      <c r="AK23" s="105">
        <f t="shared" si="13"/>
        <v>3486596</v>
      </c>
      <c r="AL23" s="215"/>
    </row>
    <row r="24" spans="1:38" x14ac:dyDescent="0.5">
      <c r="A24" s="102" t="s">
        <v>65</v>
      </c>
      <c r="B24" s="101">
        <v>926</v>
      </c>
      <c r="C24" s="102" t="s">
        <v>72</v>
      </c>
      <c r="D24" s="104">
        <v>5.24</v>
      </c>
      <c r="E24" s="104">
        <f>'TP&amp;P Notional Rates'!I27</f>
        <v>0.06</v>
      </c>
      <c r="F24" s="104">
        <f t="shared" si="14"/>
        <v>5.3524000000000003</v>
      </c>
      <c r="G24" s="104">
        <f t="shared" si="15"/>
        <v>5.5610597868000005</v>
      </c>
      <c r="H24" s="103">
        <f>ACA!I30</f>
        <v>1.0583191231389473</v>
      </c>
      <c r="I24" s="103">
        <f>'Formula Factor Data'!D28</f>
        <v>10509.84</v>
      </c>
      <c r="J24" s="103">
        <f>'Formula Factor Data'!H28</f>
        <v>2457.8630178596541</v>
      </c>
      <c r="K24" s="103">
        <f>'Formula Factor Data'!I28</f>
        <v>1452.2594905748158</v>
      </c>
      <c r="L24" s="103">
        <f>'Formula Factor Data'!J28</f>
        <v>267.00992501398991</v>
      </c>
      <c r="M24" s="104">
        <f>H24*'National Details'!$E$28</f>
        <v>4.954539824224959</v>
      </c>
      <c r="N24" s="104">
        <f>H24*'National Details'!$E$29</f>
        <v>1.8204334082514972</v>
      </c>
      <c r="O24" s="104">
        <f>H24*'National Details'!$E$30</f>
        <v>0.35937253892767834</v>
      </c>
      <c r="P24" s="104">
        <f>H24*'National Details'!$E$31</f>
        <v>1.9165182039246276</v>
      </c>
      <c r="Q24" s="105">
        <f t="shared" si="0"/>
        <v>29680709.870952494</v>
      </c>
      <c r="R24" s="105">
        <f t="shared" si="1"/>
        <v>2550394.2918520099</v>
      </c>
      <c r="S24" s="105">
        <f t="shared" si="2"/>
        <v>297484.24277652235</v>
      </c>
      <c r="T24" s="105">
        <f t="shared" si="3"/>
        <v>291685.74769318104</v>
      </c>
      <c r="U24" s="104">
        <f t="shared" si="4"/>
        <v>4.9545398242249599</v>
      </c>
      <c r="V24" s="104">
        <f t="shared" si="5"/>
        <v>0.42573207114642675</v>
      </c>
      <c r="W24" s="104">
        <f t="shared" si="6"/>
        <v>4.9658432507981888E-2</v>
      </c>
      <c r="X24" s="104">
        <f t="shared" si="7"/>
        <v>4.8690501655387852E-2</v>
      </c>
      <c r="Y24" s="104">
        <f t="shared" si="8"/>
        <v>5.4786208295347567</v>
      </c>
      <c r="Z24" s="105">
        <f t="shared" si="9"/>
        <v>32820274.153274212</v>
      </c>
      <c r="AA24" s="104">
        <v>0</v>
      </c>
      <c r="AB24" s="104">
        <v>0</v>
      </c>
      <c r="AC24" s="104">
        <v>0</v>
      </c>
      <c r="AD24" s="104">
        <f t="shared" si="10"/>
        <v>0</v>
      </c>
      <c r="AE24" s="104">
        <f t="shared" si="11"/>
        <v>0</v>
      </c>
      <c r="AF24" s="104">
        <f t="shared" si="12"/>
        <v>0</v>
      </c>
      <c r="AG24" s="104">
        <f t="shared" si="16"/>
        <v>5.48</v>
      </c>
      <c r="AH24" s="105">
        <f t="shared" si="17"/>
        <v>32828537</v>
      </c>
      <c r="AI24" s="214"/>
      <c r="AJ24" s="207">
        <v>4024.09</v>
      </c>
      <c r="AK24" s="105">
        <f t="shared" si="13"/>
        <v>12569648</v>
      </c>
      <c r="AL24" s="215"/>
    </row>
    <row r="25" spans="1:38" x14ac:dyDescent="0.5">
      <c r="A25" s="102" t="s">
        <v>65</v>
      </c>
      <c r="B25" s="101">
        <v>874</v>
      </c>
      <c r="C25" s="102" t="s">
        <v>73</v>
      </c>
      <c r="D25" s="104">
        <v>5.76</v>
      </c>
      <c r="E25" s="104">
        <f>'TP&amp;P Notional Rates'!I28</f>
        <v>0.02</v>
      </c>
      <c r="F25" s="104">
        <f t="shared" si="14"/>
        <v>5.8375999999999992</v>
      </c>
      <c r="G25" s="104">
        <f t="shared" si="15"/>
        <v>6.0669664831999999</v>
      </c>
      <c r="H25" s="103">
        <f>ACA!I31</f>
        <v>1.1115229368198449</v>
      </c>
      <c r="I25" s="103">
        <f>'Formula Factor Data'!D29</f>
        <v>3450.72</v>
      </c>
      <c r="J25" s="103">
        <f>'Formula Factor Data'!H29</f>
        <v>1023.2072187886279</v>
      </c>
      <c r="K25" s="103">
        <f>'Formula Factor Data'!I29</f>
        <v>1373.2308493656478</v>
      </c>
      <c r="L25" s="103">
        <f>'Formula Factor Data'!J29</f>
        <v>137.39467075038283</v>
      </c>
      <c r="M25" s="104">
        <f>H25*'National Details'!$E$28</f>
        <v>5.2036144255614829</v>
      </c>
      <c r="N25" s="104">
        <f>H25*'National Details'!$E$29</f>
        <v>1.9119502274731208</v>
      </c>
      <c r="O25" s="104">
        <f>H25*'National Details'!$E$30</f>
        <v>0.37743891341255958</v>
      </c>
      <c r="P25" s="104">
        <f>H25*'National Details'!$E$31</f>
        <v>2.0128653975151822</v>
      </c>
      <c r="Q25" s="105">
        <f t="shared" si="0"/>
        <v>10235043.331226906</v>
      </c>
      <c r="R25" s="105">
        <f t="shared" si="1"/>
        <v>1115103.1265875821</v>
      </c>
      <c r="S25" s="105">
        <f t="shared" si="2"/>
        <v>295437.13300003053</v>
      </c>
      <c r="T25" s="105">
        <f t="shared" si="3"/>
        <v>157637.47777716903</v>
      </c>
      <c r="U25" s="104">
        <f t="shared" si="4"/>
        <v>5.2036144255614829</v>
      </c>
      <c r="V25" s="104">
        <f t="shared" si="5"/>
        <v>0.56693132874155427</v>
      </c>
      <c r="W25" s="104">
        <f t="shared" si="6"/>
        <v>0.15020365594692597</v>
      </c>
      <c r="X25" s="104">
        <f t="shared" si="7"/>
        <v>8.0144717205811219E-2</v>
      </c>
      <c r="Y25" s="104">
        <f t="shared" si="8"/>
        <v>6.0008941274557737</v>
      </c>
      <c r="Z25" s="105">
        <f t="shared" si="9"/>
        <v>11803221.068591686</v>
      </c>
      <c r="AA25" s="104">
        <v>0</v>
      </c>
      <c r="AB25" s="104">
        <v>0</v>
      </c>
      <c r="AC25" s="104">
        <v>0</v>
      </c>
      <c r="AD25" s="104">
        <f t="shared" si="10"/>
        <v>0</v>
      </c>
      <c r="AE25" s="104">
        <f t="shared" si="11"/>
        <v>0</v>
      </c>
      <c r="AF25" s="104">
        <f t="shared" si="12"/>
        <v>0</v>
      </c>
      <c r="AG25" s="104">
        <f t="shared" si="16"/>
        <v>6</v>
      </c>
      <c r="AH25" s="105">
        <f t="shared" si="17"/>
        <v>11801463</v>
      </c>
      <c r="AI25" s="214"/>
      <c r="AJ25" s="207">
        <v>1459.4</v>
      </c>
      <c r="AK25" s="105">
        <f t="shared" si="13"/>
        <v>4991148</v>
      </c>
      <c r="AL25" s="215"/>
    </row>
    <row r="26" spans="1:38" x14ac:dyDescent="0.5">
      <c r="A26" s="102" t="s">
        <v>65</v>
      </c>
      <c r="B26" s="101">
        <v>882</v>
      </c>
      <c r="C26" s="102" t="s">
        <v>74</v>
      </c>
      <c r="D26" s="104">
        <v>5.32</v>
      </c>
      <c r="E26" s="104">
        <f>'TP&amp;P Notional Rates'!I29</f>
        <v>0.08</v>
      </c>
      <c r="F26" s="104">
        <f t="shared" si="14"/>
        <v>5.4532000000000007</v>
      </c>
      <c r="G26" s="104">
        <f t="shared" si="15"/>
        <v>5.6650454324000004</v>
      </c>
      <c r="H26" s="103">
        <f>ACA!I32</f>
        <v>1.0655446104532744</v>
      </c>
      <c r="I26" s="103">
        <f>'Formula Factor Data'!D30</f>
        <v>2422.44</v>
      </c>
      <c r="J26" s="103">
        <f>'Formula Factor Data'!H30</f>
        <v>634.71903868698712</v>
      </c>
      <c r="K26" s="103">
        <f>'Formula Factor Data'!I30</f>
        <v>365.05250878409998</v>
      </c>
      <c r="L26" s="103">
        <f>'Formula Factor Data'!J30</f>
        <v>81.719490445859876</v>
      </c>
      <c r="M26" s="104">
        <f>H26*'National Details'!$E$28</f>
        <v>4.9883660717769143</v>
      </c>
      <c r="N26" s="104">
        <f>H26*'National Details'!$E$29</f>
        <v>1.832862096546277</v>
      </c>
      <c r="O26" s="104">
        <f>H26*'National Details'!$E$30</f>
        <v>0.36182609160793033</v>
      </c>
      <c r="P26" s="104">
        <f>H26*'National Details'!$E$31</f>
        <v>1.9296028942296295</v>
      </c>
      <c r="Q26" s="105">
        <f t="shared" si="0"/>
        <v>6887889.9789417032</v>
      </c>
      <c r="R26" s="105">
        <f t="shared" si="1"/>
        <v>663110.90674043109</v>
      </c>
      <c r="S26" s="105">
        <f t="shared" si="2"/>
        <v>75288.747816461721</v>
      </c>
      <c r="T26" s="105">
        <f t="shared" si="3"/>
        <v>89881.114209202016</v>
      </c>
      <c r="U26" s="104">
        <f t="shared" si="4"/>
        <v>4.9883660717769143</v>
      </c>
      <c r="V26" s="104">
        <f t="shared" si="5"/>
        <v>0.48023995143973369</v>
      </c>
      <c r="W26" s="104">
        <f t="shared" si="6"/>
        <v>5.4525817970732221E-2</v>
      </c>
      <c r="X26" s="104">
        <f t="shared" si="7"/>
        <v>6.5093940522490457E-2</v>
      </c>
      <c r="Y26" s="104">
        <f t="shared" si="8"/>
        <v>5.5882257817098697</v>
      </c>
      <c r="Z26" s="105">
        <f t="shared" si="9"/>
        <v>7716170.7477077963</v>
      </c>
      <c r="AA26" s="104">
        <v>0</v>
      </c>
      <c r="AB26" s="104">
        <v>0</v>
      </c>
      <c r="AC26" s="104">
        <v>0</v>
      </c>
      <c r="AD26" s="104">
        <f t="shared" si="10"/>
        <v>0</v>
      </c>
      <c r="AE26" s="104">
        <f t="shared" si="11"/>
        <v>0</v>
      </c>
      <c r="AF26" s="104">
        <f t="shared" si="12"/>
        <v>0</v>
      </c>
      <c r="AG26" s="104">
        <f t="shared" si="16"/>
        <v>5.59</v>
      </c>
      <c r="AH26" s="105">
        <f t="shared" si="17"/>
        <v>7718621</v>
      </c>
      <c r="AI26" s="214"/>
      <c r="AJ26" s="207">
        <v>826.04</v>
      </c>
      <c r="AK26" s="105">
        <f t="shared" si="13"/>
        <v>2632012</v>
      </c>
      <c r="AL26" s="215"/>
    </row>
    <row r="27" spans="1:38" x14ac:dyDescent="0.5">
      <c r="A27" s="102" t="s">
        <v>65</v>
      </c>
      <c r="B27" s="101">
        <v>935</v>
      </c>
      <c r="C27" s="102" t="s">
        <v>75</v>
      </c>
      <c r="D27" s="104">
        <v>5.24</v>
      </c>
      <c r="E27" s="104">
        <f>'TP&amp;P Notional Rates'!I30</f>
        <v>0.05</v>
      </c>
      <c r="F27" s="104">
        <f t="shared" si="14"/>
        <v>5.3424000000000005</v>
      </c>
      <c r="G27" s="104">
        <f t="shared" si="15"/>
        <v>5.5510597868000007</v>
      </c>
      <c r="H27" s="103">
        <f>ACA!I33</f>
        <v>1.0683152801834412</v>
      </c>
      <c r="I27" s="103">
        <f>'Formula Factor Data'!D31</f>
        <v>9284.15</v>
      </c>
      <c r="J27" s="103">
        <f>'Formula Factor Data'!H31</f>
        <v>2027.5939708642416</v>
      </c>
      <c r="K27" s="103">
        <f>'Formula Factor Data'!I31</f>
        <v>1059.5441294202851</v>
      </c>
      <c r="L27" s="103">
        <f>'Formula Factor Data'!J31</f>
        <v>265.46642194744976</v>
      </c>
      <c r="M27" s="104">
        <f>H27*'National Details'!$E$28</f>
        <v>5.0013370114658535</v>
      </c>
      <c r="N27" s="104">
        <f>H27*'National Details'!$E$29</f>
        <v>1.8376279744650912</v>
      </c>
      <c r="O27" s="104">
        <f>H27*'National Details'!$E$30</f>
        <v>0.3627669256094051</v>
      </c>
      <c r="P27" s="104">
        <f>H27*'National Details'!$E$31</f>
        <v>1.934620321259747</v>
      </c>
      <c r="Q27" s="105">
        <f t="shared" si="0"/>
        <v>26466902.918550402</v>
      </c>
      <c r="R27" s="105">
        <f t="shared" si="1"/>
        <v>2123799.1389786256</v>
      </c>
      <c r="S27" s="105">
        <f t="shared" si="2"/>
        <v>219089.51283505556</v>
      </c>
      <c r="T27" s="105">
        <f t="shared" si="3"/>
        <v>292738.73867164098</v>
      </c>
      <c r="U27" s="104">
        <f t="shared" si="4"/>
        <v>5.0013370114658535</v>
      </c>
      <c r="V27" s="104">
        <f t="shared" si="5"/>
        <v>0.40132520496942498</v>
      </c>
      <c r="W27" s="104">
        <f t="shared" si="6"/>
        <v>4.1400404601098693E-2</v>
      </c>
      <c r="X27" s="104">
        <f t="shared" si="7"/>
        <v>5.5317582601708382E-2</v>
      </c>
      <c r="Y27" s="104">
        <f t="shared" si="8"/>
        <v>5.4993802036380863</v>
      </c>
      <c r="Z27" s="105">
        <f t="shared" si="9"/>
        <v>29102530.309035726</v>
      </c>
      <c r="AA27" s="104">
        <v>0</v>
      </c>
      <c r="AB27" s="104">
        <v>0</v>
      </c>
      <c r="AC27" s="104">
        <v>0</v>
      </c>
      <c r="AD27" s="104">
        <f t="shared" si="10"/>
        <v>0</v>
      </c>
      <c r="AE27" s="104">
        <f t="shared" si="11"/>
        <v>0</v>
      </c>
      <c r="AF27" s="104">
        <f t="shared" si="12"/>
        <v>0</v>
      </c>
      <c r="AG27" s="104">
        <f t="shared" si="16"/>
        <v>5.5</v>
      </c>
      <c r="AH27" s="105">
        <f t="shared" si="17"/>
        <v>29105811</v>
      </c>
      <c r="AI27" s="214"/>
      <c r="AJ27" s="207">
        <v>3564.91</v>
      </c>
      <c r="AK27" s="105">
        <f t="shared" si="13"/>
        <v>11175993</v>
      </c>
      <c r="AL27" s="215"/>
    </row>
    <row r="28" spans="1:38" x14ac:dyDescent="0.5">
      <c r="A28" s="102" t="s">
        <v>65</v>
      </c>
      <c r="B28" s="101">
        <v>883</v>
      </c>
      <c r="C28" s="102" t="s">
        <v>76</v>
      </c>
      <c r="D28" s="104">
        <v>5.61</v>
      </c>
      <c r="E28" s="104">
        <f>'TP&amp;P Notional Rates'!I31</f>
        <v>0.09</v>
      </c>
      <c r="F28" s="104">
        <f t="shared" si="14"/>
        <v>5.7561</v>
      </c>
      <c r="G28" s="104">
        <f t="shared" si="15"/>
        <v>5.9794933977000007</v>
      </c>
      <c r="H28" s="103">
        <f>ACA!I34</f>
        <v>1.1293958406625151</v>
      </c>
      <c r="I28" s="103">
        <f>'Formula Factor Data'!D32</f>
        <v>2877.29</v>
      </c>
      <c r="J28" s="103">
        <f>'Formula Factor Data'!H32</f>
        <v>653.87891211769261</v>
      </c>
      <c r="K28" s="103">
        <f>'Formula Factor Data'!I32</f>
        <v>729.41488815857997</v>
      </c>
      <c r="L28" s="103">
        <f>'Formula Factor Data'!J32</f>
        <v>82.273131532242161</v>
      </c>
      <c r="M28" s="104">
        <f>H28*'National Details'!$E$28</f>
        <v>5.2872867432272637</v>
      </c>
      <c r="N28" s="104">
        <f>H28*'National Details'!$E$29</f>
        <v>1.9426937249175977</v>
      </c>
      <c r="O28" s="104">
        <f>H28*'National Details'!$E$30</f>
        <v>0.38350800041242411</v>
      </c>
      <c r="P28" s="104">
        <f>H28*'National Details'!$E$31</f>
        <v>2.0452315759414743</v>
      </c>
      <c r="Q28" s="105">
        <f t="shared" si="0"/>
        <v>8671442.6458496135</v>
      </c>
      <c r="R28" s="105">
        <f t="shared" si="1"/>
        <v>724063.28187338251</v>
      </c>
      <c r="S28" s="105">
        <f t="shared" si="2"/>
        <v>159449.77378038689</v>
      </c>
      <c r="T28" s="105">
        <f t="shared" si="3"/>
        <v>95912.535682956863</v>
      </c>
      <c r="U28" s="104">
        <f t="shared" si="4"/>
        <v>5.2872867432272637</v>
      </c>
      <c r="V28" s="104">
        <f t="shared" si="5"/>
        <v>0.44148711441216798</v>
      </c>
      <c r="W28" s="104">
        <f t="shared" si="6"/>
        <v>9.7222193532368634E-2</v>
      </c>
      <c r="X28" s="104">
        <f t="shared" si="7"/>
        <v>5.8481281504932703E-2</v>
      </c>
      <c r="Y28" s="104">
        <f t="shared" si="8"/>
        <v>5.8844773326767328</v>
      </c>
      <c r="Z28" s="105">
        <f t="shared" si="9"/>
        <v>9650868.2371863388</v>
      </c>
      <c r="AA28" s="104">
        <v>0</v>
      </c>
      <c r="AB28" s="104">
        <v>0</v>
      </c>
      <c r="AC28" s="104">
        <v>0</v>
      </c>
      <c r="AD28" s="104">
        <f t="shared" si="10"/>
        <v>0</v>
      </c>
      <c r="AE28" s="104">
        <f t="shared" si="11"/>
        <v>0</v>
      </c>
      <c r="AF28" s="104">
        <f t="shared" si="12"/>
        <v>0</v>
      </c>
      <c r="AG28" s="104">
        <f t="shared" si="16"/>
        <v>5.88</v>
      </c>
      <c r="AH28" s="105">
        <f t="shared" si="17"/>
        <v>9643526</v>
      </c>
      <c r="AI28" s="214"/>
      <c r="AJ28" s="207">
        <v>1207.4100000000001</v>
      </c>
      <c r="AK28" s="105">
        <f t="shared" si="13"/>
        <v>4046756</v>
      </c>
      <c r="AL28" s="215"/>
    </row>
    <row r="29" spans="1:38" x14ac:dyDescent="0.5">
      <c r="A29" s="102" t="s">
        <v>77</v>
      </c>
      <c r="B29" s="101">
        <v>202</v>
      </c>
      <c r="C29" s="102" t="s">
        <v>78</v>
      </c>
      <c r="D29" s="104">
        <v>8.82</v>
      </c>
      <c r="E29" s="104">
        <f>'TP&amp;P Notional Rates'!I32</f>
        <v>0.13</v>
      </c>
      <c r="F29" s="104">
        <f t="shared" si="14"/>
        <v>9.0382000000000016</v>
      </c>
      <c r="G29" s="104">
        <f t="shared" si="15"/>
        <v>9.3894174274000015</v>
      </c>
      <c r="H29" s="103">
        <f>ACA!I35</f>
        <v>1.4712352498704162</v>
      </c>
      <c r="I29" s="103">
        <f>'Formula Factor Data'!D33</f>
        <v>2244.73</v>
      </c>
      <c r="J29" s="103">
        <f>'Formula Factor Data'!H33</f>
        <v>947.86940881099008</v>
      </c>
      <c r="K29" s="103">
        <f>'Formula Factor Data'!I33</f>
        <v>1212.4742140961521</v>
      </c>
      <c r="L29" s="103">
        <f>'Formula Factor Data'!J33</f>
        <v>71.554375321336764</v>
      </c>
      <c r="M29" s="104">
        <f>H29*'National Details'!$E$28</f>
        <v>6.8876140257833374</v>
      </c>
      <c r="N29" s="104">
        <f>H29*'National Details'!$E$29</f>
        <v>2.5306977278437701</v>
      </c>
      <c r="O29" s="104">
        <f>H29*'National Details'!$E$30</f>
        <v>0.49958612250873274</v>
      </c>
      <c r="P29" s="104">
        <f>H29*'National Details'!$E$31</f>
        <v>2.6642711796317577</v>
      </c>
      <c r="Q29" s="105">
        <f t="shared" si="0"/>
        <v>8812675.2842950784</v>
      </c>
      <c r="R29" s="105">
        <f t="shared" si="1"/>
        <v>1367299.4467272365</v>
      </c>
      <c r="S29" s="105">
        <f t="shared" si="2"/>
        <v>345269.11601940822</v>
      </c>
      <c r="T29" s="105">
        <f t="shared" si="3"/>
        <v>108664.94816875912</v>
      </c>
      <c r="U29" s="104">
        <f t="shared" si="4"/>
        <v>6.8876140257833374</v>
      </c>
      <c r="V29" s="104">
        <f t="shared" si="5"/>
        <v>1.0686233797252189</v>
      </c>
      <c r="W29" s="104">
        <f t="shared" si="6"/>
        <v>0.26984772835134724</v>
      </c>
      <c r="X29" s="104">
        <f t="shared" si="7"/>
        <v>8.4927924492117737E-2</v>
      </c>
      <c r="Y29" s="104">
        <f t="shared" si="8"/>
        <v>8.311013058352021</v>
      </c>
      <c r="Z29" s="105">
        <f t="shared" si="9"/>
        <v>10633908.795210484</v>
      </c>
      <c r="AA29" s="104">
        <v>0</v>
      </c>
      <c r="AB29" s="104">
        <v>0.72718694164798237</v>
      </c>
      <c r="AC29" s="104">
        <v>0</v>
      </c>
      <c r="AD29" s="104">
        <f t="shared" si="10"/>
        <v>0</v>
      </c>
      <c r="AE29" s="104">
        <f t="shared" si="11"/>
        <v>930432.85580952093</v>
      </c>
      <c r="AF29" s="104">
        <f t="shared" si="12"/>
        <v>0</v>
      </c>
      <c r="AG29" s="104">
        <f t="shared" si="16"/>
        <v>9.0399999999999991</v>
      </c>
      <c r="AH29" s="105">
        <f t="shared" si="17"/>
        <v>11566645</v>
      </c>
      <c r="AI29" s="214"/>
      <c r="AJ29" s="207">
        <v>500.75</v>
      </c>
      <c r="AK29" s="105">
        <f t="shared" si="13"/>
        <v>2580265</v>
      </c>
      <c r="AL29" s="215"/>
    </row>
    <row r="30" spans="1:38" x14ac:dyDescent="0.5">
      <c r="A30" s="102" t="s">
        <v>77</v>
      </c>
      <c r="B30" s="101">
        <v>204</v>
      </c>
      <c r="C30" s="102" t="s">
        <v>79</v>
      </c>
      <c r="D30" s="104">
        <v>7.2</v>
      </c>
      <c r="E30" s="104">
        <f>'TP&amp;P Notional Rates'!I33</f>
        <v>0.09</v>
      </c>
      <c r="F30" s="104">
        <f t="shared" si="14"/>
        <v>7.3620000000000001</v>
      </c>
      <c r="G30" s="104">
        <f t="shared" si="15"/>
        <v>7.6487081040000007</v>
      </c>
      <c r="H30" s="103">
        <f>ACA!I36</f>
        <v>1.3696067737070159</v>
      </c>
      <c r="I30" s="103">
        <f>'Formula Factor Data'!D34</f>
        <v>4780.7700000000004</v>
      </c>
      <c r="J30" s="103">
        <f>'Formula Factor Data'!H34</f>
        <v>1835.445542067577</v>
      </c>
      <c r="K30" s="103">
        <f>'Formula Factor Data'!I34</f>
        <v>2087.5760527892703</v>
      </c>
      <c r="L30" s="103">
        <f>'Formula Factor Data'!J34</f>
        <v>161.25458530226496</v>
      </c>
      <c r="M30" s="104">
        <f>H30*'National Details'!$E$28</f>
        <v>6.4118385045649076</v>
      </c>
      <c r="N30" s="104">
        <f>H30*'National Details'!$E$29</f>
        <v>2.3558847917524179</v>
      </c>
      <c r="O30" s="104">
        <f>H30*'National Details'!$E$30</f>
        <v>0.46507622591169551</v>
      </c>
      <c r="P30" s="104">
        <f>H30*'National Details'!$E$31</f>
        <v>2.4802313939510592</v>
      </c>
      <c r="Q30" s="105">
        <f t="shared" si="0"/>
        <v>17472509.345457204</v>
      </c>
      <c r="R30" s="105">
        <f t="shared" si="1"/>
        <v>2464735.9960286631</v>
      </c>
      <c r="S30" s="105">
        <f t="shared" si="2"/>
        <v>553402.73540287488</v>
      </c>
      <c r="T30" s="105">
        <f t="shared" si="3"/>
        <v>227970.75038458488</v>
      </c>
      <c r="U30" s="104">
        <f t="shared" si="4"/>
        <v>6.4118385045649084</v>
      </c>
      <c r="V30" s="104">
        <f t="shared" si="5"/>
        <v>0.90447736215019292</v>
      </c>
      <c r="W30" s="104">
        <f t="shared" si="6"/>
        <v>0.20308067360171442</v>
      </c>
      <c r="X30" s="104">
        <f t="shared" si="7"/>
        <v>8.3657796732584222E-2</v>
      </c>
      <c r="Y30" s="104">
        <f t="shared" si="8"/>
        <v>7.6030543370494001</v>
      </c>
      <c r="Z30" s="105">
        <f t="shared" si="9"/>
        <v>20718618.827273328</v>
      </c>
      <c r="AA30" s="104">
        <v>0</v>
      </c>
      <c r="AB30" s="104">
        <v>0</v>
      </c>
      <c r="AC30" s="104">
        <v>0</v>
      </c>
      <c r="AD30" s="104">
        <f t="shared" si="10"/>
        <v>0</v>
      </c>
      <c r="AE30" s="104">
        <f t="shared" si="11"/>
        <v>0</v>
      </c>
      <c r="AF30" s="104">
        <f t="shared" si="12"/>
        <v>0</v>
      </c>
      <c r="AG30" s="104">
        <f t="shared" si="16"/>
        <v>7.6</v>
      </c>
      <c r="AH30" s="105">
        <f t="shared" si="17"/>
        <v>20710296</v>
      </c>
      <c r="AI30" s="214"/>
      <c r="AJ30" s="207">
        <v>2094.79</v>
      </c>
      <c r="AK30" s="105">
        <f t="shared" si="13"/>
        <v>9074631</v>
      </c>
      <c r="AL30" s="215"/>
    </row>
    <row r="31" spans="1:38" x14ac:dyDescent="0.5">
      <c r="A31" s="102" t="s">
        <v>77</v>
      </c>
      <c r="B31" s="101">
        <v>205</v>
      </c>
      <c r="C31" s="102" t="s">
        <v>80</v>
      </c>
      <c r="D31" s="104">
        <v>8.5</v>
      </c>
      <c r="E31" s="104">
        <f>'TP&amp;P Notional Rates'!I34</f>
        <v>0.12</v>
      </c>
      <c r="F31" s="104">
        <f t="shared" si="14"/>
        <v>8.7050000000000001</v>
      </c>
      <c r="G31" s="104">
        <f t="shared" si="15"/>
        <v>9.0434748450000004</v>
      </c>
      <c r="H31" s="103">
        <f>ACA!I37</f>
        <v>1.4763488320309728</v>
      </c>
      <c r="I31" s="103">
        <f>'Formula Factor Data'!D35</f>
        <v>2134.08</v>
      </c>
      <c r="J31" s="103">
        <f>'Formula Factor Data'!H35</f>
        <v>654.57941422594138</v>
      </c>
      <c r="K31" s="103">
        <f>'Formula Factor Data'!I35</f>
        <v>1017.4608263738879</v>
      </c>
      <c r="L31" s="103">
        <f>'Formula Factor Data'!J35</f>
        <v>55.17586900316001</v>
      </c>
      <c r="M31" s="104">
        <f>H31*'National Details'!$E$28</f>
        <v>6.9115533517437147</v>
      </c>
      <c r="N31" s="104">
        <f>H31*'National Details'!$E$29</f>
        <v>2.539493690798031</v>
      </c>
      <c r="O31" s="104">
        <f>H31*'National Details'!$E$30</f>
        <v>0.50132253732339094</v>
      </c>
      <c r="P31" s="104">
        <f>H31*'National Details'!$E$31</f>
        <v>2.6735314047223748</v>
      </c>
      <c r="Q31" s="105">
        <f t="shared" si="0"/>
        <v>8407390.432826858</v>
      </c>
      <c r="R31" s="105">
        <f t="shared" si="1"/>
        <v>947511.16675523797</v>
      </c>
      <c r="S31" s="105">
        <f t="shared" si="2"/>
        <v>290743.34456979961</v>
      </c>
      <c r="T31" s="105">
        <f t="shared" si="3"/>
        <v>84083.218580793793</v>
      </c>
      <c r="U31" s="104">
        <f t="shared" si="4"/>
        <v>6.9115533517437147</v>
      </c>
      <c r="V31" s="104">
        <f t="shared" si="5"/>
        <v>0.77893063641149785</v>
      </c>
      <c r="W31" s="104">
        <f t="shared" si="6"/>
        <v>0.23901449013388049</v>
      </c>
      <c r="X31" s="104">
        <f t="shared" si="7"/>
        <v>6.9123190584606087E-2</v>
      </c>
      <c r="Y31" s="104">
        <f t="shared" si="8"/>
        <v>7.9986216688736986</v>
      </c>
      <c r="Z31" s="105">
        <f t="shared" si="9"/>
        <v>9729728.1627326887</v>
      </c>
      <c r="AA31" s="104">
        <v>0</v>
      </c>
      <c r="AB31" s="104">
        <v>0.70637833112630055</v>
      </c>
      <c r="AC31" s="104">
        <v>0</v>
      </c>
      <c r="AD31" s="104">
        <f t="shared" si="10"/>
        <v>0</v>
      </c>
      <c r="AE31" s="104">
        <f t="shared" si="11"/>
        <v>859256.68526730873</v>
      </c>
      <c r="AF31" s="104">
        <f t="shared" si="12"/>
        <v>0</v>
      </c>
      <c r="AG31" s="104">
        <f t="shared" si="16"/>
        <v>8.7100000000000009</v>
      </c>
      <c r="AH31" s="105">
        <f t="shared" si="17"/>
        <v>10595067</v>
      </c>
      <c r="AI31" s="214"/>
      <c r="AJ31" s="207">
        <v>444.24</v>
      </c>
      <c r="AK31" s="105">
        <f t="shared" si="13"/>
        <v>2205519</v>
      </c>
      <c r="AL31" s="215"/>
    </row>
    <row r="32" spans="1:38" x14ac:dyDescent="0.5">
      <c r="A32" s="102" t="s">
        <v>77</v>
      </c>
      <c r="B32" s="101">
        <v>309</v>
      </c>
      <c r="C32" s="102" t="s">
        <v>81</v>
      </c>
      <c r="D32" s="104">
        <v>6.27</v>
      </c>
      <c r="E32" s="104">
        <f>'TP&amp;P Notional Rates'!I35</f>
        <v>0.13</v>
      </c>
      <c r="F32" s="104">
        <f t="shared" si="14"/>
        <v>6.4626999999999999</v>
      </c>
      <c r="G32" s="104">
        <f t="shared" si="15"/>
        <v>6.7123749739000003</v>
      </c>
      <c r="H32" s="103">
        <f>ACA!I38</f>
        <v>1.2340524358840008</v>
      </c>
      <c r="I32" s="103">
        <f>'Formula Factor Data'!D36</f>
        <v>3573.07</v>
      </c>
      <c r="J32" s="103">
        <f>'Formula Factor Data'!H36</f>
        <v>883.40373904431794</v>
      </c>
      <c r="K32" s="103">
        <f>'Formula Factor Data'!I36</f>
        <v>1816.716711213483</v>
      </c>
      <c r="L32" s="103">
        <f>'Formula Factor Data'!J36</f>
        <v>101.28876695652174</v>
      </c>
      <c r="M32" s="104">
        <f>H32*'National Details'!$E$28</f>
        <v>5.7772384577485978</v>
      </c>
      <c r="N32" s="104">
        <f>H32*'National Details'!$E$29</f>
        <v>2.1227153820619646</v>
      </c>
      <c r="O32" s="104">
        <f>H32*'National Details'!$E$30</f>
        <v>0.41904615286375585</v>
      </c>
      <c r="P32" s="104">
        <f>H32*'National Details'!$E$31</f>
        <v>2.2347550056115764</v>
      </c>
      <c r="Q32" s="105">
        <f t="shared" si="0"/>
        <v>11766212.127249837</v>
      </c>
      <c r="R32" s="105">
        <f t="shared" si="1"/>
        <v>1068872.3821010436</v>
      </c>
      <c r="S32" s="105">
        <f t="shared" si="2"/>
        <v>433934.24474606389</v>
      </c>
      <c r="T32" s="105">
        <f t="shared" si="3"/>
        <v>129022.68001193748</v>
      </c>
      <c r="U32" s="104">
        <f t="shared" si="4"/>
        <v>5.7772384577485978</v>
      </c>
      <c r="V32" s="104">
        <f t="shared" si="5"/>
        <v>0.52481891075193798</v>
      </c>
      <c r="W32" s="104">
        <f t="shared" si="6"/>
        <v>0.21306275798607502</v>
      </c>
      <c r="X32" s="104">
        <f t="shared" si="7"/>
        <v>6.3350446246032505E-2</v>
      </c>
      <c r="Y32" s="104">
        <f t="shared" si="8"/>
        <v>6.5784705727326429</v>
      </c>
      <c r="Z32" s="105">
        <f t="shared" si="9"/>
        <v>13398041.434108881</v>
      </c>
      <c r="AA32" s="104">
        <v>0</v>
      </c>
      <c r="AB32" s="104">
        <v>0</v>
      </c>
      <c r="AC32" s="104">
        <v>0</v>
      </c>
      <c r="AD32" s="104">
        <f t="shared" si="10"/>
        <v>0</v>
      </c>
      <c r="AE32" s="104">
        <f t="shared" si="11"/>
        <v>0</v>
      </c>
      <c r="AF32" s="104">
        <f t="shared" si="12"/>
        <v>0</v>
      </c>
      <c r="AG32" s="104">
        <f t="shared" si="16"/>
        <v>6.58</v>
      </c>
      <c r="AH32" s="105">
        <f t="shared" si="17"/>
        <v>13401157</v>
      </c>
      <c r="AI32" s="214"/>
      <c r="AJ32" s="207">
        <v>1268.46</v>
      </c>
      <c r="AK32" s="105">
        <f t="shared" si="13"/>
        <v>4757487</v>
      </c>
      <c r="AL32" s="215"/>
    </row>
    <row r="33" spans="1:38" x14ac:dyDescent="0.5">
      <c r="A33" s="102" t="s">
        <v>77</v>
      </c>
      <c r="B33" s="101">
        <v>206</v>
      </c>
      <c r="C33" s="102" t="s">
        <v>82</v>
      </c>
      <c r="D33" s="104">
        <v>8.1300000000000008</v>
      </c>
      <c r="E33" s="104">
        <f>'TP&amp;P Notional Rates'!I36</f>
        <v>0.17</v>
      </c>
      <c r="F33" s="104">
        <f t="shared" si="14"/>
        <v>8.3813000000000013</v>
      </c>
      <c r="G33" s="104">
        <f t="shared" si="15"/>
        <v>8.7050412341000012</v>
      </c>
      <c r="H33" s="103">
        <f>ACA!I39</f>
        <v>1.4007801785116076</v>
      </c>
      <c r="I33" s="103">
        <f>'Formula Factor Data'!D37</f>
        <v>2574.89</v>
      </c>
      <c r="J33" s="103">
        <f>'Formula Factor Data'!H37</f>
        <v>1083.6151249904442</v>
      </c>
      <c r="K33" s="103">
        <f>'Formula Factor Data'!I37</f>
        <v>1036.93811292224</v>
      </c>
      <c r="L33" s="103">
        <f>'Formula Factor Data'!J37</f>
        <v>112.45388338054769</v>
      </c>
      <c r="M33" s="104">
        <f>H33*'National Details'!$E$28</f>
        <v>6.5577773543732159</v>
      </c>
      <c r="N33" s="104">
        <f>H33*'National Details'!$E$29</f>
        <v>2.4095067157207857</v>
      </c>
      <c r="O33" s="104">
        <f>H33*'National Details'!$E$30</f>
        <v>0.47566175289189311</v>
      </c>
      <c r="P33" s="104">
        <f>H33*'National Details'!$E$31</f>
        <v>2.5366835514147845</v>
      </c>
      <c r="Q33" s="105">
        <f t="shared" si="0"/>
        <v>9624766.5392411686</v>
      </c>
      <c r="R33" s="105">
        <f t="shared" si="1"/>
        <v>1488257.4149250234</v>
      </c>
      <c r="S33" s="105">
        <f t="shared" si="2"/>
        <v>281142.12624681252</v>
      </c>
      <c r="T33" s="105">
        <f t="shared" si="3"/>
        <v>162598.1522705665</v>
      </c>
      <c r="U33" s="104">
        <f t="shared" si="4"/>
        <v>6.5577773543732159</v>
      </c>
      <c r="V33" s="104">
        <f t="shared" si="5"/>
        <v>1.0140153252842232</v>
      </c>
      <c r="W33" s="104">
        <f t="shared" si="6"/>
        <v>0.19155451317648692</v>
      </c>
      <c r="X33" s="104">
        <f t="shared" si="7"/>
        <v>0.11078528258067402</v>
      </c>
      <c r="Y33" s="104">
        <f t="shared" si="8"/>
        <v>7.8741324754146005</v>
      </c>
      <c r="Z33" s="105">
        <f t="shared" si="9"/>
        <v>11556764.232683571</v>
      </c>
      <c r="AA33" s="104">
        <v>0</v>
      </c>
      <c r="AB33" s="104">
        <v>0.50716752458540082</v>
      </c>
      <c r="AC33" s="104">
        <v>0</v>
      </c>
      <c r="AD33" s="104">
        <f t="shared" si="10"/>
        <v>0</v>
      </c>
      <c r="AE33" s="104">
        <f t="shared" si="11"/>
        <v>744363.3348064305</v>
      </c>
      <c r="AF33" s="104">
        <f t="shared" si="12"/>
        <v>0</v>
      </c>
      <c r="AG33" s="104">
        <f t="shared" si="16"/>
        <v>8.3800000000000008</v>
      </c>
      <c r="AH33" s="105">
        <f t="shared" si="17"/>
        <v>12299220</v>
      </c>
      <c r="AI33" s="214"/>
      <c r="AJ33" s="207">
        <v>696.57</v>
      </c>
      <c r="AK33" s="105">
        <f t="shared" si="13"/>
        <v>3327237</v>
      </c>
      <c r="AL33" s="215"/>
    </row>
    <row r="34" spans="1:38" x14ac:dyDescent="0.5">
      <c r="A34" s="102" t="s">
        <v>77</v>
      </c>
      <c r="B34" s="101">
        <v>207</v>
      </c>
      <c r="C34" s="102" t="s">
        <v>83</v>
      </c>
      <c r="D34" s="104">
        <v>8.44</v>
      </c>
      <c r="E34" s="104">
        <f>'TP&amp;P Notional Rates'!I37</f>
        <v>0.08</v>
      </c>
      <c r="F34" s="104">
        <f t="shared" si="14"/>
        <v>8.6044</v>
      </c>
      <c r="G34" s="104">
        <f t="shared" si="15"/>
        <v>8.9404856107999997</v>
      </c>
      <c r="H34" s="103">
        <f>ACA!I40</f>
        <v>1.5024916804595869</v>
      </c>
      <c r="I34" s="103">
        <f>'Formula Factor Data'!D38</f>
        <v>2045.9</v>
      </c>
      <c r="J34" s="103">
        <f>'Formula Factor Data'!H38</f>
        <v>667.14130434782612</v>
      </c>
      <c r="K34" s="103">
        <f>'Formula Factor Data'!I38</f>
        <v>1096.8638721576999</v>
      </c>
      <c r="L34" s="103">
        <f>'Formula Factor Data'!J38</f>
        <v>42.622916666666669</v>
      </c>
      <c r="M34" s="104">
        <f>H34*'National Details'!$E$28</f>
        <v>7.0339415622808872</v>
      </c>
      <c r="N34" s="104">
        <f>H34*'National Details'!$E$29</f>
        <v>2.5844624659300059</v>
      </c>
      <c r="O34" s="104">
        <f>H34*'National Details'!$E$30</f>
        <v>0.51019984248511485</v>
      </c>
      <c r="P34" s="104">
        <f>H34*'National Details'!$E$31</f>
        <v>2.7208736891245278</v>
      </c>
      <c r="Q34" s="105">
        <f t="shared" si="0"/>
        <v>8202722.3940941654</v>
      </c>
      <c r="R34" s="105">
        <f t="shared" si="1"/>
        <v>982794.94651836972</v>
      </c>
      <c r="S34" s="105">
        <f t="shared" si="2"/>
        <v>318983.27163740882</v>
      </c>
      <c r="T34" s="105">
        <f t="shared" si="3"/>
        <v>66103.796331885969</v>
      </c>
      <c r="U34" s="104">
        <f t="shared" si="4"/>
        <v>7.0339415622808863</v>
      </c>
      <c r="V34" s="104">
        <f t="shared" si="5"/>
        <v>0.84275949975978459</v>
      </c>
      <c r="W34" s="104">
        <f t="shared" si="6"/>
        <v>0.27353232064249067</v>
      </c>
      <c r="X34" s="104">
        <f t="shared" si="7"/>
        <v>5.6684868523427662E-2</v>
      </c>
      <c r="Y34" s="104">
        <f t="shared" si="8"/>
        <v>8.2069182512065897</v>
      </c>
      <c r="Z34" s="105">
        <f t="shared" si="9"/>
        <v>9570604.4085818324</v>
      </c>
      <c r="AA34" s="104">
        <v>0</v>
      </c>
      <c r="AB34" s="104">
        <v>0.39748174879341036</v>
      </c>
      <c r="AC34" s="104">
        <v>0</v>
      </c>
      <c r="AD34" s="104">
        <f t="shared" si="10"/>
        <v>0</v>
      </c>
      <c r="AE34" s="104">
        <f t="shared" si="11"/>
        <v>463528.50861816981</v>
      </c>
      <c r="AF34" s="104">
        <f t="shared" si="12"/>
        <v>0</v>
      </c>
      <c r="AG34" s="104">
        <f t="shared" si="16"/>
        <v>8.6</v>
      </c>
      <c r="AH34" s="105">
        <f t="shared" si="17"/>
        <v>10029002</v>
      </c>
      <c r="AI34" s="214"/>
      <c r="AJ34" s="207">
        <v>285.38</v>
      </c>
      <c r="AK34" s="105">
        <f t="shared" si="13"/>
        <v>1398933</v>
      </c>
      <c r="AL34" s="215"/>
    </row>
    <row r="35" spans="1:38" x14ac:dyDescent="0.5">
      <c r="A35" s="102" t="s">
        <v>77</v>
      </c>
      <c r="B35" s="101">
        <v>208</v>
      </c>
      <c r="C35" s="102" t="s">
        <v>84</v>
      </c>
      <c r="D35" s="104">
        <v>7.58</v>
      </c>
      <c r="E35" s="104">
        <f>'TP&amp;P Notional Rates'!I38</f>
        <v>0.13</v>
      </c>
      <c r="F35" s="104">
        <f t="shared" si="14"/>
        <v>7.7858000000000001</v>
      </c>
      <c r="G35" s="104">
        <f t="shared" si="15"/>
        <v>8.0876399206000009</v>
      </c>
      <c r="H35" s="103">
        <f>ACA!I41</f>
        <v>1.4110970916941579</v>
      </c>
      <c r="I35" s="103">
        <f>'Formula Factor Data'!D39</f>
        <v>3569.09</v>
      </c>
      <c r="J35" s="103">
        <f>'Formula Factor Data'!H39</f>
        <v>1331.8049486822426</v>
      </c>
      <c r="K35" s="103">
        <f>'Formula Factor Data'!I39</f>
        <v>1635.590418296737</v>
      </c>
      <c r="L35" s="103">
        <f>'Formula Factor Data'!J39</f>
        <v>95.704035866780529</v>
      </c>
      <c r="M35" s="104">
        <f>H35*'National Details'!$E$28</f>
        <v>6.6060761671872656</v>
      </c>
      <c r="N35" s="104">
        <f>H35*'National Details'!$E$29</f>
        <v>2.4272530202303746</v>
      </c>
      <c r="O35" s="104">
        <f>H35*'National Details'!$E$30</f>
        <v>0.47916505846697599</v>
      </c>
      <c r="P35" s="104">
        <f>H35*'National Details'!$E$31</f>
        <v>2.5553665284964255</v>
      </c>
      <c r="Q35" s="105">
        <f t="shared" si="0"/>
        <v>13439277.820901448</v>
      </c>
      <c r="R35" s="105">
        <f t="shared" si="1"/>
        <v>1842597.7229066375</v>
      </c>
      <c r="S35" s="105">
        <f t="shared" si="2"/>
        <v>446719.13369437354</v>
      </c>
      <c r="T35" s="105">
        <f t="shared" si="3"/>
        <v>139398.56724071564</v>
      </c>
      <c r="U35" s="104">
        <f t="shared" si="4"/>
        <v>6.6060761671872656</v>
      </c>
      <c r="V35" s="104">
        <f t="shared" si="5"/>
        <v>0.90572879474788581</v>
      </c>
      <c r="W35" s="104">
        <f t="shared" si="6"/>
        <v>0.21958476205732597</v>
      </c>
      <c r="X35" s="104">
        <f t="shared" si="7"/>
        <v>6.8521356955412255E-2</v>
      </c>
      <c r="Y35" s="104">
        <f t="shared" si="8"/>
        <v>7.79991108094789</v>
      </c>
      <c r="Z35" s="105">
        <f t="shared" si="9"/>
        <v>15867993.244743174</v>
      </c>
      <c r="AA35" s="104">
        <v>0</v>
      </c>
      <c r="AB35" s="104">
        <v>0</v>
      </c>
      <c r="AC35" s="104">
        <v>0</v>
      </c>
      <c r="AD35" s="104">
        <f t="shared" si="10"/>
        <v>0</v>
      </c>
      <c r="AE35" s="104">
        <f t="shared" si="11"/>
        <v>0</v>
      </c>
      <c r="AF35" s="104">
        <f t="shared" si="12"/>
        <v>0</v>
      </c>
      <c r="AG35" s="104">
        <f t="shared" si="16"/>
        <v>7.8</v>
      </c>
      <c r="AH35" s="105">
        <f t="shared" si="17"/>
        <v>15868175</v>
      </c>
      <c r="AI35" s="214"/>
      <c r="AJ35" s="207">
        <v>1376.59</v>
      </c>
      <c r="AK35" s="105">
        <f t="shared" si="13"/>
        <v>6120320</v>
      </c>
      <c r="AL35" s="215"/>
    </row>
    <row r="36" spans="1:38" x14ac:dyDescent="0.5">
      <c r="A36" s="102" t="s">
        <v>77</v>
      </c>
      <c r="B36" s="101">
        <v>209</v>
      </c>
      <c r="C36" s="102" t="s">
        <v>85</v>
      </c>
      <c r="D36" s="104">
        <v>6.92</v>
      </c>
      <c r="E36" s="104">
        <f>'TP&amp;P Notional Rates'!I39</f>
        <v>0.11</v>
      </c>
      <c r="F36" s="104">
        <f t="shared" si="14"/>
        <v>7.0992000000000006</v>
      </c>
      <c r="G36" s="104">
        <f t="shared" si="15"/>
        <v>7.3747583444000009</v>
      </c>
      <c r="H36" s="103">
        <f>ACA!I42</f>
        <v>1.3673431637173017</v>
      </c>
      <c r="I36" s="103">
        <f>'Formula Factor Data'!D40</f>
        <v>4197.25</v>
      </c>
      <c r="J36" s="103">
        <f>'Formula Factor Data'!H40</f>
        <v>1063.9305940009983</v>
      </c>
      <c r="K36" s="103">
        <f>'Formula Factor Data'!I40</f>
        <v>1556.3538957321998</v>
      </c>
      <c r="L36" s="103">
        <f>'Formula Factor Data'!J40</f>
        <v>121.47109301386459</v>
      </c>
      <c r="M36" s="104">
        <f>H36*'National Details'!$E$28</f>
        <v>6.4012413740819127</v>
      </c>
      <c r="N36" s="104">
        <f>H36*'National Details'!$E$29</f>
        <v>2.3519911162452556</v>
      </c>
      <c r="O36" s="104">
        <f>H36*'National Details'!$E$30</f>
        <v>0.46430757376192344</v>
      </c>
      <c r="P36" s="104">
        <f>H36*'National Details'!$E$31</f>
        <v>2.4761322052876191</v>
      </c>
      <c r="Q36" s="105">
        <f t="shared" si="0"/>
        <v>15314537.903698225</v>
      </c>
      <c r="R36" s="105">
        <f t="shared" si="1"/>
        <v>1426342.5240733749</v>
      </c>
      <c r="S36" s="105">
        <f t="shared" si="2"/>
        <v>411897.3337081311</v>
      </c>
      <c r="T36" s="105">
        <f t="shared" si="3"/>
        <v>171443.73669117727</v>
      </c>
      <c r="U36" s="104">
        <f t="shared" si="4"/>
        <v>6.4012413740819119</v>
      </c>
      <c r="V36" s="104">
        <f t="shared" si="5"/>
        <v>0.59618924424132125</v>
      </c>
      <c r="W36" s="104">
        <f t="shared" si="6"/>
        <v>0.17216675233601411</v>
      </c>
      <c r="X36" s="104">
        <f t="shared" si="7"/>
        <v>7.1660845892695932E-2</v>
      </c>
      <c r="Y36" s="104">
        <f t="shared" si="8"/>
        <v>7.2412582165519428</v>
      </c>
      <c r="Z36" s="105">
        <f t="shared" si="9"/>
        <v>17324221.498170905</v>
      </c>
      <c r="AA36" s="104">
        <v>0</v>
      </c>
      <c r="AB36" s="104">
        <v>0</v>
      </c>
      <c r="AC36" s="104">
        <v>0</v>
      </c>
      <c r="AD36" s="104">
        <f t="shared" si="10"/>
        <v>0</v>
      </c>
      <c r="AE36" s="104">
        <f t="shared" si="11"/>
        <v>0</v>
      </c>
      <c r="AF36" s="104">
        <f t="shared" si="12"/>
        <v>0</v>
      </c>
      <c r="AG36" s="104">
        <f t="shared" si="16"/>
        <v>7.24</v>
      </c>
      <c r="AH36" s="105">
        <f t="shared" si="17"/>
        <v>17321212</v>
      </c>
      <c r="AI36" s="214"/>
      <c r="AJ36" s="207">
        <v>1744.22</v>
      </c>
      <c r="AK36" s="105">
        <f t="shared" si="13"/>
        <v>7198048</v>
      </c>
      <c r="AL36" s="215"/>
    </row>
    <row r="37" spans="1:38" x14ac:dyDescent="0.5">
      <c r="A37" s="102" t="s">
        <v>77</v>
      </c>
      <c r="B37" s="101">
        <v>316</v>
      </c>
      <c r="C37" s="102" t="s">
        <v>86</v>
      </c>
      <c r="D37" s="104">
        <v>6.19</v>
      </c>
      <c r="E37" s="104">
        <f>'TP&amp;P Notional Rates'!I40</f>
        <v>0.18</v>
      </c>
      <c r="F37" s="104">
        <f t="shared" si="14"/>
        <v>6.4318999999999997</v>
      </c>
      <c r="G37" s="104">
        <f t="shared" si="15"/>
        <v>6.6783893283000006</v>
      </c>
      <c r="H37" s="103">
        <f>ACA!I43</f>
        <v>1.1720348081751957</v>
      </c>
      <c r="I37" s="103">
        <f>'Formula Factor Data'!D41</f>
        <v>5960.45</v>
      </c>
      <c r="J37" s="103">
        <f>'Formula Factor Data'!H41</f>
        <v>1828.1270241144498</v>
      </c>
      <c r="K37" s="103">
        <f>'Formula Factor Data'!I41</f>
        <v>4282.7155903657249</v>
      </c>
      <c r="L37" s="103">
        <f>'Formula Factor Data'!J41</f>
        <v>171.49632352941174</v>
      </c>
      <c r="M37" s="104">
        <f>H37*'National Details'!$E$28</f>
        <v>5.4869018290615141</v>
      </c>
      <c r="N37" s="104">
        <f>H37*'National Details'!$E$29</f>
        <v>2.0160377657237496</v>
      </c>
      <c r="O37" s="104">
        <f>H37*'National Details'!$E$30</f>
        <v>0.39798687892577683</v>
      </c>
      <c r="P37" s="104">
        <f>H37*'National Details'!$E$31</f>
        <v>2.1224468087081547</v>
      </c>
      <c r="Q37" s="105">
        <f t="shared" si="0"/>
        <v>18641510.284006931</v>
      </c>
      <c r="R37" s="105">
        <f t="shared" si="1"/>
        <v>2100776.6790582947</v>
      </c>
      <c r="S37" s="105">
        <f t="shared" si="2"/>
        <v>971544.82834775979</v>
      </c>
      <c r="T37" s="105">
        <f t="shared" si="3"/>
        <v>207475.34001070328</v>
      </c>
      <c r="U37" s="104">
        <f t="shared" si="4"/>
        <v>5.4869018290615141</v>
      </c>
      <c r="V37" s="104">
        <f t="shared" si="5"/>
        <v>0.61833806527273993</v>
      </c>
      <c r="W37" s="104">
        <f t="shared" si="6"/>
        <v>0.28596240403600748</v>
      </c>
      <c r="X37" s="104">
        <f t="shared" si="7"/>
        <v>6.1067842961551759E-2</v>
      </c>
      <c r="Y37" s="104">
        <f t="shared" si="8"/>
        <v>6.4522701413318133</v>
      </c>
      <c r="Z37" s="105">
        <f t="shared" si="9"/>
        <v>21921307.131423686</v>
      </c>
      <c r="AA37" s="104">
        <v>0</v>
      </c>
      <c r="AB37" s="104">
        <v>0</v>
      </c>
      <c r="AC37" s="104">
        <v>0</v>
      </c>
      <c r="AD37" s="104">
        <f t="shared" si="10"/>
        <v>0</v>
      </c>
      <c r="AE37" s="104">
        <f t="shared" si="11"/>
        <v>0</v>
      </c>
      <c r="AF37" s="104">
        <f t="shared" si="12"/>
        <v>0</v>
      </c>
      <c r="AG37" s="104">
        <f t="shared" si="16"/>
        <v>6.45</v>
      </c>
      <c r="AH37" s="105">
        <f t="shared" si="17"/>
        <v>21913595</v>
      </c>
      <c r="AI37" s="214"/>
      <c r="AJ37" s="207">
        <v>1324.51</v>
      </c>
      <c r="AK37" s="105">
        <f t="shared" si="13"/>
        <v>4869562</v>
      </c>
      <c r="AL37" s="215"/>
    </row>
    <row r="38" spans="1:38" x14ac:dyDescent="0.5">
      <c r="A38" s="102" t="s">
        <v>77</v>
      </c>
      <c r="B38" s="101">
        <v>210</v>
      </c>
      <c r="C38" s="102" t="s">
        <v>87</v>
      </c>
      <c r="D38" s="104">
        <v>7.29</v>
      </c>
      <c r="E38" s="104">
        <f>'TP&amp;P Notional Rates'!I41</f>
        <v>0.13</v>
      </c>
      <c r="F38" s="104">
        <f t="shared" si="14"/>
        <v>7.4928999999999997</v>
      </c>
      <c r="G38" s="104">
        <f t="shared" si="15"/>
        <v>7.7831919553000004</v>
      </c>
      <c r="H38" s="103">
        <f>ACA!I44</f>
        <v>1.3865154318587765</v>
      </c>
      <c r="I38" s="103">
        <f>'Formula Factor Data'!D42</f>
        <v>3727.13</v>
      </c>
      <c r="J38" s="103">
        <f>'Formula Factor Data'!H42</f>
        <v>1326.4551211993835</v>
      </c>
      <c r="K38" s="103">
        <f>'Formula Factor Data'!I42</f>
        <v>1398.7569710098819</v>
      </c>
      <c r="L38" s="103">
        <f>'Formula Factor Data'!J42</f>
        <v>127.70246215139443</v>
      </c>
      <c r="M38" s="104">
        <f>H38*'National Details'!$E$28</f>
        <v>6.4909966888549455</v>
      </c>
      <c r="N38" s="104">
        <f>H38*'National Details'!$E$29</f>
        <v>2.3849696731602799</v>
      </c>
      <c r="O38" s="104">
        <f>H38*'National Details'!$E$30</f>
        <v>0.4708178848092836</v>
      </c>
      <c r="P38" s="104">
        <f>H38*'National Details'!$E$31</f>
        <v>2.5108514124721957</v>
      </c>
      <c r="Q38" s="105">
        <f t="shared" si="0"/>
        <v>13789889.438691201</v>
      </c>
      <c r="R38" s="105">
        <f t="shared" si="1"/>
        <v>1803226.4850151436</v>
      </c>
      <c r="S38" s="105">
        <f t="shared" si="2"/>
        <v>375379.08511827438</v>
      </c>
      <c r="T38" s="105">
        <f t="shared" si="3"/>
        <v>182765.88725733329</v>
      </c>
      <c r="U38" s="104">
        <f t="shared" si="4"/>
        <v>6.4909966888549446</v>
      </c>
      <c r="V38" s="104">
        <f t="shared" si="5"/>
        <v>0.84879122457995104</v>
      </c>
      <c r="W38" s="104">
        <f t="shared" si="6"/>
        <v>0.17669354126448847</v>
      </c>
      <c r="X38" s="104">
        <f t="shared" si="7"/>
        <v>8.6029171901437773E-2</v>
      </c>
      <c r="Y38" s="104">
        <f t="shared" si="8"/>
        <v>7.6025106266008224</v>
      </c>
      <c r="Z38" s="105">
        <f t="shared" si="9"/>
        <v>16151260.896081952</v>
      </c>
      <c r="AA38" s="104">
        <v>0</v>
      </c>
      <c r="AB38" s="104">
        <v>0</v>
      </c>
      <c r="AC38" s="104">
        <v>0</v>
      </c>
      <c r="AD38" s="104">
        <f t="shared" si="10"/>
        <v>0</v>
      </c>
      <c r="AE38" s="104">
        <f t="shared" si="11"/>
        <v>0</v>
      </c>
      <c r="AF38" s="104">
        <f t="shared" si="12"/>
        <v>0</v>
      </c>
      <c r="AG38" s="104">
        <f t="shared" si="16"/>
        <v>7.6</v>
      </c>
      <c r="AH38" s="105">
        <f t="shared" si="17"/>
        <v>16145928</v>
      </c>
      <c r="AI38" s="214"/>
      <c r="AJ38" s="207">
        <v>1196.51</v>
      </c>
      <c r="AK38" s="105">
        <f t="shared" si="13"/>
        <v>5183282</v>
      </c>
      <c r="AL38" s="215"/>
    </row>
    <row r="39" spans="1:38" x14ac:dyDescent="0.5">
      <c r="A39" s="102" t="s">
        <v>77</v>
      </c>
      <c r="B39" s="101">
        <v>211</v>
      </c>
      <c r="C39" s="102" t="s">
        <v>88</v>
      </c>
      <c r="D39" s="104">
        <v>8.41</v>
      </c>
      <c r="E39" s="104">
        <f>'TP&amp;P Notional Rates'!I42</f>
        <v>0.19</v>
      </c>
      <c r="F39" s="104">
        <f t="shared" si="14"/>
        <v>8.684099999999999</v>
      </c>
      <c r="G39" s="104">
        <f t="shared" si="15"/>
        <v>9.018990993700001</v>
      </c>
      <c r="H39" s="103">
        <f>ACA!I45</f>
        <v>1.3339532414964665</v>
      </c>
      <c r="I39" s="103">
        <f>'Formula Factor Data'!D43</f>
        <v>4315.8</v>
      </c>
      <c r="J39" s="103">
        <f>'Formula Factor Data'!H43</f>
        <v>1623.3177863621097</v>
      </c>
      <c r="K39" s="103">
        <f>'Formula Factor Data'!I43</f>
        <v>2912.1905087600398</v>
      </c>
      <c r="L39" s="103">
        <f>'Formula Factor Data'!J43</f>
        <v>133.61609907120743</v>
      </c>
      <c r="M39" s="104">
        <f>H39*'National Details'!$E$28</f>
        <v>6.2449258585120573</v>
      </c>
      <c r="N39" s="104">
        <f>H39*'National Details'!$E$29</f>
        <v>2.294556521536768</v>
      </c>
      <c r="O39" s="104">
        <f>H39*'National Details'!$E$30</f>
        <v>0.45296938581771501</v>
      </c>
      <c r="P39" s="104">
        <f>H39*'National Details'!$E$31</f>
        <v>2.4156661394623526</v>
      </c>
      <c r="Q39" s="105">
        <f t="shared" si="0"/>
        <v>15362555.081494812</v>
      </c>
      <c r="R39" s="105">
        <f t="shared" si="1"/>
        <v>2123132.815537571</v>
      </c>
      <c r="S39" s="105">
        <f t="shared" si="2"/>
        <v>751905.89329821209</v>
      </c>
      <c r="T39" s="105">
        <f t="shared" si="3"/>
        <v>183979.97514161686</v>
      </c>
      <c r="U39" s="104">
        <f t="shared" si="4"/>
        <v>6.2449258585120573</v>
      </c>
      <c r="V39" s="104">
        <f t="shared" si="5"/>
        <v>0.86306001511279684</v>
      </c>
      <c r="W39" s="104">
        <f t="shared" si="6"/>
        <v>0.30565205666092365</v>
      </c>
      <c r="X39" s="104">
        <f t="shared" si="7"/>
        <v>7.4788425370351477E-2</v>
      </c>
      <c r="Y39" s="104">
        <f t="shared" si="8"/>
        <v>7.488426355656129</v>
      </c>
      <c r="Z39" s="105">
        <f t="shared" si="9"/>
        <v>18421573.765472211</v>
      </c>
      <c r="AA39" s="104">
        <v>0</v>
      </c>
      <c r="AB39" s="104">
        <v>1.1956736443438674</v>
      </c>
      <c r="AC39" s="104">
        <v>0</v>
      </c>
      <c r="AD39" s="104">
        <f t="shared" si="10"/>
        <v>0</v>
      </c>
      <c r="AE39" s="104">
        <f t="shared" si="11"/>
        <v>2941364.3391277799</v>
      </c>
      <c r="AF39" s="104">
        <f t="shared" si="12"/>
        <v>0</v>
      </c>
      <c r="AG39" s="104">
        <f t="shared" si="16"/>
        <v>8.68</v>
      </c>
      <c r="AH39" s="105">
        <f t="shared" si="17"/>
        <v>21352853</v>
      </c>
      <c r="AI39" s="214"/>
      <c r="AJ39" s="207">
        <v>1045.5999999999999</v>
      </c>
      <c r="AK39" s="105">
        <f t="shared" si="13"/>
        <v>5173211</v>
      </c>
      <c r="AL39" s="215"/>
    </row>
    <row r="40" spans="1:38" x14ac:dyDescent="0.5">
      <c r="A40" s="102" t="s">
        <v>77</v>
      </c>
      <c r="B40" s="101">
        <v>212</v>
      </c>
      <c r="C40" s="102" t="s">
        <v>89</v>
      </c>
      <c r="D40" s="104">
        <v>7.38</v>
      </c>
      <c r="E40" s="104">
        <f>'TP&amp;P Notional Rates'!I43</f>
        <v>0.11</v>
      </c>
      <c r="F40" s="104">
        <f t="shared" si="14"/>
        <v>7.5638000000000005</v>
      </c>
      <c r="G40" s="104">
        <f t="shared" si="15"/>
        <v>7.8576758066000005</v>
      </c>
      <c r="H40" s="103">
        <f>ACA!I46</f>
        <v>1.4495298119001903</v>
      </c>
      <c r="I40" s="103">
        <f>'Formula Factor Data'!D44</f>
        <v>4668.3500000000004</v>
      </c>
      <c r="J40" s="103">
        <f>'Formula Factor Data'!H44</f>
        <v>1263.8299781718963</v>
      </c>
      <c r="K40" s="103">
        <f>'Formula Factor Data'!I44</f>
        <v>1861.3946349952103</v>
      </c>
      <c r="L40" s="103">
        <f>'Formula Factor Data'!J44</f>
        <v>117.29187723054962</v>
      </c>
      <c r="M40" s="104">
        <f>H40*'National Details'!$E$28</f>
        <v>6.7859996313398474</v>
      </c>
      <c r="N40" s="104">
        <f>H40*'National Details'!$E$29</f>
        <v>2.4933618207833983</v>
      </c>
      <c r="O40" s="104">
        <f>H40*'National Details'!$E$30</f>
        <v>0.49221562510265571</v>
      </c>
      <c r="P40" s="104">
        <f>H40*'National Details'!$E$31</f>
        <v>2.6249646358071375</v>
      </c>
      <c r="Q40" s="105">
        <f t="shared" ref="Q40:Q71" si="18">I40*M40*38*15</f>
        <v>18057270.186010268</v>
      </c>
      <c r="R40" s="105">
        <f t="shared" ref="R40:R71" si="19">J40*N40*38*15</f>
        <v>1796175.6868551334</v>
      </c>
      <c r="S40" s="105">
        <f t="shared" ref="S40:S71" si="20">K40*O40*38*15</f>
        <v>522238.28858133132</v>
      </c>
      <c r="T40" s="105">
        <f t="shared" ref="T40:T71" si="21">L40*P40*38*15</f>
        <v>175495.60698464632</v>
      </c>
      <c r="U40" s="104">
        <f t="shared" ref="U40:U71" si="22">Q40/($I40*15*38)</f>
        <v>6.7859996313398483</v>
      </c>
      <c r="V40" s="104">
        <f t="shared" ref="V40:V71" si="23">R40/($I40*15*38)</f>
        <v>0.67501053167292979</v>
      </c>
      <c r="W40" s="104">
        <f t="shared" ref="W40:W71" si="24">S40/($I40*15*38)</f>
        <v>0.19625939011147345</v>
      </c>
      <c r="X40" s="104">
        <f t="shared" ref="X40:X71" si="25">T40/($I40*15*38)</f>
        <v>6.5952002270100812E-2</v>
      </c>
      <c r="Y40" s="104">
        <f t="shared" ref="Y40:Y71" si="26">SUM(U40:X40)</f>
        <v>7.7232215553943524</v>
      </c>
      <c r="Z40" s="105">
        <f t="shared" ref="Z40:Z71" si="27">Y40*I40*15*38</f>
        <v>20551179.76843138</v>
      </c>
      <c r="AA40" s="104">
        <v>0</v>
      </c>
      <c r="AB40" s="104">
        <v>0</v>
      </c>
      <c r="AC40" s="104">
        <v>0</v>
      </c>
      <c r="AD40" s="104">
        <f t="shared" ref="AD40:AD71" si="28">AA40*I40*15*38</f>
        <v>0</v>
      </c>
      <c r="AE40" s="104">
        <f t="shared" ref="AE40:AE71" si="29">AB40*$I40*15*38</f>
        <v>0</v>
      </c>
      <c r="AF40" s="104">
        <f t="shared" ref="AF40:AF71" si="30">AC40*$I40*15*38</f>
        <v>0</v>
      </c>
      <c r="AG40" s="104">
        <f t="shared" ref="AG40:AG71" si="31">ROUND(Y40+AA40+AB40-AC40,2)</f>
        <v>7.72</v>
      </c>
      <c r="AH40" s="105">
        <f t="shared" ref="AH40:AH71" si="32">ROUNDUP(AG40*I40*15*38,0)</f>
        <v>20542608</v>
      </c>
      <c r="AI40" s="214"/>
      <c r="AJ40" s="207">
        <v>1045.8599999999999</v>
      </c>
      <c r="AK40" s="105">
        <f t="shared" ref="AK40:AK71" si="33">ROUNDUP(AG40*AJ40*15*38,0)</f>
        <v>4602203</v>
      </c>
      <c r="AL40" s="215"/>
    </row>
    <row r="41" spans="1:38" x14ac:dyDescent="0.5">
      <c r="A41" s="102" t="s">
        <v>77</v>
      </c>
      <c r="B41" s="101">
        <v>213</v>
      </c>
      <c r="C41" s="102" t="s">
        <v>90</v>
      </c>
      <c r="D41" s="104">
        <v>8.17</v>
      </c>
      <c r="E41" s="104">
        <f>'TP&amp;P Notional Rates'!I44</f>
        <v>0.15</v>
      </c>
      <c r="F41" s="104">
        <f t="shared" si="14"/>
        <v>8.4016999999999999</v>
      </c>
      <c r="G41" s="104">
        <f t="shared" si="15"/>
        <v>8.7270340569000009</v>
      </c>
      <c r="H41" s="103">
        <f>ACA!I47</f>
        <v>1.5161517736327761</v>
      </c>
      <c r="I41" s="103">
        <f>'Formula Factor Data'!D45</f>
        <v>1880.28</v>
      </c>
      <c r="J41" s="103">
        <f>'Formula Factor Data'!H45</f>
        <v>701.74415633937087</v>
      </c>
      <c r="K41" s="103">
        <f>'Formula Factor Data'!I45</f>
        <v>1110.6037077191279</v>
      </c>
      <c r="L41" s="103">
        <f>'Formula Factor Data'!J45</f>
        <v>49.020335195530727</v>
      </c>
      <c r="M41" s="104">
        <f>H41*'National Details'!$E$28</f>
        <v>7.0978915317650007</v>
      </c>
      <c r="N41" s="104">
        <f>H41*'National Details'!$E$29</f>
        <v>2.6079594333650706</v>
      </c>
      <c r="O41" s="104">
        <f>H41*'National Details'!$E$30</f>
        <v>0.51483838889168221</v>
      </c>
      <c r="P41" s="104">
        <f>H41*'National Details'!$E$31</f>
        <v>2.7456108564508392</v>
      </c>
      <c r="Q41" s="105">
        <f t="shared" si="18"/>
        <v>7607233.3889278444</v>
      </c>
      <c r="R41" s="105">
        <f t="shared" si="19"/>
        <v>1043168.5666304228</v>
      </c>
      <c r="S41" s="105">
        <f t="shared" si="20"/>
        <v>325915.41144016944</v>
      </c>
      <c r="T41" s="105">
        <f t="shared" si="21"/>
        <v>76716.735764833764</v>
      </c>
      <c r="U41" s="104">
        <f t="shared" si="22"/>
        <v>7.0978915317649998</v>
      </c>
      <c r="V41" s="104">
        <f t="shared" si="23"/>
        <v>0.97332327756189241</v>
      </c>
      <c r="W41" s="104">
        <f t="shared" si="24"/>
        <v>0.30409376453466747</v>
      </c>
      <c r="X41" s="104">
        <f t="shared" si="25"/>
        <v>7.1580171304118714E-2</v>
      </c>
      <c r="Y41" s="104">
        <f t="shared" si="26"/>
        <v>8.446888745165678</v>
      </c>
      <c r="Z41" s="105">
        <f t="shared" si="27"/>
        <v>9053034.1027632691</v>
      </c>
      <c r="AA41" s="104">
        <v>0</v>
      </c>
      <c r="AB41" s="104">
        <v>0</v>
      </c>
      <c r="AC41" s="104">
        <v>0</v>
      </c>
      <c r="AD41" s="104">
        <f t="shared" si="28"/>
        <v>0</v>
      </c>
      <c r="AE41" s="104">
        <f t="shared" si="29"/>
        <v>0</v>
      </c>
      <c r="AF41" s="104">
        <f t="shared" si="30"/>
        <v>0</v>
      </c>
      <c r="AG41" s="104">
        <f t="shared" si="31"/>
        <v>8.4499999999999993</v>
      </c>
      <c r="AH41" s="105">
        <f t="shared" si="32"/>
        <v>9056369</v>
      </c>
      <c r="AI41" s="214"/>
      <c r="AJ41" s="207">
        <v>281.14</v>
      </c>
      <c r="AK41" s="105">
        <f t="shared" si="33"/>
        <v>1354111</v>
      </c>
      <c r="AL41" s="215"/>
    </row>
    <row r="42" spans="1:38" x14ac:dyDescent="0.5">
      <c r="A42" s="102" t="s">
        <v>91</v>
      </c>
      <c r="B42" s="101">
        <v>841</v>
      </c>
      <c r="C42" s="102" t="s">
        <v>92</v>
      </c>
      <c r="D42" s="104">
        <v>5.27</v>
      </c>
      <c r="E42" s="104">
        <f>'TP&amp;P Notional Rates'!I45</f>
        <v>0.09</v>
      </c>
      <c r="F42" s="104">
        <f t="shared" si="14"/>
        <v>5.4126999999999992</v>
      </c>
      <c r="G42" s="104">
        <f t="shared" si="15"/>
        <v>5.6225544038999997</v>
      </c>
      <c r="H42" s="103">
        <f>ACA!I48</f>
        <v>1.0449757946491285</v>
      </c>
      <c r="I42" s="103">
        <f>'Formula Factor Data'!D46</f>
        <v>1347.18</v>
      </c>
      <c r="J42" s="103">
        <f>'Formula Factor Data'!H46</f>
        <v>384.12339981867632</v>
      </c>
      <c r="K42" s="103">
        <f>'Formula Factor Data'!I46</f>
        <v>128.25954084925741</v>
      </c>
      <c r="L42" s="103">
        <f>'Formula Factor Data'!J46</f>
        <v>38.082826855123677</v>
      </c>
      <c r="M42" s="104">
        <f>H42*'National Details'!$E$28</f>
        <v>4.8920727942477988</v>
      </c>
      <c r="N42" s="104">
        <f>H42*'National Details'!$E$29</f>
        <v>1.7974813133407537</v>
      </c>
      <c r="O42" s="104">
        <f>H42*'National Details'!$E$30</f>
        <v>0.35484155603953993</v>
      </c>
      <c r="P42" s="104">
        <f>H42*'National Details'!$E$31</f>
        <v>1.8923546681889831</v>
      </c>
      <c r="Q42" s="105">
        <f t="shared" si="18"/>
        <v>3756586.4973642072</v>
      </c>
      <c r="R42" s="105">
        <f t="shared" si="19"/>
        <v>393559.14091886417</v>
      </c>
      <c r="S42" s="105">
        <f t="shared" si="20"/>
        <v>25941.734579564432</v>
      </c>
      <c r="T42" s="105">
        <f t="shared" si="21"/>
        <v>41077.74265096186</v>
      </c>
      <c r="U42" s="104">
        <f t="shared" si="22"/>
        <v>4.8920727942477988</v>
      </c>
      <c r="V42" s="104">
        <f t="shared" si="23"/>
        <v>0.51251847057630739</v>
      </c>
      <c r="W42" s="104">
        <f t="shared" si="24"/>
        <v>3.3783024578651275E-2</v>
      </c>
      <c r="X42" s="104">
        <f t="shared" si="25"/>
        <v>5.3494124895801652E-2</v>
      </c>
      <c r="Y42" s="104">
        <f t="shared" si="26"/>
        <v>5.4918684142985601</v>
      </c>
      <c r="Z42" s="105">
        <f t="shared" si="27"/>
        <v>4217165.1155135985</v>
      </c>
      <c r="AA42" s="104">
        <v>0</v>
      </c>
      <c r="AB42" s="104">
        <v>0</v>
      </c>
      <c r="AC42" s="104">
        <v>0</v>
      </c>
      <c r="AD42" s="104">
        <f t="shared" si="28"/>
        <v>0</v>
      </c>
      <c r="AE42" s="104">
        <f t="shared" si="29"/>
        <v>0</v>
      </c>
      <c r="AF42" s="104">
        <f t="shared" si="30"/>
        <v>0</v>
      </c>
      <c r="AG42" s="104">
        <f t="shared" si="31"/>
        <v>5.49</v>
      </c>
      <c r="AH42" s="105">
        <f t="shared" si="32"/>
        <v>4215731</v>
      </c>
      <c r="AI42" s="214"/>
      <c r="AJ42" s="207">
        <v>698.47</v>
      </c>
      <c r="AK42" s="105">
        <f t="shared" si="33"/>
        <v>2185723</v>
      </c>
      <c r="AL42" s="215"/>
    </row>
    <row r="43" spans="1:38" x14ac:dyDescent="0.5">
      <c r="A43" s="102" t="s">
        <v>91</v>
      </c>
      <c r="B43" s="101">
        <v>840</v>
      </c>
      <c r="C43" s="102" t="s">
        <v>93</v>
      </c>
      <c r="D43" s="104">
        <v>5.2</v>
      </c>
      <c r="E43" s="104">
        <f>'TP&amp;P Notional Rates'!I46</f>
        <v>0.09</v>
      </c>
      <c r="F43" s="104">
        <f t="shared" si="14"/>
        <v>5.3420000000000005</v>
      </c>
      <c r="G43" s="104">
        <f t="shared" si="15"/>
        <v>5.5490669640000005</v>
      </c>
      <c r="H43" s="103">
        <f>ACA!I49</f>
        <v>1.0162386030699204</v>
      </c>
      <c r="I43" s="103">
        <f>'Formula Factor Data'!D47</f>
        <v>6457.78</v>
      </c>
      <c r="J43" s="103">
        <f>'Formula Factor Data'!H47</f>
        <v>2118.7297203565136</v>
      </c>
      <c r="K43" s="103">
        <f>'Formula Factor Data'!I47</f>
        <v>238.05372811704541</v>
      </c>
      <c r="L43" s="103">
        <f>'Formula Factor Data'!J47</f>
        <v>281.40257945018521</v>
      </c>
      <c r="M43" s="104">
        <f>H43*'National Details'!$E$28</f>
        <v>4.7575391200444317</v>
      </c>
      <c r="N43" s="104">
        <f>H43*'National Details'!$E$29</f>
        <v>1.7480499627525194</v>
      </c>
      <c r="O43" s="104">
        <f>H43*'National Details'!$E$30</f>
        <v>0.3450832919453975</v>
      </c>
      <c r="P43" s="104">
        <f>H43*'National Details'!$E$31</f>
        <v>1.8403142679098408</v>
      </c>
      <c r="Q43" s="105">
        <f t="shared" si="18"/>
        <v>17512190.3578251</v>
      </c>
      <c r="R43" s="105">
        <f t="shared" si="19"/>
        <v>2111077.88298856</v>
      </c>
      <c r="S43" s="105">
        <f t="shared" si="20"/>
        <v>46824.567570347659</v>
      </c>
      <c r="T43" s="105">
        <f t="shared" si="21"/>
        <v>295185.43373362074</v>
      </c>
      <c r="U43" s="104">
        <f t="shared" si="22"/>
        <v>4.7575391200444308</v>
      </c>
      <c r="V43" s="104">
        <f t="shared" si="23"/>
        <v>0.57351681363438511</v>
      </c>
      <c r="W43" s="104">
        <f t="shared" si="24"/>
        <v>1.2720836596865279E-2</v>
      </c>
      <c r="X43" s="104">
        <f t="shared" si="25"/>
        <v>8.0193066655848966E-2</v>
      </c>
      <c r="Y43" s="104">
        <f t="shared" si="26"/>
        <v>5.4239698369315308</v>
      </c>
      <c r="Z43" s="105">
        <f t="shared" si="27"/>
        <v>19965278.242117628</v>
      </c>
      <c r="AA43" s="104">
        <v>4.6030163068469854E-2</v>
      </c>
      <c r="AB43" s="104">
        <v>0</v>
      </c>
      <c r="AC43" s="104">
        <v>0</v>
      </c>
      <c r="AD43" s="104">
        <f t="shared" si="28"/>
        <v>169434.01988237287</v>
      </c>
      <c r="AE43" s="104">
        <f t="shared" si="29"/>
        <v>0</v>
      </c>
      <c r="AF43" s="104">
        <f t="shared" si="30"/>
        <v>0</v>
      </c>
      <c r="AG43" s="104">
        <f t="shared" si="31"/>
        <v>5.47</v>
      </c>
      <c r="AH43" s="105">
        <f t="shared" si="32"/>
        <v>20134713</v>
      </c>
      <c r="AI43" s="214"/>
      <c r="AJ43" s="207">
        <v>3341.4</v>
      </c>
      <c r="AK43" s="105">
        <f t="shared" si="33"/>
        <v>10418152</v>
      </c>
      <c r="AL43" s="215"/>
    </row>
    <row r="44" spans="1:38" x14ac:dyDescent="0.5">
      <c r="A44" s="102" t="s">
        <v>91</v>
      </c>
      <c r="B44" s="101">
        <v>390</v>
      </c>
      <c r="C44" s="102" t="s">
        <v>94</v>
      </c>
      <c r="D44" s="104">
        <v>5.2</v>
      </c>
      <c r="E44" s="104">
        <f>'TP&amp;P Notional Rates'!I47</f>
        <v>0.11</v>
      </c>
      <c r="F44" s="104">
        <f t="shared" si="14"/>
        <v>5.362000000000001</v>
      </c>
      <c r="G44" s="104">
        <f t="shared" si="15"/>
        <v>5.569066964000001</v>
      </c>
      <c r="H44" s="103">
        <f>ACA!I50</f>
        <v>1.0213534328264786</v>
      </c>
      <c r="I44" s="103">
        <f>'Formula Factor Data'!D48</f>
        <v>2693.45</v>
      </c>
      <c r="J44" s="103">
        <f>'Formula Factor Data'!H48</f>
        <v>791.36707788743661</v>
      </c>
      <c r="K44" s="103">
        <f>'Formula Factor Data'!I48</f>
        <v>317.655036757755</v>
      </c>
      <c r="L44" s="103">
        <f>'Formula Factor Data'!J48</f>
        <v>108.07451946179721</v>
      </c>
      <c r="M44" s="104">
        <f>H44*'National Details'!$E$28</f>
        <v>4.7814842866477107</v>
      </c>
      <c r="N44" s="104">
        <f>H44*'National Details'!$E$29</f>
        <v>1.756848071718689</v>
      </c>
      <c r="O44" s="104">
        <f>H44*'National Details'!$E$30</f>
        <v>0.34682013040518583</v>
      </c>
      <c r="P44" s="104">
        <f>H44*'National Details'!$E$31</f>
        <v>1.84957675228161</v>
      </c>
      <c r="Q44" s="105">
        <f t="shared" si="18"/>
        <v>7340852.6455666265</v>
      </c>
      <c r="R44" s="105">
        <f t="shared" si="19"/>
        <v>792477.68314067204</v>
      </c>
      <c r="S44" s="105">
        <f t="shared" si="20"/>
        <v>62796.421925147552</v>
      </c>
      <c r="T44" s="105">
        <f t="shared" si="21"/>
        <v>113938.50766501152</v>
      </c>
      <c r="U44" s="104">
        <f t="shared" si="22"/>
        <v>4.7814842866477099</v>
      </c>
      <c r="V44" s="104">
        <f t="shared" si="23"/>
        <v>0.51618248892988416</v>
      </c>
      <c r="W44" s="104">
        <f t="shared" si="24"/>
        <v>4.090261978955937E-2</v>
      </c>
      <c r="X44" s="104">
        <f t="shared" si="25"/>
        <v>7.4214156086263541E-2</v>
      </c>
      <c r="Y44" s="104">
        <f t="shared" si="26"/>
        <v>5.4127835514534164</v>
      </c>
      <c r="Z44" s="105">
        <f t="shared" si="27"/>
        <v>8310065.2582974555</v>
      </c>
      <c r="AA44" s="104">
        <v>5.7216448546581589E-2</v>
      </c>
      <c r="AB44" s="104">
        <v>0</v>
      </c>
      <c r="AC44" s="104">
        <v>0</v>
      </c>
      <c r="AD44" s="104">
        <f t="shared" si="28"/>
        <v>87842.496702540404</v>
      </c>
      <c r="AE44" s="104">
        <f t="shared" si="29"/>
        <v>0</v>
      </c>
      <c r="AF44" s="104">
        <f t="shared" si="30"/>
        <v>0</v>
      </c>
      <c r="AG44" s="104">
        <f t="shared" si="31"/>
        <v>5.47</v>
      </c>
      <c r="AH44" s="105">
        <f t="shared" si="32"/>
        <v>8397908</v>
      </c>
      <c r="AI44" s="214"/>
      <c r="AJ44" s="207">
        <v>1327.73</v>
      </c>
      <c r="AK44" s="105">
        <f t="shared" si="33"/>
        <v>4139730</v>
      </c>
      <c r="AL44" s="215"/>
    </row>
    <row r="45" spans="1:38" x14ac:dyDescent="0.5">
      <c r="A45" s="102" t="s">
        <v>91</v>
      </c>
      <c r="B45" s="101">
        <v>805</v>
      </c>
      <c r="C45" s="102" t="s">
        <v>95</v>
      </c>
      <c r="D45" s="104">
        <v>5.33</v>
      </c>
      <c r="E45" s="104">
        <f>'TP&amp;P Notional Rates'!I48</f>
        <v>0.25</v>
      </c>
      <c r="F45" s="104">
        <f t="shared" si="14"/>
        <v>5.6333000000000002</v>
      </c>
      <c r="G45" s="104">
        <f t="shared" si="15"/>
        <v>5.8455436381000005</v>
      </c>
      <c r="H45" s="103">
        <f>ACA!I51</f>
        <v>1.0202480247381001</v>
      </c>
      <c r="I45" s="103">
        <f>'Formula Factor Data'!D49</f>
        <v>1310.2</v>
      </c>
      <c r="J45" s="103">
        <f>'Formula Factor Data'!H49</f>
        <v>525.08078930617444</v>
      </c>
      <c r="K45" s="103">
        <f>'Formula Factor Data'!I49</f>
        <v>70.246540600784002</v>
      </c>
      <c r="L45" s="103">
        <f>'Formula Factor Data'!J49</f>
        <v>50.22115477923338</v>
      </c>
      <c r="M45" s="104">
        <f>H45*'National Details'!$E$28</f>
        <v>4.7763092989940361</v>
      </c>
      <c r="N45" s="104">
        <f>H45*'National Details'!$E$29</f>
        <v>1.7549466397499767</v>
      </c>
      <c r="O45" s="104">
        <f>H45*'National Details'!$E$30</f>
        <v>0.34644476790574091</v>
      </c>
      <c r="P45" s="104">
        <f>H45*'National Details'!$E$31</f>
        <v>1.8475749603099603</v>
      </c>
      <c r="Q45" s="105">
        <f t="shared" si="18"/>
        <v>3567014.6528189322</v>
      </c>
      <c r="R45" s="105">
        <f t="shared" si="19"/>
        <v>525248.59707037779</v>
      </c>
      <c r="S45" s="105">
        <f t="shared" si="20"/>
        <v>13871.831479133296</v>
      </c>
      <c r="T45" s="105">
        <f t="shared" si="21"/>
        <v>52888.788387338616</v>
      </c>
      <c r="U45" s="104">
        <f t="shared" si="22"/>
        <v>4.7763092989940361</v>
      </c>
      <c r="V45" s="104">
        <f t="shared" si="23"/>
        <v>0.7033191625630717</v>
      </c>
      <c r="W45" s="104">
        <f t="shared" si="24"/>
        <v>1.857468054848101E-2</v>
      </c>
      <c r="X45" s="104">
        <f t="shared" si="25"/>
        <v>7.0819224582477858E-2</v>
      </c>
      <c r="Y45" s="104">
        <f t="shared" si="26"/>
        <v>5.5690223666880669</v>
      </c>
      <c r="Z45" s="105">
        <f t="shared" si="27"/>
        <v>4159023.8697557822</v>
      </c>
      <c r="AA45" s="104">
        <v>0</v>
      </c>
      <c r="AB45" s="104">
        <v>6.4277633311933258E-2</v>
      </c>
      <c r="AC45" s="104">
        <v>0</v>
      </c>
      <c r="AD45" s="104">
        <f t="shared" si="28"/>
        <v>0</v>
      </c>
      <c r="AE45" s="104">
        <f t="shared" si="29"/>
        <v>48003.436444218132</v>
      </c>
      <c r="AF45" s="104">
        <f t="shared" si="30"/>
        <v>0</v>
      </c>
      <c r="AG45" s="104">
        <f t="shared" si="31"/>
        <v>5.63</v>
      </c>
      <c r="AH45" s="105">
        <f t="shared" si="32"/>
        <v>4204563</v>
      </c>
      <c r="AI45" s="214"/>
      <c r="AJ45" s="207">
        <v>412.09</v>
      </c>
      <c r="AK45" s="105">
        <f t="shared" si="33"/>
        <v>1322439</v>
      </c>
      <c r="AL45" s="215"/>
    </row>
    <row r="46" spans="1:38" x14ac:dyDescent="0.5">
      <c r="A46" s="102" t="s">
        <v>91</v>
      </c>
      <c r="B46" s="101">
        <v>806</v>
      </c>
      <c r="C46" s="102" t="s">
        <v>96</v>
      </c>
      <c r="D46" s="104">
        <v>5.39</v>
      </c>
      <c r="E46" s="104">
        <f>'TP&amp;P Notional Rates'!I49</f>
        <v>0.22</v>
      </c>
      <c r="F46" s="104">
        <f t="shared" si="14"/>
        <v>5.663899999999999</v>
      </c>
      <c r="G46" s="104">
        <f t="shared" si="15"/>
        <v>5.8785328723000001</v>
      </c>
      <c r="H46" s="103">
        <f>ACA!I52</f>
        <v>1.014762441711075</v>
      </c>
      <c r="I46" s="103">
        <f>'Formula Factor Data'!D50</f>
        <v>2368</v>
      </c>
      <c r="J46" s="103">
        <f>'Formula Factor Data'!H50</f>
        <v>992.3921126760564</v>
      </c>
      <c r="K46" s="103">
        <f>'Formula Factor Data'!I50</f>
        <v>493.81572019200001</v>
      </c>
      <c r="L46" s="103">
        <f>'Formula Factor Data'!J50</f>
        <v>84.661016949152554</v>
      </c>
      <c r="M46" s="104">
        <f>H46*'National Details'!$E$28</f>
        <v>4.7506284443517455</v>
      </c>
      <c r="N46" s="104">
        <f>H46*'National Details'!$E$29</f>
        <v>1.7455107915376575</v>
      </c>
      <c r="O46" s="104">
        <f>H46*'National Details'!$E$30</f>
        <v>0.34458203306818685</v>
      </c>
      <c r="P46" s="104">
        <f>H46*'National Details'!$E$31</f>
        <v>1.8376410760017456</v>
      </c>
      <c r="Q46" s="105">
        <f t="shared" si="18"/>
        <v>6412208.2490482116</v>
      </c>
      <c r="R46" s="105">
        <f t="shared" si="19"/>
        <v>987371.75100435945</v>
      </c>
      <c r="S46" s="105">
        <f t="shared" si="20"/>
        <v>96991.214150130443</v>
      </c>
      <c r="T46" s="105">
        <f t="shared" si="21"/>
        <v>88678.640500650348</v>
      </c>
      <c r="U46" s="104">
        <f t="shared" si="22"/>
        <v>4.7506284443517455</v>
      </c>
      <c r="V46" s="104">
        <f t="shared" si="23"/>
        <v>0.731516529608493</v>
      </c>
      <c r="W46" s="104">
        <f t="shared" si="24"/>
        <v>7.1858118591549933E-2</v>
      </c>
      <c r="X46" s="104">
        <f t="shared" si="25"/>
        <v>6.5699561774426818E-2</v>
      </c>
      <c r="Y46" s="104">
        <f t="shared" si="26"/>
        <v>5.6197026543262147</v>
      </c>
      <c r="Z46" s="105">
        <f t="shared" si="27"/>
        <v>7585249.8547033519</v>
      </c>
      <c r="AA46" s="104">
        <v>0</v>
      </c>
      <c r="AB46" s="104">
        <v>4.4197345673783417E-2</v>
      </c>
      <c r="AC46" s="104">
        <v>0</v>
      </c>
      <c r="AD46" s="104">
        <f t="shared" si="28"/>
        <v>0</v>
      </c>
      <c r="AE46" s="104">
        <f t="shared" si="29"/>
        <v>59655.809296645908</v>
      </c>
      <c r="AF46" s="104">
        <f t="shared" si="30"/>
        <v>0</v>
      </c>
      <c r="AG46" s="104">
        <f t="shared" si="31"/>
        <v>5.66</v>
      </c>
      <c r="AH46" s="105">
        <f t="shared" si="32"/>
        <v>7639642</v>
      </c>
      <c r="AI46" s="214"/>
      <c r="AJ46" s="207">
        <v>769.93</v>
      </c>
      <c r="AK46" s="105">
        <f t="shared" si="33"/>
        <v>2483949</v>
      </c>
      <c r="AL46" s="215"/>
    </row>
    <row r="47" spans="1:38" x14ac:dyDescent="0.5">
      <c r="A47" s="102" t="s">
        <v>91</v>
      </c>
      <c r="B47" s="101">
        <v>391</v>
      </c>
      <c r="C47" s="102" t="s">
        <v>97</v>
      </c>
      <c r="D47" s="104">
        <v>5.43</v>
      </c>
      <c r="E47" s="104">
        <f>'TP&amp;P Notional Rates'!I50</f>
        <v>0.11</v>
      </c>
      <c r="F47" s="104">
        <f t="shared" si="14"/>
        <v>5.5943000000000005</v>
      </c>
      <c r="G47" s="104">
        <f t="shared" si="15"/>
        <v>5.8105256950999999</v>
      </c>
      <c r="H47" s="103">
        <f>ACA!I53</f>
        <v>1.0114947532860352</v>
      </c>
      <c r="I47" s="103">
        <f>'Formula Factor Data'!D51</f>
        <v>4010.23</v>
      </c>
      <c r="J47" s="103">
        <f>'Formula Factor Data'!H51</f>
        <v>1616.4793669465271</v>
      </c>
      <c r="K47" s="103">
        <f>'Formula Factor Data'!I51</f>
        <v>1122.6407454626699</v>
      </c>
      <c r="L47" s="103">
        <f>'Formula Factor Data'!J51</f>
        <v>157.25163724418061</v>
      </c>
      <c r="M47" s="104">
        <f>H47*'National Details'!$E$28</f>
        <v>4.7353307027905798</v>
      </c>
      <c r="N47" s="104">
        <f>H47*'National Details'!$E$29</f>
        <v>1.7398899829869667</v>
      </c>
      <c r="O47" s="104">
        <f>H47*'National Details'!$E$30</f>
        <v>0.34347242684445334</v>
      </c>
      <c r="P47" s="104">
        <f>H47*'National Details'!$E$31</f>
        <v>1.8317235940112777</v>
      </c>
      <c r="Q47" s="105">
        <f t="shared" si="18"/>
        <v>10824166.189223565</v>
      </c>
      <c r="R47" s="105">
        <f t="shared" si="19"/>
        <v>1603122.8672055642</v>
      </c>
      <c r="S47" s="105">
        <f t="shared" si="20"/>
        <v>219789.80055156176</v>
      </c>
      <c r="T47" s="105">
        <f t="shared" si="21"/>
        <v>164183.67445812887</v>
      </c>
      <c r="U47" s="104">
        <f t="shared" si="22"/>
        <v>4.7353307027905798</v>
      </c>
      <c r="V47" s="104">
        <f t="shared" si="23"/>
        <v>0.70133041203506419</v>
      </c>
      <c r="W47" s="104">
        <f t="shared" si="24"/>
        <v>9.6153123715729372E-2</v>
      </c>
      <c r="X47" s="104">
        <f t="shared" si="25"/>
        <v>7.1826686782819976E-2</v>
      </c>
      <c r="Y47" s="104">
        <f t="shared" si="26"/>
        <v>5.6046409253241931</v>
      </c>
      <c r="Z47" s="105">
        <f t="shared" si="27"/>
        <v>12811262.531438816</v>
      </c>
      <c r="AA47" s="104">
        <v>0</v>
      </c>
      <c r="AB47" s="104">
        <v>0</v>
      </c>
      <c r="AC47" s="104">
        <v>0</v>
      </c>
      <c r="AD47" s="104">
        <f t="shared" si="28"/>
        <v>0</v>
      </c>
      <c r="AE47" s="104">
        <f t="shared" si="29"/>
        <v>0</v>
      </c>
      <c r="AF47" s="104">
        <f t="shared" si="30"/>
        <v>0</v>
      </c>
      <c r="AG47" s="104">
        <f t="shared" si="31"/>
        <v>5.6</v>
      </c>
      <c r="AH47" s="105">
        <f t="shared" si="32"/>
        <v>12800655</v>
      </c>
      <c r="AI47" s="214"/>
      <c r="AJ47" s="207">
        <v>1488.65</v>
      </c>
      <c r="AK47" s="105">
        <f t="shared" si="33"/>
        <v>4751771</v>
      </c>
      <c r="AL47" s="215"/>
    </row>
    <row r="48" spans="1:38" x14ac:dyDescent="0.5">
      <c r="A48" s="102" t="s">
        <v>91</v>
      </c>
      <c r="B48" s="101">
        <v>392</v>
      </c>
      <c r="C48" s="102" t="s">
        <v>98</v>
      </c>
      <c r="D48" s="104">
        <v>5.2</v>
      </c>
      <c r="E48" s="104">
        <f>'TP&amp;P Notional Rates'!I51</f>
        <v>0.12</v>
      </c>
      <c r="F48" s="104">
        <f t="shared" si="14"/>
        <v>5.3720000000000008</v>
      </c>
      <c r="G48" s="104">
        <f t="shared" si="15"/>
        <v>5.5790669640000008</v>
      </c>
      <c r="H48" s="103">
        <f>ACA!I54</f>
        <v>1.0164856093402319</v>
      </c>
      <c r="I48" s="103">
        <f>'Formula Factor Data'!D52</f>
        <v>3032.7</v>
      </c>
      <c r="J48" s="103">
        <f>'Formula Factor Data'!H52</f>
        <v>890.03588149715642</v>
      </c>
      <c r="K48" s="103">
        <f>'Formula Factor Data'!I52</f>
        <v>181.83132041111401</v>
      </c>
      <c r="L48" s="103">
        <f>'Formula Factor Data'!J52</f>
        <v>83.89027442371021</v>
      </c>
      <c r="M48" s="104">
        <f>H48*'National Details'!$E$28</f>
        <v>4.7586954842982134</v>
      </c>
      <c r="N48" s="104">
        <f>H48*'National Details'!$E$29</f>
        <v>1.7484748425989582</v>
      </c>
      <c r="O48" s="104">
        <f>H48*'National Details'!$E$30</f>
        <v>0.34516716765788547</v>
      </c>
      <c r="P48" s="104">
        <f>H48*'National Details'!$E$31</f>
        <v>1.8407615734561409</v>
      </c>
      <c r="Q48" s="105">
        <f t="shared" si="18"/>
        <v>8226066.6032817792</v>
      </c>
      <c r="R48" s="105">
        <f t="shared" si="19"/>
        <v>887037.04825065436</v>
      </c>
      <c r="S48" s="105">
        <f t="shared" si="20"/>
        <v>35774.455058944674</v>
      </c>
      <c r="T48" s="105">
        <f t="shared" si="21"/>
        <v>88020.536321138061</v>
      </c>
      <c r="U48" s="104">
        <f t="shared" si="22"/>
        <v>4.7586954842982134</v>
      </c>
      <c r="V48" s="104">
        <f t="shared" si="23"/>
        <v>0.51314186955787433</v>
      </c>
      <c r="W48" s="104">
        <f t="shared" si="24"/>
        <v>2.0695156744088658E-2</v>
      </c>
      <c r="X48" s="104">
        <f t="shared" si="25"/>
        <v>5.0918980956196208E-2</v>
      </c>
      <c r="Y48" s="104">
        <f t="shared" si="26"/>
        <v>5.3434514915563733</v>
      </c>
      <c r="Z48" s="105">
        <f t="shared" si="27"/>
        <v>9236898.6429125164</v>
      </c>
      <c r="AA48" s="104">
        <v>0.12654850844362642</v>
      </c>
      <c r="AB48" s="104">
        <v>0</v>
      </c>
      <c r="AC48" s="104">
        <v>0</v>
      </c>
      <c r="AD48" s="104">
        <f t="shared" si="28"/>
        <v>218756.6870874819</v>
      </c>
      <c r="AE48" s="104">
        <f t="shared" si="29"/>
        <v>0</v>
      </c>
      <c r="AF48" s="104">
        <f t="shared" si="30"/>
        <v>0</v>
      </c>
      <c r="AG48" s="104">
        <f t="shared" si="31"/>
        <v>5.47</v>
      </c>
      <c r="AH48" s="105">
        <f t="shared" si="32"/>
        <v>9455656</v>
      </c>
      <c r="AI48" s="214"/>
      <c r="AJ48" s="207">
        <v>1727.09</v>
      </c>
      <c r="AK48" s="105">
        <f t="shared" si="33"/>
        <v>5384894</v>
      </c>
      <c r="AL48" s="215"/>
    </row>
    <row r="49" spans="1:38" x14ac:dyDescent="0.5">
      <c r="A49" s="102" t="s">
        <v>91</v>
      </c>
      <c r="B49" s="101">
        <v>929</v>
      </c>
      <c r="C49" s="102" t="s">
        <v>99</v>
      </c>
      <c r="D49" s="104">
        <v>5.2</v>
      </c>
      <c r="E49" s="104">
        <f>'TP&amp;P Notional Rates'!I52</f>
        <v>0.13</v>
      </c>
      <c r="F49" s="104">
        <f t="shared" si="14"/>
        <v>5.3820000000000006</v>
      </c>
      <c r="G49" s="104">
        <f t="shared" si="15"/>
        <v>5.5890669640000006</v>
      </c>
      <c r="H49" s="103">
        <f>ACA!I55</f>
        <v>1.0231275323920563</v>
      </c>
      <c r="I49" s="103">
        <f>'Formula Factor Data'!D53</f>
        <v>3931.76</v>
      </c>
      <c r="J49" s="103">
        <f>'Formula Factor Data'!H53</f>
        <v>926.06864643150129</v>
      </c>
      <c r="K49" s="103">
        <f>'Formula Factor Data'!I53</f>
        <v>107.50489090264</v>
      </c>
      <c r="L49" s="103">
        <f>'Formula Factor Data'!J53</f>
        <v>135.24481572481574</v>
      </c>
      <c r="M49" s="104">
        <f>H49*'National Details'!$E$28</f>
        <v>4.7897897653616592</v>
      </c>
      <c r="N49" s="104">
        <f>H49*'National Details'!$E$29</f>
        <v>1.7598997317030263</v>
      </c>
      <c r="O49" s="104">
        <f>H49*'National Details'!$E$30</f>
        <v>0.34742255990990945</v>
      </c>
      <c r="P49" s="104">
        <f>H49*'National Details'!$E$31</f>
        <v>1.8527894827696691</v>
      </c>
      <c r="Q49" s="105">
        <f t="shared" si="18"/>
        <v>10734413.170479264</v>
      </c>
      <c r="R49" s="105">
        <f t="shared" si="19"/>
        <v>928979.13856422878</v>
      </c>
      <c r="S49" s="105">
        <f t="shared" si="20"/>
        <v>21289.285908131511</v>
      </c>
      <c r="T49" s="105">
        <f t="shared" si="21"/>
        <v>142830.69813921454</v>
      </c>
      <c r="U49" s="104">
        <f t="shared" si="22"/>
        <v>4.7897897653616592</v>
      </c>
      <c r="V49" s="104">
        <f t="shared" si="23"/>
        <v>0.41451867926663472</v>
      </c>
      <c r="W49" s="104">
        <f t="shared" si="24"/>
        <v>9.4994670072005207E-3</v>
      </c>
      <c r="X49" s="104">
        <f t="shared" si="25"/>
        <v>6.3732316360627442E-2</v>
      </c>
      <c r="Y49" s="104">
        <f t="shared" si="26"/>
        <v>5.2775402279961225</v>
      </c>
      <c r="Z49" s="105">
        <f t="shared" si="27"/>
        <v>11827512.293090841</v>
      </c>
      <c r="AA49" s="104">
        <v>0.19245977200387898</v>
      </c>
      <c r="AB49" s="104">
        <v>0</v>
      </c>
      <c r="AC49" s="104">
        <v>0</v>
      </c>
      <c r="AD49" s="104">
        <f t="shared" si="28"/>
        <v>431322.21090916358</v>
      </c>
      <c r="AE49" s="104">
        <f t="shared" si="29"/>
        <v>0</v>
      </c>
      <c r="AF49" s="104">
        <f t="shared" si="30"/>
        <v>0</v>
      </c>
      <c r="AG49" s="104">
        <f t="shared" si="31"/>
        <v>5.47</v>
      </c>
      <c r="AH49" s="105">
        <f t="shared" si="32"/>
        <v>12258835</v>
      </c>
      <c r="AI49" s="214"/>
      <c r="AJ49" s="207">
        <v>1928.36</v>
      </c>
      <c r="AK49" s="105">
        <f t="shared" si="33"/>
        <v>6012434</v>
      </c>
      <c r="AL49" s="215"/>
    </row>
    <row r="50" spans="1:38" x14ac:dyDescent="0.5">
      <c r="A50" s="102" t="s">
        <v>91</v>
      </c>
      <c r="B50" s="101">
        <v>807</v>
      </c>
      <c r="C50" s="102" t="s">
        <v>100</v>
      </c>
      <c r="D50" s="104">
        <v>5.22</v>
      </c>
      <c r="E50" s="104">
        <f>'TP&amp;P Notional Rates'!I53</f>
        <v>0.22</v>
      </c>
      <c r="F50" s="104">
        <f t="shared" si="14"/>
        <v>5.4921999999999995</v>
      </c>
      <c r="G50" s="104">
        <f t="shared" si="15"/>
        <v>5.7000633754000001</v>
      </c>
      <c r="H50" s="103">
        <f>ACA!I56</f>
        <v>1.0210222257823225</v>
      </c>
      <c r="I50" s="103">
        <f>'Formula Factor Data'!D54</f>
        <v>1743.87</v>
      </c>
      <c r="J50" s="103">
        <f>'Formula Factor Data'!H54</f>
        <v>578.24467256797027</v>
      </c>
      <c r="K50" s="103">
        <f>'Formula Factor Data'!I54</f>
        <v>43.030921331619894</v>
      </c>
      <c r="L50" s="103">
        <f>'Formula Factor Data'!J54</f>
        <v>72.836820849154293</v>
      </c>
      <c r="M50" s="104">
        <f>H50*'National Details'!$E$28</f>
        <v>4.7799337349715127</v>
      </c>
      <c r="N50" s="104">
        <f>H50*'National Details'!$E$29</f>
        <v>1.7562783566346019</v>
      </c>
      <c r="O50" s="104">
        <f>H50*'National Details'!$E$30</f>
        <v>0.34670766270639181</v>
      </c>
      <c r="P50" s="104">
        <f>H50*'National Details'!$E$31</f>
        <v>1.8489769669092069</v>
      </c>
      <c r="Q50" s="105">
        <f t="shared" si="18"/>
        <v>4751282.3341707196</v>
      </c>
      <c r="R50" s="105">
        <f t="shared" si="19"/>
        <v>578868.4038641213</v>
      </c>
      <c r="S50" s="105">
        <f t="shared" si="20"/>
        <v>8503.9155906234737</v>
      </c>
      <c r="T50" s="105">
        <f t="shared" si="21"/>
        <v>76763.954332997804</v>
      </c>
      <c r="U50" s="104">
        <f t="shared" si="22"/>
        <v>4.7799337349715119</v>
      </c>
      <c r="V50" s="104">
        <f t="shared" si="23"/>
        <v>0.58235912268138579</v>
      </c>
      <c r="W50" s="104">
        <f t="shared" si="24"/>
        <v>8.555196292721676E-3</v>
      </c>
      <c r="X50" s="104">
        <f t="shared" si="25"/>
        <v>7.7226859853646551E-2</v>
      </c>
      <c r="Y50" s="104">
        <f t="shared" si="26"/>
        <v>5.4480749137992666</v>
      </c>
      <c r="Z50" s="105">
        <f t="shared" si="27"/>
        <v>5415418.6079584621</v>
      </c>
      <c r="AA50" s="104">
        <v>2.1925086200732302E-2</v>
      </c>
      <c r="AB50" s="104">
        <v>2.2199999999998887E-2</v>
      </c>
      <c r="AC50" s="104">
        <v>0</v>
      </c>
      <c r="AD50" s="104">
        <f t="shared" si="28"/>
        <v>21793.665041536493</v>
      </c>
      <c r="AE50" s="104">
        <f t="shared" si="29"/>
        <v>22066.930979998891</v>
      </c>
      <c r="AF50" s="104">
        <f t="shared" si="30"/>
        <v>0</v>
      </c>
      <c r="AG50" s="104">
        <f t="shared" si="31"/>
        <v>5.49</v>
      </c>
      <c r="AH50" s="105">
        <f t="shared" si="32"/>
        <v>5457093</v>
      </c>
      <c r="AI50" s="214"/>
      <c r="AJ50" s="207">
        <v>664.4</v>
      </c>
      <c r="AK50" s="105">
        <f t="shared" si="33"/>
        <v>2079107</v>
      </c>
      <c r="AL50" s="215"/>
    </row>
    <row r="51" spans="1:38" x14ac:dyDescent="0.5">
      <c r="A51" s="102" t="s">
        <v>91</v>
      </c>
      <c r="B51" s="101">
        <v>393</v>
      </c>
      <c r="C51" s="102" t="s">
        <v>101</v>
      </c>
      <c r="D51" s="104">
        <v>5.2</v>
      </c>
      <c r="E51" s="104">
        <f>'TP&amp;P Notional Rates'!I54</f>
        <v>0.12</v>
      </c>
      <c r="F51" s="104">
        <f t="shared" si="14"/>
        <v>5.3720000000000008</v>
      </c>
      <c r="G51" s="104">
        <f t="shared" si="15"/>
        <v>5.5790669640000008</v>
      </c>
      <c r="H51" s="103">
        <f>ACA!I57</f>
        <v>1.0138565920444849</v>
      </c>
      <c r="I51" s="103">
        <f>'Formula Factor Data'!D55</f>
        <v>1965.1</v>
      </c>
      <c r="J51" s="103">
        <f>'Formula Factor Data'!H55</f>
        <v>679.60383347073366</v>
      </c>
      <c r="K51" s="103">
        <f>'Formula Factor Data'!I55</f>
        <v>123.357766456017</v>
      </c>
      <c r="L51" s="103">
        <f>'Formula Factor Data'!J55</f>
        <v>71.414166923313829</v>
      </c>
      <c r="M51" s="104">
        <f>H51*'National Details'!$E$28</f>
        <v>4.7463876930039186</v>
      </c>
      <c r="N51" s="104">
        <f>H51*'National Details'!$E$29</f>
        <v>1.7439526235334519</v>
      </c>
      <c r="O51" s="104">
        <f>H51*'National Details'!$E$30</f>
        <v>0.34427443445501643</v>
      </c>
      <c r="P51" s="104">
        <f>H51*'National Details'!$E$31</f>
        <v>1.8360006659041845</v>
      </c>
      <c r="Q51" s="105">
        <f t="shared" si="18"/>
        <v>5316462.0796475401</v>
      </c>
      <c r="R51" s="105">
        <f t="shared" si="19"/>
        <v>675562.22635646595</v>
      </c>
      <c r="S51" s="105">
        <f t="shared" si="20"/>
        <v>24207.287410899171</v>
      </c>
      <c r="T51" s="105">
        <f t="shared" si="21"/>
        <v>74736.381074932156</v>
      </c>
      <c r="U51" s="104">
        <f t="shared" si="22"/>
        <v>4.7463876930039186</v>
      </c>
      <c r="V51" s="104">
        <f t="shared" si="23"/>
        <v>0.60312293946602058</v>
      </c>
      <c r="W51" s="104">
        <f t="shared" si="24"/>
        <v>2.16115847958268E-2</v>
      </c>
      <c r="X51" s="104">
        <f t="shared" si="25"/>
        <v>6.6722537288787728E-2</v>
      </c>
      <c r="Y51" s="104">
        <f t="shared" si="26"/>
        <v>5.4378447545545541</v>
      </c>
      <c r="Z51" s="105">
        <f t="shared" si="27"/>
        <v>6090967.9744898379</v>
      </c>
      <c r="AA51" s="104">
        <v>3.2155245445445679E-2</v>
      </c>
      <c r="AB51" s="104">
        <v>0</v>
      </c>
      <c r="AC51" s="104">
        <v>0</v>
      </c>
      <c r="AD51" s="104">
        <f t="shared" si="28"/>
        <v>36017.315510161818</v>
      </c>
      <c r="AE51" s="104">
        <f t="shared" si="29"/>
        <v>0</v>
      </c>
      <c r="AF51" s="104">
        <f t="shared" si="30"/>
        <v>0</v>
      </c>
      <c r="AG51" s="104">
        <f t="shared" si="31"/>
        <v>5.47</v>
      </c>
      <c r="AH51" s="105">
        <f t="shared" si="32"/>
        <v>6126986</v>
      </c>
      <c r="AI51" s="214"/>
      <c r="AJ51" s="207">
        <v>852.43</v>
      </c>
      <c r="AK51" s="105">
        <f t="shared" si="33"/>
        <v>2657792</v>
      </c>
      <c r="AL51" s="215"/>
    </row>
    <row r="52" spans="1:38" x14ac:dyDescent="0.5">
      <c r="A52" s="102" t="s">
        <v>91</v>
      </c>
      <c r="B52" s="101">
        <v>808</v>
      </c>
      <c r="C52" s="102" t="s">
        <v>102</v>
      </c>
      <c r="D52" s="104">
        <v>5.22</v>
      </c>
      <c r="E52" s="104">
        <f>'TP&amp;P Notional Rates'!I55</f>
        <v>0.17</v>
      </c>
      <c r="F52" s="104">
        <f t="shared" si="14"/>
        <v>5.4421999999999997</v>
      </c>
      <c r="G52" s="104">
        <f t="shared" si="15"/>
        <v>5.6500633754000003</v>
      </c>
      <c r="H52" s="103">
        <f>ACA!I58</f>
        <v>1.0337688125623394</v>
      </c>
      <c r="I52" s="103">
        <f>'Formula Factor Data'!D56</f>
        <v>2925.98</v>
      </c>
      <c r="J52" s="103">
        <f>'Formula Factor Data'!H56</f>
        <v>828.46216348340158</v>
      </c>
      <c r="K52" s="103">
        <f>'Formula Factor Data'!I56</f>
        <v>220.13833793977921</v>
      </c>
      <c r="L52" s="103">
        <f>'Formula Factor Data'!J56</f>
        <v>118.92651203887785</v>
      </c>
      <c r="M52" s="104">
        <f>H52*'National Details'!$E$28</f>
        <v>4.8396071080059357</v>
      </c>
      <c r="N52" s="104">
        <f>H52*'National Details'!$E$29</f>
        <v>1.7782039855948877</v>
      </c>
      <c r="O52" s="104">
        <f>H52*'National Details'!$E$30</f>
        <v>0.3510360105115512</v>
      </c>
      <c r="P52" s="104">
        <f>H52*'National Details'!$E$31</f>
        <v>1.8720598585131605</v>
      </c>
      <c r="Q52" s="105">
        <f t="shared" si="18"/>
        <v>8071538.355353429</v>
      </c>
      <c r="R52" s="105">
        <f t="shared" si="19"/>
        <v>839709.59098182642</v>
      </c>
      <c r="S52" s="105">
        <f t="shared" si="20"/>
        <v>44047.595829283535</v>
      </c>
      <c r="T52" s="105">
        <f t="shared" si="21"/>
        <v>126903.40310155024</v>
      </c>
      <c r="U52" s="104">
        <f t="shared" si="22"/>
        <v>4.8396071080059366</v>
      </c>
      <c r="V52" s="104">
        <f t="shared" si="23"/>
        <v>0.503480789691231</v>
      </c>
      <c r="W52" s="104">
        <f t="shared" si="24"/>
        <v>2.641046210535402E-2</v>
      </c>
      <c r="X52" s="104">
        <f t="shared" si="25"/>
        <v>7.60899080994967E-2</v>
      </c>
      <c r="Y52" s="104">
        <f t="shared" si="26"/>
        <v>5.4455882679020187</v>
      </c>
      <c r="Z52" s="105">
        <f t="shared" si="27"/>
        <v>9082198.9452660903</v>
      </c>
      <c r="AA52" s="104">
        <v>2.4411732097983752E-2</v>
      </c>
      <c r="AB52" s="104">
        <v>0</v>
      </c>
      <c r="AC52" s="104">
        <v>0</v>
      </c>
      <c r="AD52" s="104">
        <f t="shared" si="28"/>
        <v>40714.096733913342</v>
      </c>
      <c r="AE52" s="104">
        <f t="shared" si="29"/>
        <v>0</v>
      </c>
      <c r="AF52" s="104">
        <f t="shared" si="30"/>
        <v>0</v>
      </c>
      <c r="AG52" s="104">
        <f t="shared" si="31"/>
        <v>5.47</v>
      </c>
      <c r="AH52" s="105">
        <f t="shared" si="32"/>
        <v>9122914</v>
      </c>
      <c r="AI52" s="214"/>
      <c r="AJ52" s="207">
        <v>1374.6</v>
      </c>
      <c r="AK52" s="105">
        <f t="shared" si="33"/>
        <v>4285866</v>
      </c>
      <c r="AL52" s="215"/>
    </row>
    <row r="53" spans="1:38" x14ac:dyDescent="0.5">
      <c r="A53" s="102" t="s">
        <v>91</v>
      </c>
      <c r="B53" s="101">
        <v>394</v>
      </c>
      <c r="C53" s="102" t="s">
        <v>103</v>
      </c>
      <c r="D53" s="104">
        <v>5.29</v>
      </c>
      <c r="E53" s="104">
        <f>'TP&amp;P Notional Rates'!I56</f>
        <v>0.15</v>
      </c>
      <c r="F53" s="104">
        <f t="shared" si="14"/>
        <v>5.4929000000000006</v>
      </c>
      <c r="G53" s="104">
        <f t="shared" si="15"/>
        <v>5.7035508153000007</v>
      </c>
      <c r="H53" s="103">
        <f>ACA!I59</f>
        <v>1.0219232148515478</v>
      </c>
      <c r="I53" s="103">
        <f>'Formula Factor Data'!D57</f>
        <v>3594.87</v>
      </c>
      <c r="J53" s="103">
        <f>'Formula Factor Data'!H57</f>
        <v>1057.5864966720221</v>
      </c>
      <c r="K53" s="103">
        <f>'Formula Factor Data'!I57</f>
        <v>244.15171692730289</v>
      </c>
      <c r="L53" s="103">
        <f>'Formula Factor Data'!J57</f>
        <v>214.897204561161</v>
      </c>
      <c r="M53" s="104">
        <f>H53*'National Details'!$E$28</f>
        <v>4.7841517313462063</v>
      </c>
      <c r="N53" s="104">
        <f>H53*'National Details'!$E$29</f>
        <v>1.7578281638394668</v>
      </c>
      <c r="O53" s="104">
        <f>H53*'National Details'!$E$30</f>
        <v>0.34701361081058296</v>
      </c>
      <c r="P53" s="104">
        <f>H53*'National Details'!$E$31</f>
        <v>1.8506085749137811</v>
      </c>
      <c r="Q53" s="105">
        <f t="shared" si="18"/>
        <v>9803090.0146447849</v>
      </c>
      <c r="R53" s="105">
        <f t="shared" si="19"/>
        <v>1059661.5378414453</v>
      </c>
      <c r="S53" s="105">
        <f t="shared" si="20"/>
        <v>48292.662259631623</v>
      </c>
      <c r="T53" s="105">
        <f t="shared" si="21"/>
        <v>226683.6474069547</v>
      </c>
      <c r="U53" s="104">
        <f t="shared" si="22"/>
        <v>4.7841517313462063</v>
      </c>
      <c r="V53" s="104">
        <f t="shared" si="23"/>
        <v>0.51714118439509504</v>
      </c>
      <c r="W53" s="104">
        <f t="shared" si="24"/>
        <v>2.3568020227865461E-2</v>
      </c>
      <c r="X53" s="104">
        <f t="shared" si="25"/>
        <v>0.11062725758814239</v>
      </c>
      <c r="Y53" s="104">
        <f t="shared" si="26"/>
        <v>5.4354881935573092</v>
      </c>
      <c r="Z53" s="105">
        <f t="shared" si="27"/>
        <v>11137727.862152817</v>
      </c>
      <c r="AA53" s="104">
        <v>3.4511806442693249E-2</v>
      </c>
      <c r="AB53" s="104">
        <v>2.289999999999992E-2</v>
      </c>
      <c r="AC53" s="104">
        <v>0</v>
      </c>
      <c r="AD53" s="104">
        <f t="shared" si="28"/>
        <v>70717.310847187458</v>
      </c>
      <c r="AE53" s="104">
        <f t="shared" si="29"/>
        <v>46923.83810999983</v>
      </c>
      <c r="AF53" s="104">
        <f t="shared" si="30"/>
        <v>0</v>
      </c>
      <c r="AG53" s="104">
        <f t="shared" si="31"/>
        <v>5.49</v>
      </c>
      <c r="AH53" s="105">
        <f t="shared" si="32"/>
        <v>11249427</v>
      </c>
      <c r="AI53" s="214"/>
      <c r="AJ53" s="207">
        <v>1633.13</v>
      </c>
      <c r="AK53" s="105">
        <f t="shared" si="33"/>
        <v>5110554</v>
      </c>
      <c r="AL53" s="215"/>
    </row>
    <row r="54" spans="1:38" x14ac:dyDescent="0.5">
      <c r="A54" s="102" t="s">
        <v>104</v>
      </c>
      <c r="B54" s="101">
        <v>889</v>
      </c>
      <c r="C54" s="102" t="s">
        <v>105</v>
      </c>
      <c r="D54" s="104">
        <v>5.22</v>
      </c>
      <c r="E54" s="104">
        <f>'TP&amp;P Notional Rates'!I57</f>
        <v>0.05</v>
      </c>
      <c r="F54" s="104">
        <f t="shared" si="14"/>
        <v>5.3221999999999996</v>
      </c>
      <c r="G54" s="104">
        <f t="shared" si="15"/>
        <v>5.5300633754000001</v>
      </c>
      <c r="H54" s="103">
        <f>ACA!I60</f>
        <v>1.0248819402561467</v>
      </c>
      <c r="I54" s="103">
        <f>'Formula Factor Data'!D58</f>
        <v>2440.41</v>
      </c>
      <c r="J54" s="103">
        <f>'Formula Factor Data'!H58</f>
        <v>625.88802747399302</v>
      </c>
      <c r="K54" s="103">
        <f>'Formula Factor Data'!I58</f>
        <v>1047.7638635193241</v>
      </c>
      <c r="L54" s="103">
        <f>'Formula Factor Data'!J58</f>
        <v>64.048042678440027</v>
      </c>
      <c r="M54" s="104">
        <f>H54*'National Details'!$E$28</f>
        <v>4.7980030570243741</v>
      </c>
      <c r="N54" s="104">
        <f>H54*'National Details'!$E$29</f>
        <v>1.7629175196439797</v>
      </c>
      <c r="O54" s="104">
        <f>H54*'National Details'!$E$30</f>
        <v>0.3480183027200392</v>
      </c>
      <c r="P54" s="104">
        <f>H54*'National Details'!$E$31</f>
        <v>1.8559665534047201</v>
      </c>
      <c r="Q54" s="105">
        <f t="shared" si="18"/>
        <v>6674183.945023925</v>
      </c>
      <c r="R54" s="105">
        <f t="shared" si="19"/>
        <v>628931.71231250942</v>
      </c>
      <c r="S54" s="105">
        <f t="shared" si="20"/>
        <v>207845.37081702999</v>
      </c>
      <c r="T54" s="105">
        <f t="shared" si="21"/>
        <v>67756.484262666971</v>
      </c>
      <c r="U54" s="104">
        <f t="shared" si="22"/>
        <v>4.7980030570243741</v>
      </c>
      <c r="V54" s="104">
        <f t="shared" si="23"/>
        <v>0.45213262073557925</v>
      </c>
      <c r="W54" s="104">
        <f t="shared" si="24"/>
        <v>0.14941792626377781</v>
      </c>
      <c r="X54" s="104">
        <f t="shared" si="25"/>
        <v>4.8709448421463103E-2</v>
      </c>
      <c r="Y54" s="104">
        <f t="shared" si="26"/>
        <v>5.4482630524451947</v>
      </c>
      <c r="Z54" s="105">
        <f t="shared" si="27"/>
        <v>7578717.5124161327</v>
      </c>
      <c r="AA54" s="104">
        <v>2.1736947554806818E-2</v>
      </c>
      <c r="AB54" s="104">
        <v>0</v>
      </c>
      <c r="AC54" s="104">
        <v>0</v>
      </c>
      <c r="AD54" s="104">
        <f t="shared" si="28"/>
        <v>30236.826583868879</v>
      </c>
      <c r="AE54" s="104">
        <f t="shared" si="29"/>
        <v>0</v>
      </c>
      <c r="AF54" s="104">
        <f t="shared" si="30"/>
        <v>0</v>
      </c>
      <c r="AG54" s="104">
        <f t="shared" si="31"/>
        <v>5.47</v>
      </c>
      <c r="AH54" s="105">
        <f t="shared" si="32"/>
        <v>7608955</v>
      </c>
      <c r="AI54" s="214"/>
      <c r="AJ54" s="207">
        <v>887.07</v>
      </c>
      <c r="AK54" s="105">
        <f t="shared" si="33"/>
        <v>2765796</v>
      </c>
      <c r="AL54" s="215"/>
    </row>
    <row r="55" spans="1:38" x14ac:dyDescent="0.5">
      <c r="A55" s="102" t="s">
        <v>104</v>
      </c>
      <c r="B55" s="101">
        <v>890</v>
      </c>
      <c r="C55" s="102" t="s">
        <v>106</v>
      </c>
      <c r="D55" s="104">
        <v>5.35</v>
      </c>
      <c r="E55" s="104">
        <f>'TP&amp;P Notional Rates'!I58</f>
        <v>0.08</v>
      </c>
      <c r="F55" s="104">
        <f t="shared" si="14"/>
        <v>5.4834999999999994</v>
      </c>
      <c r="G55" s="104">
        <f t="shared" si="15"/>
        <v>5.6965400495000003</v>
      </c>
      <c r="H55" s="103">
        <f>ACA!I61</f>
        <v>1.0198178707278671</v>
      </c>
      <c r="I55" s="103">
        <f>'Formula Factor Data'!D59</f>
        <v>1763.23</v>
      </c>
      <c r="J55" s="103">
        <f>'Formula Factor Data'!H59</f>
        <v>699.08912680606659</v>
      </c>
      <c r="K55" s="103">
        <f>'Formula Factor Data'!I59</f>
        <v>174.38704666930963</v>
      </c>
      <c r="L55" s="103">
        <f>'Formula Factor Data'!J59</f>
        <v>76.687626162018603</v>
      </c>
      <c r="M55" s="104">
        <f>H55*'National Details'!$E$28</f>
        <v>4.7742955253338497</v>
      </c>
      <c r="N55" s="104">
        <f>H55*'National Details'!$E$29</f>
        <v>1.7542067242426402</v>
      </c>
      <c r="O55" s="104">
        <f>H55*'National Details'!$E$30</f>
        <v>0.3462987008684858</v>
      </c>
      <c r="P55" s="104">
        <f>H55*'National Details'!$E$31</f>
        <v>1.8467959911190253</v>
      </c>
      <c r="Q55" s="105">
        <f t="shared" si="18"/>
        <v>4798363.2265066104</v>
      </c>
      <c r="R55" s="105">
        <f t="shared" si="19"/>
        <v>699017.70284022705</v>
      </c>
      <c r="S55" s="105">
        <f t="shared" si="20"/>
        <v>34422.30439462814</v>
      </c>
      <c r="T55" s="105">
        <f t="shared" si="21"/>
        <v>80727.048321736758</v>
      </c>
      <c r="U55" s="104">
        <f t="shared" si="22"/>
        <v>4.7742955253338497</v>
      </c>
      <c r="V55" s="104">
        <f t="shared" si="23"/>
        <v>0.69551155951754318</v>
      </c>
      <c r="W55" s="104">
        <f t="shared" si="24"/>
        <v>3.4249648491617046E-2</v>
      </c>
      <c r="X55" s="104">
        <f t="shared" si="25"/>
        <v>8.0322136399931063E-2</v>
      </c>
      <c r="Y55" s="104">
        <f t="shared" si="26"/>
        <v>5.5843788697429408</v>
      </c>
      <c r="Z55" s="105">
        <f t="shared" si="27"/>
        <v>5612530.282063202</v>
      </c>
      <c r="AA55" s="104">
        <v>0</v>
      </c>
      <c r="AB55" s="104">
        <v>0</v>
      </c>
      <c r="AC55" s="104">
        <v>0</v>
      </c>
      <c r="AD55" s="104">
        <f t="shared" si="28"/>
        <v>0</v>
      </c>
      <c r="AE55" s="104">
        <f t="shared" si="29"/>
        <v>0</v>
      </c>
      <c r="AF55" s="104">
        <f t="shared" si="30"/>
        <v>0</v>
      </c>
      <c r="AG55" s="104">
        <f t="shared" si="31"/>
        <v>5.58</v>
      </c>
      <c r="AH55" s="105">
        <f t="shared" si="32"/>
        <v>5608130</v>
      </c>
      <c r="AI55" s="214"/>
      <c r="AJ55" s="207">
        <v>852.43</v>
      </c>
      <c r="AK55" s="105">
        <f t="shared" si="33"/>
        <v>2711239</v>
      </c>
      <c r="AL55" s="215"/>
    </row>
    <row r="56" spans="1:38" x14ac:dyDescent="0.5">
      <c r="A56" s="102" t="s">
        <v>104</v>
      </c>
      <c r="B56" s="101">
        <v>350</v>
      </c>
      <c r="C56" s="102" t="s">
        <v>107</v>
      </c>
      <c r="D56" s="104">
        <v>5.34</v>
      </c>
      <c r="E56" s="104">
        <f>'TP&amp;P Notional Rates'!I59</f>
        <v>0.11</v>
      </c>
      <c r="F56" s="104">
        <f t="shared" si="14"/>
        <v>5.5034000000000001</v>
      </c>
      <c r="G56" s="104">
        <f t="shared" si="15"/>
        <v>5.7160418438000002</v>
      </c>
      <c r="H56" s="103">
        <f>ACA!I62</f>
        <v>1.0550948238919104</v>
      </c>
      <c r="I56" s="103">
        <f>'Formula Factor Data'!D60</f>
        <v>4813.82</v>
      </c>
      <c r="J56" s="103">
        <f>'Formula Factor Data'!H60</f>
        <v>1234.4402794988298</v>
      </c>
      <c r="K56" s="103">
        <f>'Formula Factor Data'!I60</f>
        <v>1539.8638341728838</v>
      </c>
      <c r="L56" s="103">
        <f>'Formula Factor Data'!J60</f>
        <v>144.21501671793499</v>
      </c>
      <c r="M56" s="104">
        <f>H56*'National Details'!$E$28</f>
        <v>4.9394452098734005</v>
      </c>
      <c r="N56" s="104">
        <f>H56*'National Details'!$E$29</f>
        <v>1.8148872341919218</v>
      </c>
      <c r="O56" s="104">
        <f>H56*'National Details'!$E$30</f>
        <v>0.35827766633080654</v>
      </c>
      <c r="P56" s="104">
        <f>H56*'National Details'!$E$31</f>
        <v>1.9106792957288476</v>
      </c>
      <c r="Q56" s="105">
        <f t="shared" si="18"/>
        <v>13553232.07990988</v>
      </c>
      <c r="R56" s="105">
        <f t="shared" si="19"/>
        <v>1277010.8456417986</v>
      </c>
      <c r="S56" s="105">
        <f t="shared" si="20"/>
        <v>314468.32795556128</v>
      </c>
      <c r="T56" s="105">
        <f t="shared" si="21"/>
        <v>157062.72854840438</v>
      </c>
      <c r="U56" s="104">
        <f t="shared" si="22"/>
        <v>4.9394452098734014</v>
      </c>
      <c r="V56" s="104">
        <f t="shared" si="23"/>
        <v>0.46540375515385596</v>
      </c>
      <c r="W56" s="104">
        <f t="shared" si="24"/>
        <v>0.11460728090677862</v>
      </c>
      <c r="X56" s="104">
        <f t="shared" si="25"/>
        <v>5.7241161193428106E-2</v>
      </c>
      <c r="Y56" s="104">
        <f t="shared" si="26"/>
        <v>5.5766974071274635</v>
      </c>
      <c r="Z56" s="105">
        <f t="shared" si="27"/>
        <v>15301773.982055644</v>
      </c>
      <c r="AA56" s="104">
        <v>0</v>
      </c>
      <c r="AB56" s="104">
        <v>0</v>
      </c>
      <c r="AC56" s="104">
        <v>0</v>
      </c>
      <c r="AD56" s="104">
        <f t="shared" si="28"/>
        <v>0</v>
      </c>
      <c r="AE56" s="104">
        <f t="shared" si="29"/>
        <v>0</v>
      </c>
      <c r="AF56" s="104">
        <f t="shared" si="30"/>
        <v>0</v>
      </c>
      <c r="AG56" s="104">
        <f t="shared" si="31"/>
        <v>5.58</v>
      </c>
      <c r="AH56" s="105">
        <f t="shared" si="32"/>
        <v>15310836</v>
      </c>
      <c r="AI56" s="214"/>
      <c r="AJ56" s="207">
        <v>1998.48</v>
      </c>
      <c r="AK56" s="105">
        <f t="shared" si="33"/>
        <v>6356366</v>
      </c>
      <c r="AL56" s="215"/>
    </row>
    <row r="57" spans="1:38" x14ac:dyDescent="0.5">
      <c r="A57" s="102" t="s">
        <v>104</v>
      </c>
      <c r="B57" s="101">
        <v>351</v>
      </c>
      <c r="C57" s="102" t="s">
        <v>108</v>
      </c>
      <c r="D57" s="104">
        <v>5.2</v>
      </c>
      <c r="E57" s="104">
        <f>'TP&amp;P Notional Rates'!I60</f>
        <v>0.09</v>
      </c>
      <c r="F57" s="104">
        <f t="shared" si="14"/>
        <v>5.3420000000000005</v>
      </c>
      <c r="G57" s="104">
        <f t="shared" si="15"/>
        <v>5.5490669640000005</v>
      </c>
      <c r="H57" s="103">
        <f>ACA!I63</f>
        <v>1.0433591354252751</v>
      </c>
      <c r="I57" s="103">
        <f>'Formula Factor Data'!D61</f>
        <v>2780.71</v>
      </c>
      <c r="J57" s="103">
        <f>'Formula Factor Data'!H61</f>
        <v>620.1715065789474</v>
      </c>
      <c r="K57" s="103">
        <f>'Formula Factor Data'!I61</f>
        <v>530.59370410152007</v>
      </c>
      <c r="L57" s="103">
        <f>'Formula Factor Data'!J61</f>
        <v>95.461805094130682</v>
      </c>
      <c r="M57" s="104">
        <f>H57*'National Details'!$E$28</f>
        <v>4.8845043752977331</v>
      </c>
      <c r="N57" s="104">
        <f>H57*'National Details'!$E$29</f>
        <v>1.794700469267813</v>
      </c>
      <c r="O57" s="104">
        <f>H57*'National Details'!$E$30</f>
        <v>0.35429258841989242</v>
      </c>
      <c r="P57" s="104">
        <f>H57*'National Details'!$E$31</f>
        <v>1.8894270476213153</v>
      </c>
      <c r="Q57" s="105">
        <f t="shared" si="18"/>
        <v>7741962.3920174707</v>
      </c>
      <c r="R57" s="105">
        <f t="shared" si="19"/>
        <v>634422.59351374523</v>
      </c>
      <c r="S57" s="105">
        <f t="shared" si="20"/>
        <v>107151.68759049283</v>
      </c>
      <c r="T57" s="105">
        <f t="shared" si="21"/>
        <v>102809.82643897472</v>
      </c>
      <c r="U57" s="104">
        <f t="shared" si="22"/>
        <v>4.8845043752977331</v>
      </c>
      <c r="V57" s="104">
        <f t="shared" si="23"/>
        <v>0.40026543360643996</v>
      </c>
      <c r="W57" s="104">
        <f t="shared" si="24"/>
        <v>6.7603387920864108E-2</v>
      </c>
      <c r="X57" s="104">
        <f t="shared" si="25"/>
        <v>6.4864051468727327E-2</v>
      </c>
      <c r="Y57" s="104">
        <f t="shared" si="26"/>
        <v>5.4172372482937643</v>
      </c>
      <c r="Z57" s="105">
        <f t="shared" si="27"/>
        <v>8586346.4995606821</v>
      </c>
      <c r="AA57" s="104">
        <v>5.2762751706236344E-2</v>
      </c>
      <c r="AB57" s="104">
        <v>0</v>
      </c>
      <c r="AC57" s="104">
        <v>0</v>
      </c>
      <c r="AD57" s="104">
        <f t="shared" si="28"/>
        <v>83629.209439317623</v>
      </c>
      <c r="AE57" s="104">
        <f t="shared" si="29"/>
        <v>0</v>
      </c>
      <c r="AF57" s="104">
        <f t="shared" si="30"/>
        <v>0</v>
      </c>
      <c r="AG57" s="104">
        <f t="shared" si="31"/>
        <v>5.47</v>
      </c>
      <c r="AH57" s="105">
        <f t="shared" si="32"/>
        <v>8669976</v>
      </c>
      <c r="AI57" s="214"/>
      <c r="AJ57" s="207">
        <v>1471.88</v>
      </c>
      <c r="AK57" s="105">
        <f t="shared" si="33"/>
        <v>4589175</v>
      </c>
      <c r="AL57" s="215"/>
    </row>
    <row r="58" spans="1:38" x14ac:dyDescent="0.5">
      <c r="A58" s="102" t="s">
        <v>104</v>
      </c>
      <c r="B58" s="101">
        <v>895</v>
      </c>
      <c r="C58" s="102" t="s">
        <v>109</v>
      </c>
      <c r="D58" s="104">
        <v>5.2</v>
      </c>
      <c r="E58" s="104">
        <f>'TP&amp;P Notional Rates'!I61</f>
        <v>0.05</v>
      </c>
      <c r="F58" s="104">
        <f t="shared" si="14"/>
        <v>5.3020000000000005</v>
      </c>
      <c r="G58" s="104">
        <f t="shared" si="15"/>
        <v>5.5090669640000005</v>
      </c>
      <c r="H58" s="103">
        <f>ACA!I64</f>
        <v>1.0581678661186777</v>
      </c>
      <c r="I58" s="103">
        <f>'Formula Factor Data'!D62</f>
        <v>5305.92</v>
      </c>
      <c r="J58" s="103">
        <f>'Formula Factor Data'!H62</f>
        <v>839.73267792873116</v>
      </c>
      <c r="K58" s="103">
        <f>'Formula Factor Data'!I62</f>
        <v>518.68580315392319</v>
      </c>
      <c r="L58" s="103">
        <f>'Formula Factor Data'!J62</f>
        <v>125.36615963324321</v>
      </c>
      <c r="M58" s="104">
        <f>H58*'National Details'!$E$28</f>
        <v>4.9538317117905963</v>
      </c>
      <c r="N58" s="104">
        <f>H58*'National Details'!$E$29</f>
        <v>1.820173228380501</v>
      </c>
      <c r="O58" s="104">
        <f>H58*'National Details'!$E$30</f>
        <v>0.35932117670789376</v>
      </c>
      <c r="P58" s="104">
        <f>H58*'National Details'!$E$31</f>
        <v>1.9162442914284059</v>
      </c>
      <c r="Q58" s="105">
        <f t="shared" si="18"/>
        <v>14982241.811047658</v>
      </c>
      <c r="R58" s="105">
        <f t="shared" si="19"/>
        <v>871221.59543642087</v>
      </c>
      <c r="S58" s="105">
        <f t="shared" si="20"/>
        <v>106233.63208463958</v>
      </c>
      <c r="T58" s="105">
        <f t="shared" si="21"/>
        <v>136932.34700923762</v>
      </c>
      <c r="U58" s="104">
        <f t="shared" si="22"/>
        <v>4.9538317117905963</v>
      </c>
      <c r="V58" s="104">
        <f t="shared" si="23"/>
        <v>0.28806671404057016</v>
      </c>
      <c r="W58" s="104">
        <f t="shared" si="24"/>
        <v>3.5125820429057854E-2</v>
      </c>
      <c r="X58" s="104">
        <f t="shared" si="25"/>
        <v>4.5276255151887816E-2</v>
      </c>
      <c r="Y58" s="104">
        <f t="shared" si="26"/>
        <v>5.3223005014121121</v>
      </c>
      <c r="Z58" s="105">
        <f t="shared" si="27"/>
        <v>16096629.385577956</v>
      </c>
      <c r="AA58" s="104">
        <v>0.14769949858788767</v>
      </c>
      <c r="AB58" s="104">
        <v>0</v>
      </c>
      <c r="AC58" s="104">
        <v>0</v>
      </c>
      <c r="AD58" s="104">
        <f t="shared" si="28"/>
        <v>446698.5824220436</v>
      </c>
      <c r="AE58" s="104">
        <f t="shared" si="29"/>
        <v>0</v>
      </c>
      <c r="AF58" s="104">
        <f t="shared" si="30"/>
        <v>0</v>
      </c>
      <c r="AG58" s="104">
        <f t="shared" si="31"/>
        <v>5.47</v>
      </c>
      <c r="AH58" s="105">
        <f t="shared" si="32"/>
        <v>16543328</v>
      </c>
      <c r="AI58" s="214"/>
      <c r="AJ58" s="207">
        <v>2905.95</v>
      </c>
      <c r="AK58" s="105">
        <f t="shared" si="33"/>
        <v>9060462</v>
      </c>
      <c r="AL58" s="215"/>
    </row>
    <row r="59" spans="1:38" x14ac:dyDescent="0.5">
      <c r="A59" s="102" t="s">
        <v>104</v>
      </c>
      <c r="B59" s="101">
        <v>896</v>
      </c>
      <c r="C59" s="102" t="s">
        <v>110</v>
      </c>
      <c r="D59" s="104">
        <v>5.2</v>
      </c>
      <c r="E59" s="104">
        <f>'TP&amp;P Notional Rates'!I62</f>
        <v>0.06</v>
      </c>
      <c r="F59" s="104">
        <f t="shared" si="14"/>
        <v>5.3120000000000003</v>
      </c>
      <c r="G59" s="104">
        <f t="shared" si="15"/>
        <v>5.5190669640000003</v>
      </c>
      <c r="H59" s="103">
        <f>ACA!I65</f>
        <v>1.0558016123748051</v>
      </c>
      <c r="I59" s="103">
        <f>'Formula Factor Data'!D63</f>
        <v>4735.6099999999997</v>
      </c>
      <c r="J59" s="103">
        <f>'Formula Factor Data'!H63</f>
        <v>920.9153236977877</v>
      </c>
      <c r="K59" s="103">
        <f>'Formula Factor Data'!I63</f>
        <v>376.00685005193083</v>
      </c>
      <c r="L59" s="103">
        <f>'Formula Factor Data'!J63</f>
        <v>141.48684720327421</v>
      </c>
      <c r="M59" s="104">
        <f>H59*'National Details'!$E$28</f>
        <v>4.9427540527443661</v>
      </c>
      <c r="N59" s="104">
        <f>H59*'National Details'!$E$29</f>
        <v>1.8161029935396433</v>
      </c>
      <c r="O59" s="104">
        <f>H59*'National Details'!$E$30</f>
        <v>0.35851766990442557</v>
      </c>
      <c r="P59" s="104">
        <f>H59*'National Details'!$E$31</f>
        <v>1.9119592244045898</v>
      </c>
      <c r="Q59" s="105">
        <f t="shared" si="18"/>
        <v>13341964.646238545</v>
      </c>
      <c r="R59" s="105">
        <f t="shared" si="19"/>
        <v>953311.93341352663</v>
      </c>
      <c r="S59" s="105">
        <f t="shared" si="20"/>
        <v>76838.906856770962</v>
      </c>
      <c r="T59" s="105">
        <f t="shared" si="21"/>
        <v>154194.73710606704</v>
      </c>
      <c r="U59" s="104">
        <f t="shared" si="22"/>
        <v>4.9427540527443661</v>
      </c>
      <c r="V59" s="104">
        <f t="shared" si="23"/>
        <v>0.35317035739093422</v>
      </c>
      <c r="W59" s="104">
        <f t="shared" si="24"/>
        <v>2.8466258781597514E-2</v>
      </c>
      <c r="X59" s="104">
        <f t="shared" si="25"/>
        <v>5.7124020483575066E-2</v>
      </c>
      <c r="Y59" s="104">
        <f t="shared" si="26"/>
        <v>5.3815146894004728</v>
      </c>
      <c r="Z59" s="105">
        <f t="shared" si="27"/>
        <v>14526310.223614909</v>
      </c>
      <c r="AA59" s="104">
        <v>8.84853105995278E-2</v>
      </c>
      <c r="AB59" s="104">
        <v>0</v>
      </c>
      <c r="AC59" s="104">
        <v>0</v>
      </c>
      <c r="AD59" s="104">
        <f t="shared" si="28"/>
        <v>238848.19538509101</v>
      </c>
      <c r="AE59" s="104">
        <f t="shared" si="29"/>
        <v>0</v>
      </c>
      <c r="AF59" s="104">
        <f t="shared" si="30"/>
        <v>0</v>
      </c>
      <c r="AG59" s="104">
        <f t="shared" si="31"/>
        <v>5.47</v>
      </c>
      <c r="AH59" s="105">
        <f t="shared" si="32"/>
        <v>14765159</v>
      </c>
      <c r="AI59" s="214"/>
      <c r="AJ59" s="207">
        <v>2552.52</v>
      </c>
      <c r="AK59" s="105">
        <f t="shared" si="33"/>
        <v>7958503</v>
      </c>
      <c r="AL59" s="215"/>
    </row>
    <row r="60" spans="1:38" x14ac:dyDescent="0.5">
      <c r="A60" s="102" t="s">
        <v>104</v>
      </c>
      <c r="B60" s="101">
        <v>942</v>
      </c>
      <c r="C60" s="102" t="s">
        <v>111</v>
      </c>
      <c r="D60" s="104">
        <v>5.2</v>
      </c>
      <c r="E60" s="104">
        <f>'TP&amp;P Notional Rates'!I63</f>
        <v>0.09</v>
      </c>
      <c r="F60" s="104">
        <f t="shared" si="14"/>
        <v>5.3420000000000005</v>
      </c>
      <c r="G60" s="104">
        <f t="shared" si="15"/>
        <v>5.5490669640000005</v>
      </c>
      <c r="H60" s="103">
        <f>ACA!I66</f>
        <v>1.018502904512389</v>
      </c>
      <c r="I60" s="103">
        <f>'Formula Factor Data'!D64</f>
        <v>3338.22</v>
      </c>
      <c r="J60" s="103">
        <f>'Formula Factor Data'!H64</f>
        <v>706.30138849532443</v>
      </c>
      <c r="K60" s="103">
        <f>'Formula Factor Data'!I64</f>
        <v>152.40390235064993</v>
      </c>
      <c r="L60" s="103">
        <f>'Formula Factor Data'!J64</f>
        <v>121.91002794857462</v>
      </c>
      <c r="M60" s="104">
        <f>H60*'National Details'!$E$28</f>
        <v>4.7681394875758114</v>
      </c>
      <c r="N60" s="104">
        <f>H60*'National Details'!$E$29</f>
        <v>1.751944827639772</v>
      </c>
      <c r="O60" s="104">
        <f>H60*'National Details'!$E$30</f>
        <v>0.34585217889120273</v>
      </c>
      <c r="P60" s="104">
        <f>H60*'National Details'!$E$31</f>
        <v>1.8444147087303682</v>
      </c>
      <c r="Q60" s="105">
        <f t="shared" si="18"/>
        <v>9072746.2021227349</v>
      </c>
      <c r="R60" s="105">
        <f t="shared" si="19"/>
        <v>705318.60666762851</v>
      </c>
      <c r="S60" s="105">
        <f t="shared" si="20"/>
        <v>30044.256368711791</v>
      </c>
      <c r="T60" s="105">
        <f t="shared" si="21"/>
        <v>128166.00975334634</v>
      </c>
      <c r="U60" s="104">
        <f t="shared" si="22"/>
        <v>4.7681394875758114</v>
      </c>
      <c r="V60" s="104">
        <f t="shared" si="23"/>
        <v>0.37067690695315852</v>
      </c>
      <c r="W60" s="104">
        <f t="shared" si="24"/>
        <v>1.5789618928499134E-2</v>
      </c>
      <c r="X60" s="104">
        <f t="shared" si="25"/>
        <v>6.7357049172936861E-2</v>
      </c>
      <c r="Y60" s="104">
        <f t="shared" si="26"/>
        <v>5.2219630626304063</v>
      </c>
      <c r="Z60" s="105">
        <f t="shared" si="27"/>
        <v>9936275.0749124214</v>
      </c>
      <c r="AA60" s="104">
        <v>0.2480369373695952</v>
      </c>
      <c r="AB60" s="104">
        <v>0</v>
      </c>
      <c r="AC60" s="104">
        <v>0</v>
      </c>
      <c r="AD60" s="104">
        <f t="shared" si="28"/>
        <v>471961.06308758014</v>
      </c>
      <c r="AE60" s="104">
        <f t="shared" si="29"/>
        <v>0</v>
      </c>
      <c r="AF60" s="104">
        <f t="shared" si="30"/>
        <v>0</v>
      </c>
      <c r="AG60" s="104">
        <f t="shared" si="31"/>
        <v>5.47</v>
      </c>
      <c r="AH60" s="105">
        <f t="shared" si="32"/>
        <v>10408237</v>
      </c>
      <c r="AI60" s="214"/>
      <c r="AJ60" s="207">
        <v>1834.37</v>
      </c>
      <c r="AK60" s="105">
        <f t="shared" si="33"/>
        <v>5719383</v>
      </c>
      <c r="AL60" s="215"/>
    </row>
    <row r="61" spans="1:38" x14ac:dyDescent="0.5">
      <c r="A61" s="102" t="s">
        <v>104</v>
      </c>
      <c r="B61" s="101">
        <v>876</v>
      </c>
      <c r="C61" s="102" t="s">
        <v>112</v>
      </c>
      <c r="D61" s="104">
        <v>5.48</v>
      </c>
      <c r="E61" s="104">
        <f>'TP&amp;P Notional Rates'!I64</f>
        <v>0.03</v>
      </c>
      <c r="F61" s="104">
        <f t="shared" si="14"/>
        <v>5.5648000000000009</v>
      </c>
      <c r="G61" s="104">
        <f t="shared" si="15"/>
        <v>5.7830167236000012</v>
      </c>
      <c r="H61" s="103">
        <f>ACA!I67</f>
        <v>1.0557905029120371</v>
      </c>
      <c r="I61" s="103">
        <f>'Formula Factor Data'!D65</f>
        <v>1700.73</v>
      </c>
      <c r="J61" s="103">
        <f>'Formula Factor Data'!H65</f>
        <v>638.31132756273098</v>
      </c>
      <c r="K61" s="103">
        <f>'Formula Factor Data'!I65</f>
        <v>83.137173785053207</v>
      </c>
      <c r="L61" s="103">
        <f>'Formula Factor Data'!J65</f>
        <v>65.412692307692311</v>
      </c>
      <c r="M61" s="104">
        <f>H61*'National Details'!$E$28</f>
        <v>4.9427020435965519</v>
      </c>
      <c r="N61" s="104">
        <f>H61*'National Details'!$E$29</f>
        <v>1.8160838839565996</v>
      </c>
      <c r="O61" s="104">
        <f>H61*'National Details'!$E$30</f>
        <v>0.35851389747345108</v>
      </c>
      <c r="P61" s="104">
        <f>H61*'National Details'!$E$31</f>
        <v>1.9119391061933952</v>
      </c>
      <c r="Q61" s="105">
        <f t="shared" si="18"/>
        <v>4791534.9385653986</v>
      </c>
      <c r="R61" s="105">
        <f t="shared" si="19"/>
        <v>660759.34151216212</v>
      </c>
      <c r="S61" s="105">
        <f t="shared" si="20"/>
        <v>16989.324353206019</v>
      </c>
      <c r="T61" s="105">
        <f t="shared" si="21"/>
        <v>71287.098144749514</v>
      </c>
      <c r="U61" s="104">
        <f t="shared" si="22"/>
        <v>4.942702043596551</v>
      </c>
      <c r="V61" s="104">
        <f t="shared" si="23"/>
        <v>0.68160549583626906</v>
      </c>
      <c r="W61" s="104">
        <f t="shared" si="24"/>
        <v>1.7525316892515009E-2</v>
      </c>
      <c r="X61" s="104">
        <f t="shared" si="25"/>
        <v>7.3536119468976757E-2</v>
      </c>
      <c r="Y61" s="104">
        <f t="shared" si="26"/>
        <v>5.7153689757943118</v>
      </c>
      <c r="Z61" s="105">
        <f t="shared" si="27"/>
        <v>5540570.7025755169</v>
      </c>
      <c r="AA61" s="104">
        <v>0</v>
      </c>
      <c r="AB61" s="104">
        <v>0</v>
      </c>
      <c r="AC61" s="104">
        <v>0</v>
      </c>
      <c r="AD61" s="104">
        <f t="shared" si="28"/>
        <v>0</v>
      </c>
      <c r="AE61" s="104">
        <f t="shared" si="29"/>
        <v>0</v>
      </c>
      <c r="AF61" s="104">
        <f t="shared" si="30"/>
        <v>0</v>
      </c>
      <c r="AG61" s="104">
        <f t="shared" si="31"/>
        <v>5.72</v>
      </c>
      <c r="AH61" s="105">
        <f t="shared" si="32"/>
        <v>5545061</v>
      </c>
      <c r="AI61" s="214"/>
      <c r="AJ61" s="207">
        <v>883.51</v>
      </c>
      <c r="AK61" s="105">
        <f t="shared" si="33"/>
        <v>2880597</v>
      </c>
      <c r="AL61" s="215"/>
    </row>
    <row r="62" spans="1:38" x14ac:dyDescent="0.5">
      <c r="A62" s="102" t="s">
        <v>104</v>
      </c>
      <c r="B62" s="101">
        <v>340</v>
      </c>
      <c r="C62" s="102" t="s">
        <v>113</v>
      </c>
      <c r="D62" s="104">
        <v>5.34</v>
      </c>
      <c r="E62" s="104">
        <f>'TP&amp;P Notional Rates'!I65</f>
        <v>0.13</v>
      </c>
      <c r="F62" s="104">
        <f t="shared" si="14"/>
        <v>5.5233999999999996</v>
      </c>
      <c r="G62" s="104">
        <f t="shared" si="15"/>
        <v>5.7360418437999998</v>
      </c>
      <c r="H62" s="103">
        <f>ACA!I68</f>
        <v>1.0260702023950057</v>
      </c>
      <c r="I62" s="103">
        <f>'Formula Factor Data'!D66</f>
        <v>2503.9699999999998</v>
      </c>
      <c r="J62" s="103">
        <f>'Formula Factor Data'!H66</f>
        <v>946.62924938445303</v>
      </c>
      <c r="K62" s="103">
        <f>'Formula Factor Data'!I66</f>
        <v>174.08713060625738</v>
      </c>
      <c r="L62" s="103">
        <f>'Formula Factor Data'!J66</f>
        <v>88.802132867132855</v>
      </c>
      <c r="M62" s="104">
        <f>H62*'National Details'!$E$28</f>
        <v>4.80356592739105</v>
      </c>
      <c r="N62" s="104">
        <f>H62*'National Details'!$E$29</f>
        <v>1.764961470327705</v>
      </c>
      <c r="O62" s="104">
        <f>H62*'National Details'!$E$30</f>
        <v>0.3484217999000645</v>
      </c>
      <c r="P62" s="104">
        <f>H62*'National Details'!$E$31</f>
        <v>1.8581183864108206</v>
      </c>
      <c r="Q62" s="105">
        <f t="shared" si="18"/>
        <v>6855951.4358693389</v>
      </c>
      <c r="R62" s="105">
        <f t="shared" si="19"/>
        <v>952335.56655381364</v>
      </c>
      <c r="S62" s="105">
        <f t="shared" si="20"/>
        <v>34573.77828960379</v>
      </c>
      <c r="T62" s="105">
        <f t="shared" si="21"/>
        <v>94052.779224762242</v>
      </c>
      <c r="U62" s="104">
        <f t="shared" si="22"/>
        <v>4.80356592739105</v>
      </c>
      <c r="V62" s="104">
        <f t="shared" si="23"/>
        <v>0.66724607397404756</v>
      </c>
      <c r="W62" s="104">
        <f t="shared" si="24"/>
        <v>2.4223833107133795E-2</v>
      </c>
      <c r="X62" s="104">
        <f t="shared" si="25"/>
        <v>6.5897305412171966E-2</v>
      </c>
      <c r="Y62" s="104">
        <f t="shared" si="26"/>
        <v>5.5609331398844031</v>
      </c>
      <c r="Z62" s="105">
        <f t="shared" si="27"/>
        <v>7936913.559937519</v>
      </c>
      <c r="AA62" s="104">
        <v>0</v>
      </c>
      <c r="AB62" s="104">
        <v>0</v>
      </c>
      <c r="AC62" s="104">
        <v>0</v>
      </c>
      <c r="AD62" s="104">
        <f t="shared" si="28"/>
        <v>0</v>
      </c>
      <c r="AE62" s="104">
        <f t="shared" si="29"/>
        <v>0</v>
      </c>
      <c r="AF62" s="104">
        <f t="shared" si="30"/>
        <v>0</v>
      </c>
      <c r="AG62" s="104">
        <f t="shared" si="31"/>
        <v>5.56</v>
      </c>
      <c r="AH62" s="105">
        <f t="shared" si="32"/>
        <v>7935582</v>
      </c>
      <c r="AI62" s="214"/>
      <c r="AJ62" s="207">
        <v>1294.3800000000001</v>
      </c>
      <c r="AK62" s="105">
        <f t="shared" si="33"/>
        <v>4102150</v>
      </c>
      <c r="AL62" s="215"/>
    </row>
    <row r="63" spans="1:38" x14ac:dyDescent="0.5">
      <c r="A63" s="102" t="s">
        <v>104</v>
      </c>
      <c r="B63" s="101">
        <v>888</v>
      </c>
      <c r="C63" s="102" t="s">
        <v>114</v>
      </c>
      <c r="D63" s="104">
        <v>5.2</v>
      </c>
      <c r="E63" s="104">
        <f>'TP&amp;P Notional Rates'!I66</f>
        <v>0.03</v>
      </c>
      <c r="F63" s="104">
        <f t="shared" si="14"/>
        <v>5.2820000000000009</v>
      </c>
      <c r="G63" s="104">
        <f t="shared" si="15"/>
        <v>5.4890669640000009</v>
      </c>
      <c r="H63" s="103">
        <f>ACA!I69</f>
        <v>1.026107637247363</v>
      </c>
      <c r="I63" s="103">
        <f>'Formula Factor Data'!D67</f>
        <v>17036.02</v>
      </c>
      <c r="J63" s="103">
        <f>'Formula Factor Data'!H67</f>
        <v>3923.3490176367727</v>
      </c>
      <c r="K63" s="103">
        <f>'Formula Factor Data'!I67</f>
        <v>2397.3456599733499</v>
      </c>
      <c r="L63" s="103">
        <f>'Formula Factor Data'!J67</f>
        <v>487.30034324942795</v>
      </c>
      <c r="M63" s="104">
        <f>H63*'National Details'!$E$28</f>
        <v>4.8037411793190961</v>
      </c>
      <c r="N63" s="104">
        <f>H63*'National Details'!$E$29</f>
        <v>1.7650258626781541</v>
      </c>
      <c r="O63" s="104">
        <f>H63*'National Details'!$E$30</f>
        <v>0.34843451162154987</v>
      </c>
      <c r="P63" s="104">
        <f>H63*'National Details'!$E$31</f>
        <v>1.8581861774716031</v>
      </c>
      <c r="Q63" s="105">
        <f t="shared" si="18"/>
        <v>46646879.559251115</v>
      </c>
      <c r="R63" s="105">
        <f t="shared" si="19"/>
        <v>3947143.1161318449</v>
      </c>
      <c r="S63" s="105">
        <f t="shared" si="20"/>
        <v>476131.23960588808</v>
      </c>
      <c r="T63" s="105">
        <f t="shared" si="21"/>
        <v>516132.01439885516</v>
      </c>
      <c r="U63" s="104">
        <f t="shared" si="22"/>
        <v>4.8037411793190961</v>
      </c>
      <c r="V63" s="104">
        <f t="shared" si="23"/>
        <v>0.4064806500838713</v>
      </c>
      <c r="W63" s="104">
        <f t="shared" si="24"/>
        <v>4.9032459707188433E-2</v>
      </c>
      <c r="X63" s="104">
        <f t="shared" si="25"/>
        <v>5.315177853179643E-2</v>
      </c>
      <c r="Y63" s="104">
        <f t="shared" si="26"/>
        <v>5.3124060676419518</v>
      </c>
      <c r="Z63" s="105">
        <f t="shared" si="27"/>
        <v>51586285.929387704</v>
      </c>
      <c r="AA63" s="104">
        <v>0.15759393235804886</v>
      </c>
      <c r="AB63" s="104">
        <v>0</v>
      </c>
      <c r="AC63" s="104">
        <v>0</v>
      </c>
      <c r="AD63" s="104">
        <f t="shared" si="28"/>
        <v>1530320.8286123094</v>
      </c>
      <c r="AE63" s="104">
        <f t="shared" si="29"/>
        <v>0</v>
      </c>
      <c r="AF63" s="104">
        <f t="shared" si="30"/>
        <v>0</v>
      </c>
      <c r="AG63" s="104">
        <f t="shared" si="31"/>
        <v>5.47</v>
      </c>
      <c r="AH63" s="105">
        <f t="shared" si="32"/>
        <v>53116607</v>
      </c>
      <c r="AI63" s="214"/>
      <c r="AJ63" s="207">
        <v>9296.43</v>
      </c>
      <c r="AK63" s="105">
        <f t="shared" si="33"/>
        <v>28985340</v>
      </c>
      <c r="AL63" s="215"/>
    </row>
    <row r="64" spans="1:38" x14ac:dyDescent="0.5">
      <c r="A64" s="102" t="s">
        <v>104</v>
      </c>
      <c r="B64" s="101">
        <v>341</v>
      </c>
      <c r="C64" s="102" t="s">
        <v>115</v>
      </c>
      <c r="D64" s="104">
        <v>5.37</v>
      </c>
      <c r="E64" s="104">
        <f>'TP&amp;P Notional Rates'!I67</f>
        <v>0.11</v>
      </c>
      <c r="F64" s="104">
        <f t="shared" si="14"/>
        <v>5.5337000000000005</v>
      </c>
      <c r="G64" s="104">
        <f t="shared" si="15"/>
        <v>5.747536460900001</v>
      </c>
      <c r="H64" s="103">
        <f>ACA!I70</f>
        <v>1.0303823612610055</v>
      </c>
      <c r="I64" s="103">
        <f>'Formula Factor Data'!D68</f>
        <v>7213.35</v>
      </c>
      <c r="J64" s="103">
        <f>'Formula Factor Data'!H68</f>
        <v>2550.4082033639147</v>
      </c>
      <c r="K64" s="103">
        <f>'Formula Factor Data'!I68</f>
        <v>1584.508053703845</v>
      </c>
      <c r="L64" s="103">
        <f>'Formula Factor Data'!J68</f>
        <v>312.04835333519401</v>
      </c>
      <c r="M64" s="104">
        <f>H64*'National Details'!$E$28</f>
        <v>4.8237533759241664</v>
      </c>
      <c r="N64" s="104">
        <f>H64*'National Details'!$E$29</f>
        <v>1.772378890923934</v>
      </c>
      <c r="O64" s="104">
        <f>H64*'National Details'!$E$30</f>
        <v>0.34988607607730821</v>
      </c>
      <c r="P64" s="104">
        <f>H64*'National Details'!$E$31</f>
        <v>1.8659273079206122</v>
      </c>
      <c r="Q64" s="105">
        <f t="shared" si="18"/>
        <v>19833390.206106879</v>
      </c>
      <c r="R64" s="105">
        <f t="shared" si="19"/>
        <v>2576565.1078424198</v>
      </c>
      <c r="S64" s="105">
        <f t="shared" si="20"/>
        <v>316006.46409129869</v>
      </c>
      <c r="T64" s="105">
        <f t="shared" si="21"/>
        <v>331887.94001148519</v>
      </c>
      <c r="U64" s="104">
        <f t="shared" si="22"/>
        <v>4.8237533759241673</v>
      </c>
      <c r="V64" s="104">
        <f t="shared" si="23"/>
        <v>0.62665608391128091</v>
      </c>
      <c r="W64" s="104">
        <f t="shared" si="24"/>
        <v>7.6857119843530539E-2</v>
      </c>
      <c r="X64" s="104">
        <f t="shared" si="25"/>
        <v>8.0719713292686276E-2</v>
      </c>
      <c r="Y64" s="104">
        <f t="shared" si="26"/>
        <v>5.6079862929716651</v>
      </c>
      <c r="Z64" s="105">
        <f t="shared" si="27"/>
        <v>23057849.718052082</v>
      </c>
      <c r="AA64" s="104">
        <v>0</v>
      </c>
      <c r="AB64" s="104">
        <v>0</v>
      </c>
      <c r="AC64" s="104">
        <v>0</v>
      </c>
      <c r="AD64" s="104">
        <f t="shared" si="28"/>
        <v>0</v>
      </c>
      <c r="AE64" s="104">
        <f t="shared" si="29"/>
        <v>0</v>
      </c>
      <c r="AF64" s="104">
        <f t="shared" si="30"/>
        <v>0</v>
      </c>
      <c r="AG64" s="104">
        <f t="shared" si="31"/>
        <v>5.61</v>
      </c>
      <c r="AH64" s="105">
        <f t="shared" si="32"/>
        <v>23066130</v>
      </c>
      <c r="AI64" s="214"/>
      <c r="AJ64" s="207">
        <v>3132.4</v>
      </c>
      <c r="AK64" s="105">
        <f t="shared" si="33"/>
        <v>10016476</v>
      </c>
      <c r="AL64" s="215"/>
    </row>
    <row r="65" spans="1:38" x14ac:dyDescent="0.5">
      <c r="A65" s="102" t="s">
        <v>104</v>
      </c>
      <c r="B65" s="101">
        <v>352</v>
      </c>
      <c r="C65" s="102" t="s">
        <v>116</v>
      </c>
      <c r="D65" s="104">
        <v>5.58</v>
      </c>
      <c r="E65" s="104">
        <f>'TP&amp;P Notional Rates'!I68</f>
        <v>0.16</v>
      </c>
      <c r="F65" s="104">
        <f t="shared" si="14"/>
        <v>5.7957999999999998</v>
      </c>
      <c r="G65" s="104">
        <f t="shared" si="15"/>
        <v>6.0179987806000002</v>
      </c>
      <c r="H65" s="103">
        <f>ACA!I71</f>
        <v>1.0403880709583604</v>
      </c>
      <c r="I65" s="103">
        <f>'Formula Factor Data'!D69</f>
        <v>8630.2999999999993</v>
      </c>
      <c r="J65" s="103">
        <f>'Formula Factor Data'!H69</f>
        <v>3652.0868804503802</v>
      </c>
      <c r="K65" s="103">
        <f>'Formula Factor Data'!I69</f>
        <v>3794.6105134307295</v>
      </c>
      <c r="L65" s="103">
        <f>'Formula Factor Data'!J69</f>
        <v>287.88619082301528</v>
      </c>
      <c r="M65" s="104">
        <f>H65*'National Details'!$E$28</f>
        <v>4.8705952840795677</v>
      </c>
      <c r="N65" s="104">
        <f>H65*'National Details'!$E$29</f>
        <v>1.7895898888243655</v>
      </c>
      <c r="O65" s="104">
        <f>H65*'National Details'!$E$30</f>
        <v>0.35328370654537228</v>
      </c>
      <c r="P65" s="104">
        <f>H65*'National Details'!$E$31</f>
        <v>1.8840467242279451</v>
      </c>
      <c r="Q65" s="105">
        <f t="shared" si="18"/>
        <v>23959778.133709375</v>
      </c>
      <c r="R65" s="105">
        <f t="shared" si="19"/>
        <v>3725370.5199864083</v>
      </c>
      <c r="S65" s="105">
        <f t="shared" si="20"/>
        <v>764127.21823608247</v>
      </c>
      <c r="T65" s="105">
        <f t="shared" si="21"/>
        <v>309162.88981922093</v>
      </c>
      <c r="U65" s="104">
        <f t="shared" si="22"/>
        <v>4.8705952840795677</v>
      </c>
      <c r="V65" s="104">
        <f t="shared" si="23"/>
        <v>0.75730133997220506</v>
      </c>
      <c r="W65" s="104">
        <f t="shared" si="24"/>
        <v>0.15533342607798648</v>
      </c>
      <c r="X65" s="104">
        <f t="shared" si="25"/>
        <v>6.2847297865724613E-2</v>
      </c>
      <c r="Y65" s="104">
        <f t="shared" si="26"/>
        <v>5.8460773479954842</v>
      </c>
      <c r="Z65" s="105">
        <f t="shared" si="27"/>
        <v>28758438.761751093</v>
      </c>
      <c r="AA65" s="104">
        <v>0</v>
      </c>
      <c r="AB65" s="104">
        <v>0</v>
      </c>
      <c r="AC65" s="104">
        <v>0</v>
      </c>
      <c r="AD65" s="104">
        <f t="shared" si="28"/>
        <v>0</v>
      </c>
      <c r="AE65" s="104">
        <f t="shared" si="29"/>
        <v>0</v>
      </c>
      <c r="AF65" s="104">
        <f t="shared" si="30"/>
        <v>0</v>
      </c>
      <c r="AG65" s="104">
        <f t="shared" si="31"/>
        <v>5.85</v>
      </c>
      <c r="AH65" s="105">
        <f t="shared" si="32"/>
        <v>28777736</v>
      </c>
      <c r="AI65" s="214"/>
      <c r="AJ65" s="207">
        <v>2229.65</v>
      </c>
      <c r="AK65" s="105">
        <f t="shared" si="33"/>
        <v>7434768</v>
      </c>
      <c r="AL65" s="215"/>
    </row>
    <row r="66" spans="1:38" x14ac:dyDescent="0.5">
      <c r="A66" s="102" t="s">
        <v>104</v>
      </c>
      <c r="B66" s="101">
        <v>353</v>
      </c>
      <c r="C66" s="102" t="s">
        <v>117</v>
      </c>
      <c r="D66" s="104">
        <v>5.4</v>
      </c>
      <c r="E66" s="104">
        <f>'TP&amp;P Notional Rates'!I69</f>
        <v>0.13</v>
      </c>
      <c r="F66" s="104">
        <f t="shared" si="14"/>
        <v>5.5840000000000005</v>
      </c>
      <c r="G66" s="104">
        <f t="shared" si="15"/>
        <v>5.7990310780000005</v>
      </c>
      <c r="H66" s="103">
        <f>ACA!I72</f>
        <v>1.0443120389416021</v>
      </c>
      <c r="I66" s="103">
        <f>'Formula Factor Data'!D70</f>
        <v>4038.95</v>
      </c>
      <c r="J66" s="103">
        <f>'Formula Factor Data'!H70</f>
        <v>1299.019770469476</v>
      </c>
      <c r="K66" s="103">
        <f>'Formula Factor Data'!I70</f>
        <v>1400.7402677270102</v>
      </c>
      <c r="L66" s="103">
        <f>'Formula Factor Data'!J70</f>
        <v>137.71234277920897</v>
      </c>
      <c r="M66" s="104">
        <f>H66*'National Details'!$E$28</f>
        <v>4.8889654100811573</v>
      </c>
      <c r="N66" s="104">
        <f>H66*'National Details'!$E$29</f>
        <v>1.7963395754296831</v>
      </c>
      <c r="O66" s="104">
        <f>H66*'National Details'!$E$30</f>
        <v>0.35461616506943822</v>
      </c>
      <c r="P66" s="104">
        <f>H66*'National Details'!$E$31</f>
        <v>1.8911526678956687</v>
      </c>
      <c r="Q66" s="105">
        <f t="shared" si="18"/>
        <v>11255383.500536954</v>
      </c>
      <c r="R66" s="105">
        <f t="shared" si="19"/>
        <v>1330083.9550871446</v>
      </c>
      <c r="S66" s="105">
        <f t="shared" si="20"/>
        <v>283133.33093982365</v>
      </c>
      <c r="T66" s="105">
        <f t="shared" si="21"/>
        <v>148447.98673596641</v>
      </c>
      <c r="U66" s="104">
        <f t="shared" si="22"/>
        <v>4.8889654100811564</v>
      </c>
      <c r="V66" s="104">
        <f t="shared" si="23"/>
        <v>0.57774436993770728</v>
      </c>
      <c r="W66" s="104">
        <f t="shared" si="24"/>
        <v>0.1229837314152665</v>
      </c>
      <c r="X66" s="104">
        <f t="shared" si="25"/>
        <v>6.4480883509096143E-2</v>
      </c>
      <c r="Y66" s="104">
        <f t="shared" si="26"/>
        <v>5.6541743949432259</v>
      </c>
      <c r="Z66" s="105">
        <f t="shared" si="27"/>
        <v>13017048.773299886</v>
      </c>
      <c r="AA66" s="104">
        <v>0</v>
      </c>
      <c r="AB66" s="104">
        <v>0</v>
      </c>
      <c r="AC66" s="104">
        <v>0</v>
      </c>
      <c r="AD66" s="104">
        <f t="shared" si="28"/>
        <v>0</v>
      </c>
      <c r="AE66" s="104">
        <f t="shared" si="29"/>
        <v>0</v>
      </c>
      <c r="AF66" s="104">
        <f t="shared" si="30"/>
        <v>0</v>
      </c>
      <c r="AG66" s="104">
        <f t="shared" si="31"/>
        <v>5.65</v>
      </c>
      <c r="AH66" s="105">
        <f t="shared" si="32"/>
        <v>13007439</v>
      </c>
      <c r="AI66" s="214"/>
      <c r="AJ66" s="207">
        <v>1479.28</v>
      </c>
      <c r="AK66" s="105">
        <f t="shared" si="33"/>
        <v>4764022</v>
      </c>
      <c r="AL66" s="215"/>
    </row>
    <row r="67" spans="1:38" x14ac:dyDescent="0.5">
      <c r="A67" s="102" t="s">
        <v>104</v>
      </c>
      <c r="B67" s="101">
        <v>354</v>
      </c>
      <c r="C67" s="102" t="s">
        <v>118</v>
      </c>
      <c r="D67" s="104">
        <v>5.35</v>
      </c>
      <c r="E67" s="104">
        <f>'TP&amp;P Notional Rates'!I70</f>
        <v>0.08</v>
      </c>
      <c r="F67" s="104">
        <f t="shared" si="14"/>
        <v>5.4834999999999994</v>
      </c>
      <c r="G67" s="104">
        <f t="shared" si="15"/>
        <v>5.6965400495000003</v>
      </c>
      <c r="H67" s="103">
        <f>ACA!I73</f>
        <v>1.0414674214583783</v>
      </c>
      <c r="I67" s="103">
        <f>'Formula Factor Data'!D71</f>
        <v>3687.13</v>
      </c>
      <c r="J67" s="103">
        <f>'Formula Factor Data'!H71</f>
        <v>1118.2225087782481</v>
      </c>
      <c r="K67" s="103">
        <f>'Formula Factor Data'!I71</f>
        <v>1004.23339681817</v>
      </c>
      <c r="L67" s="103">
        <f>'Formula Factor Data'!J71</f>
        <v>146.01259434760536</v>
      </c>
      <c r="M67" s="104">
        <f>H67*'National Details'!$E$28</f>
        <v>4.875648282669232</v>
      </c>
      <c r="N67" s="104">
        <f>H67*'National Details'!$E$29</f>
        <v>1.7914464986752938</v>
      </c>
      <c r="O67" s="104">
        <f>H67*'National Details'!$E$30</f>
        <v>0.35365022069134538</v>
      </c>
      <c r="P67" s="104">
        <f>H67*'National Details'!$E$31</f>
        <v>1.8860013283133026</v>
      </c>
      <c r="Q67" s="105">
        <f t="shared" si="18"/>
        <v>10246974.959912576</v>
      </c>
      <c r="R67" s="105">
        <f t="shared" si="19"/>
        <v>1141844.4049116964</v>
      </c>
      <c r="S67" s="105">
        <f t="shared" si="20"/>
        <v>202433.9965739082</v>
      </c>
      <c r="T67" s="105">
        <f t="shared" si="21"/>
        <v>156966.56972733143</v>
      </c>
      <c r="U67" s="104">
        <f t="shared" si="22"/>
        <v>4.8756482826692311</v>
      </c>
      <c r="V67" s="104">
        <f t="shared" si="23"/>
        <v>0.54330490058411163</v>
      </c>
      <c r="W67" s="104">
        <f t="shared" si="24"/>
        <v>9.6320813860744064E-2</v>
      </c>
      <c r="X67" s="104">
        <f t="shared" si="25"/>
        <v>7.468680162892416E-2</v>
      </c>
      <c r="Y67" s="104">
        <f t="shared" si="26"/>
        <v>5.58996079874301</v>
      </c>
      <c r="Z67" s="105">
        <f t="shared" si="27"/>
        <v>11748219.93112551</v>
      </c>
      <c r="AA67" s="104">
        <v>0</v>
      </c>
      <c r="AB67" s="104">
        <v>0</v>
      </c>
      <c r="AC67" s="104">
        <v>0</v>
      </c>
      <c r="AD67" s="104">
        <f t="shared" si="28"/>
        <v>0</v>
      </c>
      <c r="AE67" s="104">
        <f t="shared" si="29"/>
        <v>0</v>
      </c>
      <c r="AF67" s="104">
        <f t="shared" si="30"/>
        <v>0</v>
      </c>
      <c r="AG67" s="104">
        <f t="shared" si="31"/>
        <v>5.59</v>
      </c>
      <c r="AH67" s="105">
        <f t="shared" si="32"/>
        <v>11748303</v>
      </c>
      <c r="AI67" s="214"/>
      <c r="AJ67" s="207">
        <v>1548.58</v>
      </c>
      <c r="AK67" s="105">
        <f t="shared" si="33"/>
        <v>4934241</v>
      </c>
      <c r="AL67" s="215"/>
    </row>
    <row r="68" spans="1:38" x14ac:dyDescent="0.5">
      <c r="A68" s="102" t="s">
        <v>104</v>
      </c>
      <c r="B68" s="101">
        <v>355</v>
      </c>
      <c r="C68" s="102" t="s">
        <v>119</v>
      </c>
      <c r="D68" s="104">
        <v>5.44</v>
      </c>
      <c r="E68" s="104">
        <f>'TP&amp;P Notional Rates'!I71</f>
        <v>0.11</v>
      </c>
      <c r="F68" s="104">
        <f t="shared" si="14"/>
        <v>5.6044000000000009</v>
      </c>
      <c r="G68" s="104">
        <f t="shared" si="15"/>
        <v>5.8210239008000011</v>
      </c>
      <c r="H68" s="103">
        <f>ACA!I74</f>
        <v>1.0514376312947014</v>
      </c>
      <c r="I68" s="103">
        <f>'Formula Factor Data'!D72</f>
        <v>4835.1099999999997</v>
      </c>
      <c r="J68" s="103">
        <f>'Formula Factor Data'!H72</f>
        <v>1599.3424220682828</v>
      </c>
      <c r="K68" s="103">
        <f>'Formula Factor Data'!I72</f>
        <v>1080.6302902454149</v>
      </c>
      <c r="L68" s="103">
        <f>'Formula Factor Data'!J72</f>
        <v>179.23940717394564</v>
      </c>
      <c r="M68" s="104">
        <f>H68*'National Details'!$E$28</f>
        <v>4.9223239975929394</v>
      </c>
      <c r="N68" s="104">
        <f>H68*'National Details'!$E$29</f>
        <v>1.8085964326380171</v>
      </c>
      <c r="O68" s="104">
        <f>H68*'National Details'!$E$30</f>
        <v>0.35703579650130901</v>
      </c>
      <c r="P68" s="104">
        <f>H68*'National Details'!$E$31</f>
        <v>1.9040564576504608</v>
      </c>
      <c r="Q68" s="105">
        <f t="shared" si="18"/>
        <v>13565987.450880907</v>
      </c>
      <c r="R68" s="105">
        <f t="shared" si="19"/>
        <v>1648762.0494980249</v>
      </c>
      <c r="S68" s="105">
        <f t="shared" si="20"/>
        <v>219919.50694869109</v>
      </c>
      <c r="T68" s="105">
        <f t="shared" si="21"/>
        <v>194530.71189614516</v>
      </c>
      <c r="U68" s="104">
        <f t="shared" si="22"/>
        <v>4.9223239975929385</v>
      </c>
      <c r="V68" s="104">
        <f t="shared" si="23"/>
        <v>0.59824181851485114</v>
      </c>
      <c r="W68" s="104">
        <f t="shared" si="24"/>
        <v>7.979626035420341E-2</v>
      </c>
      <c r="X68" s="104">
        <f t="shared" si="25"/>
        <v>7.0584113018109532E-2</v>
      </c>
      <c r="Y68" s="104">
        <f t="shared" si="26"/>
        <v>5.6709461894801025</v>
      </c>
      <c r="Z68" s="105">
        <f t="shared" si="27"/>
        <v>15629199.719223768</v>
      </c>
      <c r="AA68" s="104">
        <v>0</v>
      </c>
      <c r="AB68" s="104">
        <v>0</v>
      </c>
      <c r="AC68" s="104">
        <v>0</v>
      </c>
      <c r="AD68" s="104">
        <f t="shared" si="28"/>
        <v>0</v>
      </c>
      <c r="AE68" s="104">
        <f t="shared" si="29"/>
        <v>0</v>
      </c>
      <c r="AF68" s="104">
        <f t="shared" si="30"/>
        <v>0</v>
      </c>
      <c r="AG68" s="104">
        <f t="shared" si="31"/>
        <v>5.67</v>
      </c>
      <c r="AH68" s="105">
        <f t="shared" si="32"/>
        <v>15626593</v>
      </c>
      <c r="AI68" s="214"/>
      <c r="AJ68" s="207">
        <v>1835.78</v>
      </c>
      <c r="AK68" s="105">
        <f t="shared" si="33"/>
        <v>5933058</v>
      </c>
      <c r="AL68" s="215"/>
    </row>
    <row r="69" spans="1:38" x14ac:dyDescent="0.5">
      <c r="A69" s="102" t="s">
        <v>104</v>
      </c>
      <c r="B69" s="101">
        <v>343</v>
      </c>
      <c r="C69" s="102" t="s">
        <v>120</v>
      </c>
      <c r="D69" s="104">
        <v>5.2</v>
      </c>
      <c r="E69" s="104">
        <f>'TP&amp;P Notional Rates'!I72</f>
        <v>0.1</v>
      </c>
      <c r="F69" s="104">
        <f t="shared" si="14"/>
        <v>5.3520000000000003</v>
      </c>
      <c r="G69" s="104">
        <f t="shared" si="15"/>
        <v>5.5590669640000003</v>
      </c>
      <c r="H69" s="103">
        <f>ACA!I75</f>
        <v>1.0253943204665554</v>
      </c>
      <c r="I69" s="103">
        <f>'Formula Factor Data'!D73</f>
        <v>3622.67</v>
      </c>
      <c r="J69" s="103">
        <f>'Formula Factor Data'!H73</f>
        <v>901.50708598208894</v>
      </c>
      <c r="K69" s="103">
        <f>'Formula Factor Data'!I73</f>
        <v>264.48342486878414</v>
      </c>
      <c r="L69" s="103">
        <f>'Formula Factor Data'!J73</f>
        <v>112.24084401709402</v>
      </c>
      <c r="M69" s="104">
        <f>H69*'National Details'!$E$28</f>
        <v>4.8004017741051781</v>
      </c>
      <c r="N69" s="104">
        <f>H69*'National Details'!$E$29</f>
        <v>1.7637988738899359</v>
      </c>
      <c r="O69" s="104">
        <f>H69*'National Details'!$E$30</f>
        <v>0.3481922912392722</v>
      </c>
      <c r="P69" s="104">
        <f>H69*'National Details'!$E$31</f>
        <v>1.8568944266511815</v>
      </c>
      <c r="Q69" s="105">
        <f t="shared" si="18"/>
        <v>9912454.7521486357</v>
      </c>
      <c r="R69" s="105">
        <f t="shared" si="19"/>
        <v>906343.99434363341</v>
      </c>
      <c r="S69" s="105">
        <f t="shared" si="20"/>
        <v>52491.921128926959</v>
      </c>
      <c r="T69" s="105">
        <f t="shared" si="21"/>
        <v>118799.0566878409</v>
      </c>
      <c r="U69" s="104">
        <f t="shared" si="22"/>
        <v>4.8004017741051781</v>
      </c>
      <c r="V69" s="104">
        <f t="shared" si="23"/>
        <v>0.4389241037850552</v>
      </c>
      <c r="W69" s="104">
        <f t="shared" si="24"/>
        <v>2.5420777962075446E-2</v>
      </c>
      <c r="X69" s="104">
        <f t="shared" si="25"/>
        <v>5.7531985441115666E-2</v>
      </c>
      <c r="Y69" s="104">
        <f t="shared" si="26"/>
        <v>5.3222786412934244</v>
      </c>
      <c r="Z69" s="105">
        <f t="shared" si="27"/>
        <v>10990089.724309037</v>
      </c>
      <c r="AA69" s="104">
        <v>0.14772135870657532</v>
      </c>
      <c r="AB69" s="104">
        <v>0</v>
      </c>
      <c r="AC69" s="104">
        <v>0</v>
      </c>
      <c r="AD69" s="104">
        <f t="shared" si="28"/>
        <v>305033.06869096303</v>
      </c>
      <c r="AE69" s="104">
        <f t="shared" si="29"/>
        <v>0</v>
      </c>
      <c r="AF69" s="104">
        <f t="shared" si="30"/>
        <v>0</v>
      </c>
      <c r="AG69" s="104">
        <f t="shared" si="31"/>
        <v>5.47</v>
      </c>
      <c r="AH69" s="105">
        <f t="shared" si="32"/>
        <v>11295123</v>
      </c>
      <c r="AI69" s="214"/>
      <c r="AJ69" s="207">
        <v>1932.57</v>
      </c>
      <c r="AK69" s="105">
        <f t="shared" si="33"/>
        <v>6025561</v>
      </c>
      <c r="AL69" s="215"/>
    </row>
    <row r="70" spans="1:38" x14ac:dyDescent="0.5">
      <c r="A70" s="102" t="s">
        <v>104</v>
      </c>
      <c r="B70" s="101">
        <v>342</v>
      </c>
      <c r="C70" s="102" t="s">
        <v>121</v>
      </c>
      <c r="D70" s="104">
        <v>5.29</v>
      </c>
      <c r="E70" s="104">
        <f>'TP&amp;P Notional Rates'!I73</f>
        <v>0.09</v>
      </c>
      <c r="F70" s="104">
        <f t="shared" si="14"/>
        <v>5.4329000000000001</v>
      </c>
      <c r="G70" s="104">
        <f t="shared" si="15"/>
        <v>5.6435508153000002</v>
      </c>
      <c r="H70" s="103">
        <f>ACA!I76</f>
        <v>1.0550672947897461</v>
      </c>
      <c r="I70" s="103">
        <f>'Formula Factor Data'!D74</f>
        <v>2441.9899999999998</v>
      </c>
      <c r="J70" s="103">
        <f>'Formula Factor Data'!H74</f>
        <v>667.91567323151116</v>
      </c>
      <c r="K70" s="103">
        <f>'Formula Factor Data'!I74</f>
        <v>147.70861955750109</v>
      </c>
      <c r="L70" s="103">
        <f>'Formula Factor Data'!J74</f>
        <v>87.409038031319895</v>
      </c>
      <c r="M70" s="104">
        <f>H70*'National Details'!$E$28</f>
        <v>4.9393163318913098</v>
      </c>
      <c r="N70" s="104">
        <f>H70*'National Details'!$E$29</f>
        <v>1.8148398808972648</v>
      </c>
      <c r="O70" s="104">
        <f>H70*'National Details'!$E$30</f>
        <v>0.35826831829662398</v>
      </c>
      <c r="P70" s="104">
        <f>H70*'National Details'!$E$31</f>
        <v>1.9106294430669406</v>
      </c>
      <c r="Q70" s="105">
        <f t="shared" si="18"/>
        <v>6875203.8209096976</v>
      </c>
      <c r="R70" s="105">
        <f t="shared" si="19"/>
        <v>690931.20048842847</v>
      </c>
      <c r="S70" s="105">
        <f t="shared" si="20"/>
        <v>30164.011674265592</v>
      </c>
      <c r="T70" s="105">
        <f t="shared" si="21"/>
        <v>95193.580542094729</v>
      </c>
      <c r="U70" s="104">
        <f t="shared" si="22"/>
        <v>4.9393163318913089</v>
      </c>
      <c r="V70" s="104">
        <f t="shared" si="23"/>
        <v>0.49638204941743908</v>
      </c>
      <c r="W70" s="104">
        <f t="shared" si="24"/>
        <v>2.1670571430178559E-2</v>
      </c>
      <c r="X70" s="104">
        <f t="shared" si="25"/>
        <v>6.8389420780919558E-2</v>
      </c>
      <c r="Y70" s="104">
        <f t="shared" si="26"/>
        <v>5.525758373519845</v>
      </c>
      <c r="Z70" s="105">
        <f t="shared" si="27"/>
        <v>7691492.6136144837</v>
      </c>
      <c r="AA70" s="104">
        <v>0</v>
      </c>
      <c r="AB70" s="104">
        <v>0</v>
      </c>
      <c r="AC70" s="104">
        <v>0</v>
      </c>
      <c r="AD70" s="104">
        <f t="shared" si="28"/>
        <v>0</v>
      </c>
      <c r="AE70" s="104">
        <f t="shared" si="29"/>
        <v>0</v>
      </c>
      <c r="AF70" s="104">
        <f t="shared" si="30"/>
        <v>0</v>
      </c>
      <c r="AG70" s="104">
        <f t="shared" si="31"/>
        <v>5.53</v>
      </c>
      <c r="AH70" s="105">
        <f t="shared" si="32"/>
        <v>7697397</v>
      </c>
      <c r="AI70" s="214"/>
      <c r="AJ70" s="207">
        <v>1265.21</v>
      </c>
      <c r="AK70" s="105">
        <f t="shared" si="33"/>
        <v>3988069</v>
      </c>
      <c r="AL70" s="215"/>
    </row>
    <row r="71" spans="1:38" x14ac:dyDescent="0.5">
      <c r="A71" s="102" t="s">
        <v>104</v>
      </c>
      <c r="B71" s="101">
        <v>356</v>
      </c>
      <c r="C71" s="102" t="s">
        <v>122</v>
      </c>
      <c r="D71" s="104">
        <v>5.2</v>
      </c>
      <c r="E71" s="104">
        <f>'TP&amp;P Notional Rates'!I74</f>
        <v>0.08</v>
      </c>
      <c r="F71" s="104">
        <f t="shared" si="14"/>
        <v>5.3320000000000007</v>
      </c>
      <c r="G71" s="104">
        <f t="shared" si="15"/>
        <v>5.5390669640000008</v>
      </c>
      <c r="H71" s="103">
        <f>ACA!I77</f>
        <v>1.0446306677997739</v>
      </c>
      <c r="I71" s="103">
        <f>'Formula Factor Data'!D75</f>
        <v>4344.16</v>
      </c>
      <c r="J71" s="103">
        <f>'Formula Factor Data'!H75</f>
        <v>815.44618378717723</v>
      </c>
      <c r="K71" s="103">
        <f>'Formula Factor Data'!I75</f>
        <v>576.79675714243194</v>
      </c>
      <c r="L71" s="103">
        <f>'Formula Factor Data'!J75</f>
        <v>128.98412754131928</v>
      </c>
      <c r="M71" s="104">
        <f>H71*'National Details'!$E$28</f>
        <v>4.890457076755645</v>
      </c>
      <c r="N71" s="104">
        <f>H71*'National Details'!$E$29</f>
        <v>1.7968876545539916</v>
      </c>
      <c r="O71" s="104">
        <f>H71*'National Details'!$E$30</f>
        <v>0.35472436160414433</v>
      </c>
      <c r="P71" s="104">
        <f>H71*'National Details'!$E$31</f>
        <v>1.8917296753347583</v>
      </c>
      <c r="Q71" s="105">
        <f t="shared" si="18"/>
        <v>12109608.968298517</v>
      </c>
      <c r="R71" s="105">
        <f t="shared" si="19"/>
        <v>835201.15294219612</v>
      </c>
      <c r="S71" s="105">
        <f t="shared" si="20"/>
        <v>116624.2010280332</v>
      </c>
      <c r="T71" s="105">
        <f t="shared" si="21"/>
        <v>139081.76797873387</v>
      </c>
      <c r="U71" s="104">
        <f t="shared" si="22"/>
        <v>4.890457076755645</v>
      </c>
      <c r="V71" s="104">
        <f t="shared" si="23"/>
        <v>0.33729539901853162</v>
      </c>
      <c r="W71" s="104">
        <f t="shared" si="24"/>
        <v>4.7098601675051067E-2</v>
      </c>
      <c r="X71" s="104">
        <f t="shared" si="25"/>
        <v>5.6168074315190275E-2</v>
      </c>
      <c r="Y71" s="104">
        <f t="shared" si="26"/>
        <v>5.3310191517644174</v>
      </c>
      <c r="Z71" s="105">
        <f t="shared" si="27"/>
        <v>13200516.09024748</v>
      </c>
      <c r="AA71" s="104">
        <v>0.13898084823558321</v>
      </c>
      <c r="AB71" s="104">
        <v>0</v>
      </c>
      <c r="AC71" s="104">
        <v>0</v>
      </c>
      <c r="AD71" s="104">
        <f t="shared" si="28"/>
        <v>344140.37375252193</v>
      </c>
      <c r="AE71" s="104">
        <f t="shared" si="29"/>
        <v>0</v>
      </c>
      <c r="AF71" s="104">
        <f t="shared" si="30"/>
        <v>0</v>
      </c>
      <c r="AG71" s="104">
        <f t="shared" si="31"/>
        <v>5.47</v>
      </c>
      <c r="AH71" s="105">
        <f t="shared" si="32"/>
        <v>13544657</v>
      </c>
      <c r="AI71" s="214"/>
      <c r="AJ71" s="207">
        <v>2505.6999999999998</v>
      </c>
      <c r="AK71" s="105">
        <f t="shared" si="33"/>
        <v>7812523</v>
      </c>
      <c r="AL71" s="215"/>
    </row>
    <row r="72" spans="1:38" x14ac:dyDescent="0.5">
      <c r="A72" s="102" t="s">
        <v>104</v>
      </c>
      <c r="B72" s="101">
        <v>357</v>
      </c>
      <c r="C72" s="102" t="s">
        <v>123</v>
      </c>
      <c r="D72" s="104">
        <v>5.37</v>
      </c>
      <c r="E72" s="104">
        <f>'TP&amp;P Notional Rates'!I75</f>
        <v>0.1</v>
      </c>
      <c r="F72" s="104">
        <f t="shared" si="14"/>
        <v>5.5236999999999998</v>
      </c>
      <c r="G72" s="104">
        <f t="shared" si="15"/>
        <v>5.7375364609000004</v>
      </c>
      <c r="H72" s="103">
        <f>ACA!I78</f>
        <v>1.0507464098950425</v>
      </c>
      <c r="I72" s="103">
        <f>'Formula Factor Data'!D76</f>
        <v>3528.12</v>
      </c>
      <c r="J72" s="103">
        <f>'Formula Factor Data'!H76</f>
        <v>1120.6615472073524</v>
      </c>
      <c r="K72" s="103">
        <f>'Formula Factor Data'!I76</f>
        <v>567.30428508061209</v>
      </c>
      <c r="L72" s="103">
        <f>'Formula Factor Data'!J76</f>
        <v>121.76809012875536</v>
      </c>
      <c r="M72" s="104">
        <f>H72*'National Details'!$E$28</f>
        <v>4.9190880322994008</v>
      </c>
      <c r="N72" s="104">
        <f>H72*'National Details'!$E$29</f>
        <v>1.8074074505050048</v>
      </c>
      <c r="O72" s="104">
        <f>H72*'National Details'!$E$30</f>
        <v>0.35680107902911617</v>
      </c>
      <c r="P72" s="104">
        <f>H72*'National Details'!$E$31</f>
        <v>1.9028047195249516</v>
      </c>
      <c r="Q72" s="105">
        <f t="shared" ref="Q72:Q103" si="34">I72*M72*38*15</f>
        <v>9892425.7350542117</v>
      </c>
      <c r="R72" s="105">
        <f t="shared" ref="R72:R103" si="35">J72*N72*38*15</f>
        <v>1154530.45705271</v>
      </c>
      <c r="S72" s="105">
        <f t="shared" ref="S72:S103" si="36">K72*O72*38*15</f>
        <v>115376.42520112413</v>
      </c>
      <c r="T72" s="105">
        <f t="shared" ref="T72:T103" si="37">L72*P72*38*15</f>
        <v>132069.51105318515</v>
      </c>
      <c r="U72" s="104">
        <f t="shared" ref="U72:U103" si="38">Q72/($I72*15*38)</f>
        <v>4.9190880322994008</v>
      </c>
      <c r="V72" s="104">
        <f t="shared" ref="V72:V103" si="39">R72/($I72*15*38)</f>
        <v>0.57409952890407223</v>
      </c>
      <c r="W72" s="104">
        <f t="shared" ref="W72:W103" si="40">S72/($I72*15*38)</f>
        <v>5.7371852730236997E-2</v>
      </c>
      <c r="X72" s="104">
        <f t="shared" ref="X72:X103" si="41">T72/($I72*15*38)</f>
        <v>6.5672623545836126E-2</v>
      </c>
      <c r="Y72" s="104">
        <f t="shared" ref="Y72:Y103" si="42">SUM(U72:X72)</f>
        <v>5.6162320374795467</v>
      </c>
      <c r="Z72" s="105">
        <f t="shared" ref="Z72:Z103" si="43">Y72*I72*15*38</f>
        <v>11294402.128361231</v>
      </c>
      <c r="AA72" s="104">
        <v>0</v>
      </c>
      <c r="AB72" s="104">
        <v>0</v>
      </c>
      <c r="AC72" s="104">
        <v>0</v>
      </c>
      <c r="AD72" s="104">
        <f t="shared" ref="AD72:AD103" si="44">AA72*I72*15*38</f>
        <v>0</v>
      </c>
      <c r="AE72" s="104">
        <f t="shared" ref="AE72:AE103" si="45">AB72*$I72*15*38</f>
        <v>0</v>
      </c>
      <c r="AF72" s="104">
        <f t="shared" ref="AF72:AF103" si="46">AC72*$I72*15*38</f>
        <v>0</v>
      </c>
      <c r="AG72" s="104">
        <f t="shared" ref="AG72:AG103" si="47">ROUND(Y72+AA72+AB72-AC72,2)</f>
        <v>5.62</v>
      </c>
      <c r="AH72" s="105">
        <f t="shared" ref="AH72:AH103" si="48">ROUNDUP(AG72*I72*15*38,0)</f>
        <v>11301980</v>
      </c>
      <c r="AI72" s="214"/>
      <c r="AJ72" s="207">
        <v>1742.3</v>
      </c>
      <c r="AK72" s="105">
        <f t="shared" ref="AK72:AK103" si="49">ROUNDUP(AG72*AJ72*15*38,0)</f>
        <v>5581284</v>
      </c>
      <c r="AL72" s="215"/>
    </row>
    <row r="73" spans="1:38" x14ac:dyDescent="0.5">
      <c r="A73" s="102" t="s">
        <v>104</v>
      </c>
      <c r="B73" s="101">
        <v>358</v>
      </c>
      <c r="C73" s="102" t="s">
        <v>124</v>
      </c>
      <c r="D73" s="104">
        <v>5.2</v>
      </c>
      <c r="E73" s="104">
        <f>'TP&amp;P Notional Rates'!I76</f>
        <v>0.09</v>
      </c>
      <c r="F73" s="104">
        <f t="shared" ref="F73:F136" si="50">D73*101%+E73</f>
        <v>5.3420000000000005</v>
      </c>
      <c r="G73" s="104">
        <f t="shared" ref="G73:G136" si="51">(D73*1.04982057)+E73</f>
        <v>5.5490669640000005</v>
      </c>
      <c r="H73" s="103">
        <f>ACA!I79</f>
        <v>1.0623529774939888</v>
      </c>
      <c r="I73" s="103">
        <f>'Formula Factor Data'!D77</f>
        <v>3659.2</v>
      </c>
      <c r="J73" s="103">
        <f>'Formula Factor Data'!H77</f>
        <v>569.31009957325739</v>
      </c>
      <c r="K73" s="103">
        <f>'Formula Factor Data'!I77</f>
        <v>929.98092267407992</v>
      </c>
      <c r="L73" s="103">
        <f>'Formula Factor Data'!J77</f>
        <v>78.685594405594401</v>
      </c>
      <c r="M73" s="104">
        <f>H73*'National Details'!$E$28</f>
        <v>4.973424385233268</v>
      </c>
      <c r="N73" s="104">
        <f>H73*'National Details'!$E$29</f>
        <v>1.8273721123449831</v>
      </c>
      <c r="O73" s="104">
        <f>H73*'National Details'!$E$30</f>
        <v>0.36074231147505148</v>
      </c>
      <c r="P73" s="104">
        <f>H73*'National Details'!$E$31</f>
        <v>1.9238231416644729</v>
      </c>
      <c r="Q73" s="105">
        <f t="shared" si="34"/>
        <v>10373290.070953978</v>
      </c>
      <c r="R73" s="105">
        <f t="shared" si="35"/>
        <v>592994.59756481415</v>
      </c>
      <c r="S73" s="105">
        <f t="shared" si="36"/>
        <v>191225.57657369477</v>
      </c>
      <c r="T73" s="105">
        <f t="shared" si="37"/>
        <v>86284.985436871051</v>
      </c>
      <c r="U73" s="104">
        <f t="shared" si="38"/>
        <v>4.973424385233268</v>
      </c>
      <c r="V73" s="104">
        <f t="shared" si="39"/>
        <v>0.28430842786306187</v>
      </c>
      <c r="W73" s="104">
        <f t="shared" si="40"/>
        <v>9.168218946030518E-2</v>
      </c>
      <c r="X73" s="104">
        <f t="shared" si="41"/>
        <v>4.1368924200127652E-2</v>
      </c>
      <c r="Y73" s="104">
        <f t="shared" si="42"/>
        <v>5.3907839267567619</v>
      </c>
      <c r="Z73" s="105">
        <f t="shared" si="43"/>
        <v>11243795.230529357</v>
      </c>
      <c r="AA73" s="104">
        <v>7.9216073243237872E-2</v>
      </c>
      <c r="AB73" s="104">
        <v>0</v>
      </c>
      <c r="AC73" s="104">
        <v>0</v>
      </c>
      <c r="AD73" s="104">
        <f t="shared" si="44"/>
        <v>165224.44947064391</v>
      </c>
      <c r="AE73" s="104">
        <f t="shared" si="45"/>
        <v>0</v>
      </c>
      <c r="AF73" s="104">
        <f t="shared" si="46"/>
        <v>0</v>
      </c>
      <c r="AG73" s="104">
        <f t="shared" si="47"/>
        <v>5.47</v>
      </c>
      <c r="AH73" s="105">
        <f t="shared" si="48"/>
        <v>11409020</v>
      </c>
      <c r="AI73" s="214"/>
      <c r="AJ73" s="207">
        <v>2202.79</v>
      </c>
      <c r="AK73" s="105">
        <f t="shared" si="49"/>
        <v>6868079</v>
      </c>
      <c r="AL73" s="215"/>
    </row>
    <row r="74" spans="1:38" x14ac:dyDescent="0.5">
      <c r="A74" s="102" t="s">
        <v>104</v>
      </c>
      <c r="B74" s="101">
        <v>877</v>
      </c>
      <c r="C74" s="102" t="s">
        <v>125</v>
      </c>
      <c r="D74" s="104">
        <v>5.24</v>
      </c>
      <c r="E74" s="104">
        <f>'TP&amp;P Notional Rates'!I77</f>
        <v>0.06</v>
      </c>
      <c r="F74" s="104">
        <f t="shared" si="50"/>
        <v>5.3524000000000003</v>
      </c>
      <c r="G74" s="104">
        <f t="shared" si="51"/>
        <v>5.5610597868000005</v>
      </c>
      <c r="H74" s="103">
        <f>ACA!I80</f>
        <v>1.0611809062546476</v>
      </c>
      <c r="I74" s="103">
        <f>'Formula Factor Data'!D78</f>
        <v>2966.49</v>
      </c>
      <c r="J74" s="103">
        <f>'Formula Factor Data'!H78</f>
        <v>710.8557003132039</v>
      </c>
      <c r="K74" s="103">
        <f>'Formula Factor Data'!I78</f>
        <v>429.29178841034997</v>
      </c>
      <c r="L74" s="103">
        <f>'Formula Factor Data'!J78</f>
        <v>75.994869644071628</v>
      </c>
      <c r="M74" s="104">
        <f>H74*'National Details'!$E$28</f>
        <v>4.9679373128510536</v>
      </c>
      <c r="N74" s="104">
        <f>H74*'National Details'!$E$29</f>
        <v>1.8253560119133674</v>
      </c>
      <c r="O74" s="104">
        <f>H74*'National Details'!$E$30</f>
        <v>0.36034431222522517</v>
      </c>
      <c r="P74" s="104">
        <f>H74*'National Details'!$E$31</f>
        <v>1.9217006288822871</v>
      </c>
      <c r="Q74" s="105">
        <f t="shared" si="34"/>
        <v>8400281.7247437257</v>
      </c>
      <c r="R74" s="105">
        <f t="shared" si="35"/>
        <v>739611.89391666837</v>
      </c>
      <c r="S74" s="105">
        <f t="shared" si="36"/>
        <v>88174.926916038734</v>
      </c>
      <c r="T74" s="105">
        <f t="shared" si="37"/>
        <v>83242.451608498741</v>
      </c>
      <c r="U74" s="104">
        <f t="shared" si="38"/>
        <v>4.9679373128510527</v>
      </c>
      <c r="V74" s="104">
        <f t="shared" si="39"/>
        <v>0.43740741622914409</v>
      </c>
      <c r="W74" s="104">
        <f t="shared" si="40"/>
        <v>5.2146764101232243E-2</v>
      </c>
      <c r="X74" s="104">
        <f t="shared" si="41"/>
        <v>4.922969192103796E-2</v>
      </c>
      <c r="Y74" s="104">
        <f t="shared" si="42"/>
        <v>5.5067211851024673</v>
      </c>
      <c r="Z74" s="105">
        <f t="shared" si="43"/>
        <v>9311310.9971849322</v>
      </c>
      <c r="AA74" s="104">
        <v>0</v>
      </c>
      <c r="AB74" s="104">
        <v>0</v>
      </c>
      <c r="AC74" s="104">
        <v>0</v>
      </c>
      <c r="AD74" s="104">
        <f t="shared" si="44"/>
        <v>0</v>
      </c>
      <c r="AE74" s="104">
        <f t="shared" si="45"/>
        <v>0</v>
      </c>
      <c r="AF74" s="104">
        <f t="shared" si="46"/>
        <v>0</v>
      </c>
      <c r="AG74" s="104">
        <f t="shared" si="47"/>
        <v>5.51</v>
      </c>
      <c r="AH74" s="105">
        <f t="shared" si="48"/>
        <v>9316856</v>
      </c>
      <c r="AI74" s="214"/>
      <c r="AJ74" s="207">
        <v>1679.98</v>
      </c>
      <c r="AK74" s="105">
        <f t="shared" si="49"/>
        <v>5276314</v>
      </c>
      <c r="AL74" s="215"/>
    </row>
    <row r="75" spans="1:38" x14ac:dyDescent="0.5">
      <c r="A75" s="102" t="s">
        <v>104</v>
      </c>
      <c r="B75" s="101">
        <v>943</v>
      </c>
      <c r="C75" s="102" t="s">
        <v>126</v>
      </c>
      <c r="D75" s="104">
        <v>5.2</v>
      </c>
      <c r="E75" s="104">
        <f>'TP&amp;P Notional Rates'!I78</f>
        <v>0.09</v>
      </c>
      <c r="F75" s="104">
        <f t="shared" si="50"/>
        <v>5.3420000000000005</v>
      </c>
      <c r="G75" s="104">
        <f t="shared" si="51"/>
        <v>5.5490669640000005</v>
      </c>
      <c r="H75" s="103">
        <f>ACA!I81</f>
        <v>1.0208988737311993</v>
      </c>
      <c r="I75" s="103">
        <f>'Formula Factor Data'!D79</f>
        <v>2612.54</v>
      </c>
      <c r="J75" s="103">
        <f>'Formula Factor Data'!H79</f>
        <v>397.8915971606034</v>
      </c>
      <c r="K75" s="103">
        <f>'Formula Factor Data'!I79</f>
        <v>110.29234726295209</v>
      </c>
      <c r="L75" s="103">
        <f>'Formula Factor Data'!J79</f>
        <v>58.365960903782685</v>
      </c>
      <c r="M75" s="104">
        <f>H75*'National Details'!$E$28</f>
        <v>4.7793562601472113</v>
      </c>
      <c r="N75" s="104">
        <f>H75*'National Details'!$E$29</f>
        <v>1.756066176593694</v>
      </c>
      <c r="O75" s="104">
        <f>H75*'National Details'!$E$30</f>
        <v>0.34666577615362631</v>
      </c>
      <c r="P75" s="104">
        <f>H75*'National Details'!$E$31</f>
        <v>1.8487535877352883</v>
      </c>
      <c r="Q75" s="105">
        <f t="shared" si="34"/>
        <v>7117167.8602144467</v>
      </c>
      <c r="R75" s="105">
        <f t="shared" si="35"/>
        <v>398272.66616301006</v>
      </c>
      <c r="S75" s="105">
        <f t="shared" si="36"/>
        <v>21793.711835598442</v>
      </c>
      <c r="T75" s="105">
        <f t="shared" si="37"/>
        <v>61505.43938481692</v>
      </c>
      <c r="U75" s="104">
        <f t="shared" si="38"/>
        <v>4.7793562601472104</v>
      </c>
      <c r="V75" s="104">
        <f t="shared" si="39"/>
        <v>0.26745005845827396</v>
      </c>
      <c r="W75" s="104">
        <f t="shared" si="40"/>
        <v>1.4635022685859953E-2</v>
      </c>
      <c r="X75" s="104">
        <f t="shared" si="41"/>
        <v>4.1302441157833304E-2</v>
      </c>
      <c r="Y75" s="104">
        <f t="shared" si="42"/>
        <v>5.1027437824491768</v>
      </c>
      <c r="Z75" s="105">
        <f t="shared" si="43"/>
        <v>7598739.6775978701</v>
      </c>
      <c r="AA75" s="104">
        <v>0.36725621755082116</v>
      </c>
      <c r="AB75" s="104">
        <v>0</v>
      </c>
      <c r="AC75" s="104">
        <v>0</v>
      </c>
      <c r="AD75" s="104">
        <f t="shared" si="44"/>
        <v>546898.78840212675</v>
      </c>
      <c r="AE75" s="104">
        <f t="shared" si="45"/>
        <v>0</v>
      </c>
      <c r="AF75" s="104">
        <f t="shared" si="46"/>
        <v>0</v>
      </c>
      <c r="AG75" s="104">
        <f t="shared" si="47"/>
        <v>5.47</v>
      </c>
      <c r="AH75" s="105">
        <f t="shared" si="48"/>
        <v>8145639</v>
      </c>
      <c r="AI75" s="214"/>
      <c r="AJ75" s="207">
        <v>1546.17</v>
      </c>
      <c r="AK75" s="105">
        <f t="shared" si="49"/>
        <v>4820804</v>
      </c>
      <c r="AL75" s="215"/>
    </row>
    <row r="76" spans="1:38" x14ac:dyDescent="0.5">
      <c r="A76" s="102" t="s">
        <v>104</v>
      </c>
      <c r="B76" s="101">
        <v>359</v>
      </c>
      <c r="C76" s="102" t="s">
        <v>127</v>
      </c>
      <c r="D76" s="104">
        <v>5.32</v>
      </c>
      <c r="E76" s="104">
        <f>'TP&amp;P Notional Rates'!I79</f>
        <v>0.06</v>
      </c>
      <c r="F76" s="104">
        <f t="shared" si="50"/>
        <v>5.4332000000000003</v>
      </c>
      <c r="G76" s="104">
        <f t="shared" si="51"/>
        <v>5.6450454323999999</v>
      </c>
      <c r="H76" s="103">
        <f>ACA!I82</f>
        <v>1.0572908598511424</v>
      </c>
      <c r="I76" s="103">
        <f>'Formula Factor Data'!D80</f>
        <v>4393.08</v>
      </c>
      <c r="J76" s="103">
        <f>'Formula Factor Data'!H80</f>
        <v>1228.1764485139597</v>
      </c>
      <c r="K76" s="103">
        <f>'Formula Factor Data'!I80</f>
        <v>413.68731858824037</v>
      </c>
      <c r="L76" s="103">
        <f>'Formula Factor Data'!J80</f>
        <v>140.92582024905252</v>
      </c>
      <c r="M76" s="104">
        <f>H76*'National Details'!$E$28</f>
        <v>4.9497259913291618</v>
      </c>
      <c r="N76" s="104">
        <f>H76*'National Details'!$E$29</f>
        <v>1.8186646744162371</v>
      </c>
      <c r="O76" s="104">
        <f>H76*'National Details'!$E$30</f>
        <v>0.35902337242360105</v>
      </c>
      <c r="P76" s="104">
        <f>H76*'National Details'!$E$31</f>
        <v>1.9146561140630547</v>
      </c>
      <c r="Q76" s="105">
        <f t="shared" si="34"/>
        <v>12394389.087053338</v>
      </c>
      <c r="R76" s="105">
        <f t="shared" si="35"/>
        <v>1273175.4388915284</v>
      </c>
      <c r="S76" s="105">
        <f t="shared" si="36"/>
        <v>84658.347261603223</v>
      </c>
      <c r="T76" s="105">
        <f t="shared" si="37"/>
        <v>153799.95552044368</v>
      </c>
      <c r="U76" s="104">
        <f t="shared" si="38"/>
        <v>4.9497259913291609</v>
      </c>
      <c r="V76" s="104">
        <f t="shared" si="39"/>
        <v>0.50844535516365064</v>
      </c>
      <c r="W76" s="104">
        <f t="shared" si="40"/>
        <v>3.38084934142849E-2</v>
      </c>
      <c r="X76" s="104">
        <f t="shared" si="41"/>
        <v>6.1420343669862473E-2</v>
      </c>
      <c r="Y76" s="104">
        <f t="shared" si="42"/>
        <v>5.5534001835769589</v>
      </c>
      <c r="Z76" s="105">
        <f t="shared" si="43"/>
        <v>13906022.82872691</v>
      </c>
      <c r="AA76" s="104">
        <v>0</v>
      </c>
      <c r="AB76" s="104">
        <v>0</v>
      </c>
      <c r="AC76" s="104">
        <v>0</v>
      </c>
      <c r="AD76" s="104">
        <f t="shared" si="44"/>
        <v>0</v>
      </c>
      <c r="AE76" s="104">
        <f t="shared" si="45"/>
        <v>0</v>
      </c>
      <c r="AF76" s="104">
        <f t="shared" si="46"/>
        <v>0</v>
      </c>
      <c r="AG76" s="104">
        <f t="shared" si="47"/>
        <v>5.55</v>
      </c>
      <c r="AH76" s="105">
        <f t="shared" si="48"/>
        <v>13897509</v>
      </c>
      <c r="AI76" s="214"/>
      <c r="AJ76" s="207">
        <v>2504.85</v>
      </c>
      <c r="AK76" s="105">
        <f t="shared" si="49"/>
        <v>7924093</v>
      </c>
      <c r="AL76" s="215"/>
    </row>
    <row r="77" spans="1:38" x14ac:dyDescent="0.5">
      <c r="A77" s="102" t="s">
        <v>104</v>
      </c>
      <c r="B77" s="101">
        <v>344</v>
      </c>
      <c r="C77" s="102" t="s">
        <v>128</v>
      </c>
      <c r="D77" s="104">
        <v>5.27</v>
      </c>
      <c r="E77" s="104">
        <f>'TP&amp;P Notional Rates'!I80</f>
        <v>0.09</v>
      </c>
      <c r="F77" s="104">
        <f t="shared" si="50"/>
        <v>5.4126999999999992</v>
      </c>
      <c r="G77" s="104">
        <f t="shared" si="51"/>
        <v>5.6225544038999997</v>
      </c>
      <c r="H77" s="103">
        <f>ACA!I83</f>
        <v>1.0413101079888001</v>
      </c>
      <c r="I77" s="103">
        <f>'Formula Factor Data'!D81</f>
        <v>4339.2700000000004</v>
      </c>
      <c r="J77" s="103">
        <f>'Formula Factor Data'!H81</f>
        <v>1300.3222508013448</v>
      </c>
      <c r="K77" s="103">
        <f>'Formula Factor Data'!I81</f>
        <v>251.63625967582053</v>
      </c>
      <c r="L77" s="103">
        <f>'Formula Factor Data'!J81</f>
        <v>151.93166276003518</v>
      </c>
      <c r="M77" s="104">
        <f>H77*'National Details'!$E$28</f>
        <v>4.8749118168595613</v>
      </c>
      <c r="N77" s="104">
        <f>H77*'National Details'!$E$29</f>
        <v>1.7911759009989154</v>
      </c>
      <c r="O77" s="104">
        <f>H77*'National Details'!$E$30</f>
        <v>0.35359680188813775</v>
      </c>
      <c r="P77" s="104">
        <f>H77*'National Details'!$E$31</f>
        <v>1.8857164481466522</v>
      </c>
      <c r="Q77" s="105">
        <f t="shared" si="34"/>
        <v>12057528.401740188</v>
      </c>
      <c r="R77" s="105">
        <f t="shared" si="35"/>
        <v>1327590.3511257807</v>
      </c>
      <c r="S77" s="105">
        <f t="shared" si="36"/>
        <v>50717.332696463964</v>
      </c>
      <c r="T77" s="105">
        <f t="shared" si="37"/>
        <v>163305.02021269506</v>
      </c>
      <c r="U77" s="104">
        <f t="shared" si="38"/>
        <v>4.8749118168595613</v>
      </c>
      <c r="V77" s="104">
        <f t="shared" si="39"/>
        <v>0.5367506237611479</v>
      </c>
      <c r="W77" s="104">
        <f t="shared" si="40"/>
        <v>2.0505240895464696E-2</v>
      </c>
      <c r="X77" s="104">
        <f t="shared" si="41"/>
        <v>6.602493863273512E-2</v>
      </c>
      <c r="Y77" s="104">
        <f t="shared" si="42"/>
        <v>5.4981926201489086</v>
      </c>
      <c r="Z77" s="105">
        <f t="shared" si="43"/>
        <v>13599141.105775127</v>
      </c>
      <c r="AA77" s="104">
        <v>0</v>
      </c>
      <c r="AB77" s="104">
        <v>0</v>
      </c>
      <c r="AC77" s="104">
        <v>0</v>
      </c>
      <c r="AD77" s="104">
        <f t="shared" si="44"/>
        <v>0</v>
      </c>
      <c r="AE77" s="104">
        <f t="shared" si="45"/>
        <v>0</v>
      </c>
      <c r="AF77" s="104">
        <f t="shared" si="46"/>
        <v>0</v>
      </c>
      <c r="AG77" s="104">
        <f t="shared" si="47"/>
        <v>5.5</v>
      </c>
      <c r="AH77" s="105">
        <f t="shared" si="48"/>
        <v>13603612</v>
      </c>
      <c r="AI77" s="214"/>
      <c r="AJ77" s="207">
        <v>2271.48</v>
      </c>
      <c r="AK77" s="105">
        <f t="shared" si="49"/>
        <v>7121090</v>
      </c>
      <c r="AL77" s="215"/>
    </row>
    <row r="78" spans="1:38" x14ac:dyDescent="0.5">
      <c r="A78" s="102" t="s">
        <v>129</v>
      </c>
      <c r="B78" s="101">
        <v>301</v>
      </c>
      <c r="C78" s="102" t="s">
        <v>130</v>
      </c>
      <c r="D78" s="104">
        <v>6.07</v>
      </c>
      <c r="E78" s="104">
        <f>'TP&amp;P Notional Rates'!I81</f>
        <v>0.14000000000000001</v>
      </c>
      <c r="F78" s="104">
        <f t="shared" si="50"/>
        <v>6.2706999999999997</v>
      </c>
      <c r="G78" s="104">
        <f t="shared" si="51"/>
        <v>6.5124108599000001</v>
      </c>
      <c r="H78" s="103">
        <f>ACA!I84</f>
        <v>1.1676912054226294</v>
      </c>
      <c r="I78" s="103">
        <f>'Formula Factor Data'!D82</f>
        <v>4278.84</v>
      </c>
      <c r="J78" s="103">
        <f>'Formula Factor Data'!H82</f>
        <v>1171.8678387642644</v>
      </c>
      <c r="K78" s="103">
        <f>'Formula Factor Data'!I82</f>
        <v>2288.592648233292</v>
      </c>
      <c r="L78" s="103">
        <f>'Formula Factor Data'!J82</f>
        <v>131.14304820284204</v>
      </c>
      <c r="M78" s="104">
        <f>H78*'National Details'!$E$28</f>
        <v>5.4665671754134033</v>
      </c>
      <c r="N78" s="104">
        <f>H78*'National Details'!$E$29</f>
        <v>2.0085662579430985</v>
      </c>
      <c r="O78" s="104">
        <f>H78*'National Details'!$E$30</f>
        <v>0.39651192537428742</v>
      </c>
      <c r="P78" s="104">
        <f>H78*'National Details'!$E$31</f>
        <v>2.1145809452234055</v>
      </c>
      <c r="Q78" s="105">
        <f t="shared" si="34"/>
        <v>13332622.786922157</v>
      </c>
      <c r="R78" s="105">
        <f t="shared" si="35"/>
        <v>1341651.2938350448</v>
      </c>
      <c r="S78" s="105">
        <f t="shared" si="36"/>
        <v>517248.93808860047</v>
      </c>
      <c r="T78" s="105">
        <f t="shared" si="37"/>
        <v>158068.17677209928</v>
      </c>
      <c r="U78" s="104">
        <f t="shared" si="38"/>
        <v>5.4665671754134033</v>
      </c>
      <c r="V78" s="104">
        <f t="shared" si="39"/>
        <v>0.55009633445293693</v>
      </c>
      <c r="W78" s="104">
        <f t="shared" si="40"/>
        <v>0.21207950691038266</v>
      </c>
      <c r="X78" s="104">
        <f t="shared" si="41"/>
        <v>6.4810226797039461E-2</v>
      </c>
      <c r="Y78" s="104">
        <f t="shared" si="42"/>
        <v>6.2935532435737622</v>
      </c>
      <c r="Z78" s="105">
        <f t="shared" si="43"/>
        <v>15349591.195617899</v>
      </c>
      <c r="AA78" s="104">
        <v>0</v>
      </c>
      <c r="AB78" s="104">
        <v>0</v>
      </c>
      <c r="AC78" s="104">
        <v>0</v>
      </c>
      <c r="AD78" s="104">
        <f t="shared" si="44"/>
        <v>0</v>
      </c>
      <c r="AE78" s="104">
        <f t="shared" si="45"/>
        <v>0</v>
      </c>
      <c r="AF78" s="104">
        <f t="shared" si="46"/>
        <v>0</v>
      </c>
      <c r="AG78" s="104">
        <f t="shared" si="47"/>
        <v>6.29</v>
      </c>
      <c r="AH78" s="105">
        <f t="shared" si="48"/>
        <v>15340926</v>
      </c>
      <c r="AI78" s="214"/>
      <c r="AJ78" s="207">
        <v>1209.93</v>
      </c>
      <c r="AK78" s="105">
        <f t="shared" si="49"/>
        <v>4337963</v>
      </c>
      <c r="AL78" s="215"/>
    </row>
    <row r="79" spans="1:38" x14ac:dyDescent="0.5">
      <c r="A79" s="102" t="s">
        <v>129</v>
      </c>
      <c r="B79" s="101">
        <v>302</v>
      </c>
      <c r="C79" s="102" t="s">
        <v>131</v>
      </c>
      <c r="D79" s="104">
        <v>6.47</v>
      </c>
      <c r="E79" s="104">
        <f>'TP&amp;P Notional Rates'!I82</f>
        <v>0.11</v>
      </c>
      <c r="F79" s="104">
        <f t="shared" si="50"/>
        <v>6.6447000000000003</v>
      </c>
      <c r="G79" s="104">
        <f t="shared" si="51"/>
        <v>6.9023390879000006</v>
      </c>
      <c r="H79" s="103">
        <f>ACA!I85</f>
        <v>1.277484062943455</v>
      </c>
      <c r="I79" s="103">
        <f>'Formula Factor Data'!D83</f>
        <v>5588.1</v>
      </c>
      <c r="J79" s="103">
        <f>'Formula Factor Data'!H83</f>
        <v>1164.5214197910266</v>
      </c>
      <c r="K79" s="103">
        <f>'Formula Factor Data'!I83</f>
        <v>3031.95956820939</v>
      </c>
      <c r="L79" s="103">
        <f>'Formula Factor Data'!J83</f>
        <v>153.82714899713469</v>
      </c>
      <c r="M79" s="104">
        <f>H79*'National Details'!$E$28</f>
        <v>5.9805643933687751</v>
      </c>
      <c r="N79" s="104">
        <f>H79*'National Details'!$E$29</f>
        <v>2.1974228905488635</v>
      </c>
      <c r="O79" s="104">
        <f>H79*'National Details'!$E$30</f>
        <v>0.43379419411602271</v>
      </c>
      <c r="P79" s="104">
        <f>H79*'National Details'!$E$31</f>
        <v>2.3134056716211151</v>
      </c>
      <c r="Q79" s="105">
        <f t="shared" si="34"/>
        <v>19049395.375352908</v>
      </c>
      <c r="R79" s="105">
        <f t="shared" si="35"/>
        <v>1458599.2338984604</v>
      </c>
      <c r="S79" s="105">
        <f t="shared" si="36"/>
        <v>749690.4807657412</v>
      </c>
      <c r="T79" s="105">
        <f t="shared" si="37"/>
        <v>202842.82139538828</v>
      </c>
      <c r="U79" s="104">
        <f t="shared" si="38"/>
        <v>5.9805643933687742</v>
      </c>
      <c r="V79" s="104">
        <f t="shared" si="39"/>
        <v>0.45792774366658862</v>
      </c>
      <c r="W79" s="104">
        <f t="shared" si="40"/>
        <v>0.235365590716658</v>
      </c>
      <c r="X79" s="104">
        <f t="shared" si="41"/>
        <v>6.3682575283061801E-2</v>
      </c>
      <c r="Y79" s="104">
        <f t="shared" si="42"/>
        <v>6.7375403030350824</v>
      </c>
      <c r="Z79" s="105">
        <f t="shared" si="43"/>
        <v>21460527.9114125</v>
      </c>
      <c r="AA79" s="104">
        <v>0</v>
      </c>
      <c r="AB79" s="104">
        <v>0</v>
      </c>
      <c r="AC79" s="104">
        <v>0</v>
      </c>
      <c r="AD79" s="104">
        <f t="shared" si="44"/>
        <v>0</v>
      </c>
      <c r="AE79" s="104">
        <f t="shared" si="45"/>
        <v>0</v>
      </c>
      <c r="AF79" s="104">
        <f t="shared" si="46"/>
        <v>0</v>
      </c>
      <c r="AG79" s="104">
        <f t="shared" si="47"/>
        <v>6.74</v>
      </c>
      <c r="AH79" s="105">
        <f t="shared" si="48"/>
        <v>21468363</v>
      </c>
      <c r="AI79" s="214"/>
      <c r="AJ79" s="207">
        <v>1963.91</v>
      </c>
      <c r="AK79" s="105">
        <f t="shared" si="49"/>
        <v>7544950</v>
      </c>
      <c r="AL79" s="215"/>
    </row>
    <row r="80" spans="1:38" x14ac:dyDescent="0.5">
      <c r="A80" s="102" t="s">
        <v>129</v>
      </c>
      <c r="B80" s="101">
        <v>303</v>
      </c>
      <c r="C80" s="102" t="s">
        <v>132</v>
      </c>
      <c r="D80" s="104">
        <v>6.22</v>
      </c>
      <c r="E80" s="104">
        <f>'TP&amp;P Notional Rates'!I83</f>
        <v>0.08</v>
      </c>
      <c r="F80" s="104">
        <f t="shared" si="50"/>
        <v>6.3621999999999996</v>
      </c>
      <c r="G80" s="104">
        <f t="shared" si="51"/>
        <v>6.6098839454</v>
      </c>
      <c r="H80" s="103">
        <f>ACA!I86</f>
        <v>1.2578608214239133</v>
      </c>
      <c r="I80" s="103">
        <f>'Formula Factor Data'!D84</f>
        <v>3700.8</v>
      </c>
      <c r="J80" s="103">
        <f>'Formula Factor Data'!H84</f>
        <v>731.2085024508682</v>
      </c>
      <c r="K80" s="103">
        <f>'Formula Factor Data'!I84</f>
        <v>898.90912969632006</v>
      </c>
      <c r="L80" s="103">
        <f>'Formula Factor Data'!J84</f>
        <v>94.876910595489221</v>
      </c>
      <c r="M80" s="104">
        <f>H80*'National Details'!$E$28</f>
        <v>5.8886978386942364</v>
      </c>
      <c r="N80" s="104">
        <f>H80*'National Details'!$E$29</f>
        <v>2.1636686063643271</v>
      </c>
      <c r="O80" s="104">
        <f>H80*'National Details'!$E$30</f>
        <v>0.427130746416096</v>
      </c>
      <c r="P80" s="104">
        <f>H80*'National Details'!$E$31</f>
        <v>2.2778697932929735</v>
      </c>
      <c r="Q80" s="105">
        <f t="shared" si="34"/>
        <v>12421948.98802059</v>
      </c>
      <c r="R80" s="105">
        <f t="shared" si="35"/>
        <v>901792.94243198144</v>
      </c>
      <c r="S80" s="105">
        <f t="shared" si="36"/>
        <v>218852.48469063645</v>
      </c>
      <c r="T80" s="105">
        <f t="shared" si="37"/>
        <v>123186.83177406108</v>
      </c>
      <c r="U80" s="104">
        <f t="shared" si="38"/>
        <v>5.8886978386942364</v>
      </c>
      <c r="V80" s="104">
        <f t="shared" si="39"/>
        <v>0.42750023818083022</v>
      </c>
      <c r="W80" s="104">
        <f t="shared" si="40"/>
        <v>0.10374830510360797</v>
      </c>
      <c r="X80" s="104">
        <f t="shared" si="41"/>
        <v>5.8397440749681943E-2</v>
      </c>
      <c r="Y80" s="104">
        <f t="shared" si="42"/>
        <v>6.4783438227283563</v>
      </c>
      <c r="Z80" s="105">
        <f t="shared" si="43"/>
        <v>13665781.246917268</v>
      </c>
      <c r="AA80" s="104">
        <v>0</v>
      </c>
      <c r="AB80" s="104">
        <v>0</v>
      </c>
      <c r="AC80" s="104">
        <v>0</v>
      </c>
      <c r="AD80" s="104">
        <f t="shared" si="44"/>
        <v>0</v>
      </c>
      <c r="AE80" s="104">
        <f t="shared" si="45"/>
        <v>0</v>
      </c>
      <c r="AF80" s="104">
        <f t="shared" si="46"/>
        <v>0</v>
      </c>
      <c r="AG80" s="104">
        <f t="shared" si="47"/>
        <v>6.48</v>
      </c>
      <c r="AH80" s="105">
        <f t="shared" si="48"/>
        <v>13669275</v>
      </c>
      <c r="AI80" s="214"/>
      <c r="AJ80" s="207">
        <v>1545.67</v>
      </c>
      <c r="AK80" s="105">
        <f t="shared" si="49"/>
        <v>5709087</v>
      </c>
      <c r="AL80" s="215"/>
    </row>
    <row r="81" spans="1:38" x14ac:dyDescent="0.5">
      <c r="A81" s="102" t="s">
        <v>129</v>
      </c>
      <c r="B81" s="101">
        <v>304</v>
      </c>
      <c r="C81" s="102" t="s">
        <v>133</v>
      </c>
      <c r="D81" s="104">
        <v>6.29</v>
      </c>
      <c r="E81" s="104">
        <f>'TP&amp;P Notional Rates'!I84</f>
        <v>0.12</v>
      </c>
      <c r="F81" s="104">
        <f t="shared" si="50"/>
        <v>6.4729000000000001</v>
      </c>
      <c r="G81" s="104">
        <f t="shared" si="51"/>
        <v>6.7233713853000001</v>
      </c>
      <c r="H81" s="103">
        <f>ACA!I87</f>
        <v>1.2408215073486177</v>
      </c>
      <c r="I81" s="103">
        <f>'Formula Factor Data'!D85</f>
        <v>4692.4799999999996</v>
      </c>
      <c r="J81" s="103">
        <f>'Formula Factor Data'!H85</f>
        <v>964.77462306637938</v>
      </c>
      <c r="K81" s="103">
        <f>'Formula Factor Data'!I85</f>
        <v>3170.3140749695995</v>
      </c>
      <c r="L81" s="103">
        <f>'Formula Factor Data'!J85</f>
        <v>119.56886227544909</v>
      </c>
      <c r="M81" s="104">
        <f>H81*'National Details'!$E$28</f>
        <v>5.8089279863711152</v>
      </c>
      <c r="N81" s="104">
        <f>H81*'National Details'!$E$29</f>
        <v>2.134358981395672</v>
      </c>
      <c r="O81" s="104">
        <f>H81*'National Details'!$E$30</f>
        <v>0.42134472079590019</v>
      </c>
      <c r="P81" s="104">
        <f>H81*'National Details'!$E$31</f>
        <v>2.2470131689594401</v>
      </c>
      <c r="Q81" s="105">
        <f t="shared" si="34"/>
        <v>15537218.686567433</v>
      </c>
      <c r="R81" s="105">
        <f t="shared" si="35"/>
        <v>1173729.9676056798</v>
      </c>
      <c r="S81" s="105">
        <f t="shared" si="36"/>
        <v>761403.20628942561</v>
      </c>
      <c r="T81" s="105">
        <f t="shared" si="37"/>
        <v>153143.5006343461</v>
      </c>
      <c r="U81" s="104">
        <f t="shared" si="38"/>
        <v>5.8089279863711134</v>
      </c>
      <c r="V81" s="104">
        <f t="shared" si="39"/>
        <v>0.43882454091745737</v>
      </c>
      <c r="W81" s="104">
        <f t="shared" si="40"/>
        <v>0.28466719064404711</v>
      </c>
      <c r="X81" s="104">
        <f t="shared" si="41"/>
        <v>5.7256036920867379E-2</v>
      </c>
      <c r="Y81" s="104">
        <f t="shared" si="42"/>
        <v>6.5896757548534843</v>
      </c>
      <c r="Z81" s="105">
        <f t="shared" si="43"/>
        <v>17625495.361096878</v>
      </c>
      <c r="AA81" s="104">
        <v>0</v>
      </c>
      <c r="AB81" s="104">
        <v>0</v>
      </c>
      <c r="AC81" s="104">
        <v>0</v>
      </c>
      <c r="AD81" s="104">
        <f t="shared" si="44"/>
        <v>0</v>
      </c>
      <c r="AE81" s="104">
        <f t="shared" si="45"/>
        <v>0</v>
      </c>
      <c r="AF81" s="104">
        <f t="shared" si="46"/>
        <v>0</v>
      </c>
      <c r="AG81" s="104">
        <f t="shared" si="47"/>
        <v>6.59</v>
      </c>
      <c r="AH81" s="105">
        <f t="shared" si="48"/>
        <v>17626363</v>
      </c>
      <c r="AI81" s="214"/>
      <c r="AJ81" s="207">
        <v>1215.46</v>
      </c>
      <c r="AK81" s="105">
        <f t="shared" si="49"/>
        <v>4565633</v>
      </c>
      <c r="AL81" s="215"/>
    </row>
    <row r="82" spans="1:38" x14ac:dyDescent="0.5">
      <c r="A82" s="102" t="s">
        <v>129</v>
      </c>
      <c r="B82" s="101">
        <v>305</v>
      </c>
      <c r="C82" s="102" t="s">
        <v>134</v>
      </c>
      <c r="D82" s="104">
        <v>6.07</v>
      </c>
      <c r="E82" s="104">
        <f>'TP&amp;P Notional Rates'!I85</f>
        <v>0.03</v>
      </c>
      <c r="F82" s="104">
        <f t="shared" si="50"/>
        <v>6.1607000000000003</v>
      </c>
      <c r="G82" s="104">
        <f t="shared" si="51"/>
        <v>6.4024108599000007</v>
      </c>
      <c r="H82" s="103">
        <f>ACA!I88</f>
        <v>1.3117171087022359</v>
      </c>
      <c r="I82" s="103">
        <f>'Formula Factor Data'!D86</f>
        <v>4970.82</v>
      </c>
      <c r="J82" s="103">
        <f>'Formula Factor Data'!H86</f>
        <v>771.07572201838184</v>
      </c>
      <c r="K82" s="103">
        <f>'Formula Factor Data'!I86</f>
        <v>898.47021677599787</v>
      </c>
      <c r="L82" s="103">
        <f>'Formula Factor Data'!J86</f>
        <v>109.15968126490148</v>
      </c>
      <c r="M82" s="104">
        <f>H82*'National Details'!$E$28</f>
        <v>6.1408270067980206</v>
      </c>
      <c r="N82" s="104">
        <f>H82*'National Details'!$E$29</f>
        <v>2.2563077569402505</v>
      </c>
      <c r="O82" s="104">
        <f>H82*'National Details'!$E$30</f>
        <v>0.4454186808143939</v>
      </c>
      <c r="P82" s="104">
        <f>H82*'National Details'!$E$31</f>
        <v>2.3753985563172701</v>
      </c>
      <c r="Q82" s="105">
        <f t="shared" si="34"/>
        <v>17399219.050101086</v>
      </c>
      <c r="R82" s="105">
        <f t="shared" si="35"/>
        <v>991676.95568367618</v>
      </c>
      <c r="S82" s="105">
        <f t="shared" si="36"/>
        <v>228111.38866321085</v>
      </c>
      <c r="T82" s="105">
        <f t="shared" si="37"/>
        <v>147799.7170922792</v>
      </c>
      <c r="U82" s="104">
        <f t="shared" si="38"/>
        <v>6.1408270067980206</v>
      </c>
      <c r="V82" s="104">
        <f t="shared" si="39"/>
        <v>0.3499994231894093</v>
      </c>
      <c r="W82" s="104">
        <f t="shared" si="40"/>
        <v>8.0508933879598843E-2</v>
      </c>
      <c r="X82" s="104">
        <f t="shared" si="41"/>
        <v>5.216397883743535E-2</v>
      </c>
      <c r="Y82" s="104">
        <f t="shared" si="42"/>
        <v>6.6234993427044637</v>
      </c>
      <c r="Z82" s="105">
        <f t="shared" si="43"/>
        <v>18766807.111540254</v>
      </c>
      <c r="AA82" s="104">
        <v>0</v>
      </c>
      <c r="AB82" s="104">
        <v>0</v>
      </c>
      <c r="AC82" s="104">
        <v>0.22108848524312652</v>
      </c>
      <c r="AD82" s="104">
        <f t="shared" si="44"/>
        <v>0</v>
      </c>
      <c r="AE82" s="104">
        <f t="shared" si="45"/>
        <v>0</v>
      </c>
      <c r="AF82" s="104">
        <f t="shared" si="46"/>
        <v>626424.90660325566</v>
      </c>
      <c r="AG82" s="104">
        <f t="shared" si="47"/>
        <v>6.4</v>
      </c>
      <c r="AH82" s="105">
        <f t="shared" si="48"/>
        <v>18133552</v>
      </c>
      <c r="AI82" s="214"/>
      <c r="AJ82" s="207">
        <v>1866.82</v>
      </c>
      <c r="AK82" s="105">
        <f t="shared" si="49"/>
        <v>6810160</v>
      </c>
      <c r="AL82" s="215"/>
    </row>
    <row r="83" spans="1:38" x14ac:dyDescent="0.5">
      <c r="A83" s="102" t="s">
        <v>129</v>
      </c>
      <c r="B83" s="101">
        <v>306</v>
      </c>
      <c r="C83" s="102" t="s">
        <v>135</v>
      </c>
      <c r="D83" s="104">
        <v>6.37</v>
      </c>
      <c r="E83" s="104">
        <f>'TP&amp;P Notional Rates'!I86</f>
        <v>7.0000000000000007E-2</v>
      </c>
      <c r="F83" s="104">
        <f t="shared" si="50"/>
        <v>6.5037000000000003</v>
      </c>
      <c r="G83" s="104">
        <f t="shared" si="51"/>
        <v>6.7573570309000006</v>
      </c>
      <c r="H83" s="103">
        <f>ACA!I89</f>
        <v>1.3032776085363054</v>
      </c>
      <c r="I83" s="103">
        <f>'Formula Factor Data'!D87</f>
        <v>5938.99</v>
      </c>
      <c r="J83" s="103">
        <f>'Formula Factor Data'!H87</f>
        <v>1730.4346140206444</v>
      </c>
      <c r="K83" s="103">
        <f>'Formula Factor Data'!I87</f>
        <v>2237.2300512031215</v>
      </c>
      <c r="L83" s="103">
        <f>'Formula Factor Data'!J87</f>
        <v>149.51720060180543</v>
      </c>
      <c r="M83" s="104">
        <f>H83*'National Details'!$E$28</f>
        <v>6.1013173364590427</v>
      </c>
      <c r="N83" s="104">
        <f>H83*'National Details'!$E$29</f>
        <v>2.2417908237061273</v>
      </c>
      <c r="O83" s="104">
        <f>H83*'National Details'!$E$30</f>
        <v>0.44255288680614102</v>
      </c>
      <c r="P83" s="104">
        <f>H83*'National Details'!$E$31</f>
        <v>2.3601154008432785</v>
      </c>
      <c r="Q83" s="105">
        <f t="shared" si="34"/>
        <v>20654327.709392428</v>
      </c>
      <c r="R83" s="105">
        <f t="shared" si="35"/>
        <v>2211185.2900789129</v>
      </c>
      <c r="S83" s="105">
        <f t="shared" si="36"/>
        <v>564352.79203735362</v>
      </c>
      <c r="T83" s="105">
        <f t="shared" si="37"/>
        <v>201140.37326383809</v>
      </c>
      <c r="U83" s="104">
        <f t="shared" si="38"/>
        <v>6.1013173364590436</v>
      </c>
      <c r="V83" s="104">
        <f t="shared" si="39"/>
        <v>0.65318723195946371</v>
      </c>
      <c r="W83" s="104">
        <f t="shared" si="40"/>
        <v>0.16671060527284814</v>
      </c>
      <c r="X83" s="104">
        <f t="shared" si="41"/>
        <v>5.9417148005181844E-2</v>
      </c>
      <c r="Y83" s="104">
        <f t="shared" si="42"/>
        <v>6.9806323216965378</v>
      </c>
      <c r="Z83" s="105">
        <f t="shared" si="43"/>
        <v>23631006.164772537</v>
      </c>
      <c r="AA83" s="104">
        <v>0</v>
      </c>
      <c r="AB83" s="104">
        <v>0</v>
      </c>
      <c r="AC83" s="104">
        <v>0.22327529335572915</v>
      </c>
      <c r="AD83" s="104">
        <f t="shared" si="44"/>
        <v>0</v>
      </c>
      <c r="AE83" s="104">
        <f t="shared" si="45"/>
        <v>0</v>
      </c>
      <c r="AF83" s="104">
        <f t="shared" si="46"/>
        <v>755836.9486574427</v>
      </c>
      <c r="AG83" s="104">
        <f t="shared" si="47"/>
        <v>6.76</v>
      </c>
      <c r="AH83" s="105">
        <f t="shared" si="48"/>
        <v>22884117</v>
      </c>
      <c r="AI83" s="214"/>
      <c r="AJ83" s="207">
        <v>2181.8200000000002</v>
      </c>
      <c r="AK83" s="105">
        <f t="shared" si="49"/>
        <v>8406989</v>
      </c>
      <c r="AL83" s="215"/>
    </row>
    <row r="84" spans="1:38" x14ac:dyDescent="0.5">
      <c r="A84" s="102" t="s">
        <v>129</v>
      </c>
      <c r="B84" s="101">
        <v>307</v>
      </c>
      <c r="C84" s="102" t="s">
        <v>136</v>
      </c>
      <c r="D84" s="104">
        <v>6.45</v>
      </c>
      <c r="E84" s="104">
        <f>'TP&amp;P Notional Rates'!I87</f>
        <v>0.14000000000000001</v>
      </c>
      <c r="F84" s="104">
        <f t="shared" si="50"/>
        <v>6.6544999999999996</v>
      </c>
      <c r="G84" s="104">
        <f t="shared" si="51"/>
        <v>6.9113426765000003</v>
      </c>
      <c r="H84" s="103">
        <f>ACA!I90</f>
        <v>1.2520608939713482</v>
      </c>
      <c r="I84" s="103">
        <f>'Formula Factor Data'!D88</f>
        <v>5587.6</v>
      </c>
      <c r="J84" s="103">
        <f>'Formula Factor Data'!H88</f>
        <v>1459.8516917029342</v>
      </c>
      <c r="K84" s="103">
        <f>'Formula Factor Data'!I88</f>
        <v>3463.1909883087601</v>
      </c>
      <c r="L84" s="103">
        <f>'Formula Factor Data'!J88</f>
        <v>132.38273516303076</v>
      </c>
      <c r="M84" s="104">
        <f>H84*'National Details'!$E$28</f>
        <v>5.8615453750251314</v>
      </c>
      <c r="N84" s="104">
        <f>H84*'National Details'!$E$29</f>
        <v>2.1536920487559104</v>
      </c>
      <c r="O84" s="104">
        <f>H84*'National Details'!$E$30</f>
        <v>0.42516126990503894</v>
      </c>
      <c r="P84" s="104">
        <f>H84*'National Details'!$E$31</f>
        <v>2.2673666602575291</v>
      </c>
      <c r="Q84" s="105">
        <f t="shared" si="34"/>
        <v>18668623.434369542</v>
      </c>
      <c r="R84" s="105">
        <f t="shared" si="35"/>
        <v>1792120.4590465804</v>
      </c>
      <c r="S84" s="105">
        <f t="shared" si="36"/>
        <v>839276.36675243243</v>
      </c>
      <c r="T84" s="105">
        <f t="shared" si="37"/>
        <v>171091.31405834408</v>
      </c>
      <c r="U84" s="104">
        <f t="shared" si="38"/>
        <v>5.8615453750251314</v>
      </c>
      <c r="V84" s="104">
        <f t="shared" si="39"/>
        <v>0.56268719678994095</v>
      </c>
      <c r="W84" s="104">
        <f t="shared" si="40"/>
        <v>0.26351468940386558</v>
      </c>
      <c r="X84" s="104">
        <f t="shared" si="41"/>
        <v>5.3718984913443707E-2</v>
      </c>
      <c r="Y84" s="104">
        <f t="shared" si="42"/>
        <v>6.741466246132382</v>
      </c>
      <c r="Z84" s="105">
        <f t="shared" si="43"/>
        <v>21471111.574226897</v>
      </c>
      <c r="AA84" s="104">
        <v>0</v>
      </c>
      <c r="AB84" s="104">
        <v>0</v>
      </c>
      <c r="AC84" s="104">
        <v>0</v>
      </c>
      <c r="AD84" s="104">
        <f t="shared" si="44"/>
        <v>0</v>
      </c>
      <c r="AE84" s="104">
        <f t="shared" si="45"/>
        <v>0</v>
      </c>
      <c r="AF84" s="104">
        <f t="shared" si="46"/>
        <v>0</v>
      </c>
      <c r="AG84" s="104">
        <f t="shared" si="47"/>
        <v>6.74</v>
      </c>
      <c r="AH84" s="105">
        <f t="shared" si="48"/>
        <v>21466442</v>
      </c>
      <c r="AI84" s="214"/>
      <c r="AJ84" s="207">
        <v>1442.68</v>
      </c>
      <c r="AK84" s="105">
        <f t="shared" si="49"/>
        <v>5542489</v>
      </c>
      <c r="AL84" s="215"/>
    </row>
    <row r="85" spans="1:38" x14ac:dyDescent="0.5">
      <c r="A85" s="102" t="s">
        <v>129</v>
      </c>
      <c r="B85" s="101">
        <v>308</v>
      </c>
      <c r="C85" s="102" t="s">
        <v>137</v>
      </c>
      <c r="D85" s="104">
        <v>6.4</v>
      </c>
      <c r="E85" s="104">
        <f>'TP&amp;P Notional Rates'!I88</f>
        <v>0.13</v>
      </c>
      <c r="F85" s="104">
        <f t="shared" si="50"/>
        <v>6.5940000000000003</v>
      </c>
      <c r="G85" s="104">
        <f t="shared" si="51"/>
        <v>6.848851648000001</v>
      </c>
      <c r="H85" s="103">
        <f>ACA!I91</f>
        <v>1.2360652021836145</v>
      </c>
      <c r="I85" s="103">
        <f>'Formula Factor Data'!D89</f>
        <v>4781.97</v>
      </c>
      <c r="J85" s="103">
        <f>'Formula Factor Data'!H89</f>
        <v>1461.968499808115</v>
      </c>
      <c r="K85" s="103">
        <f>'Formula Factor Data'!I89</f>
        <v>2454.9379645359154</v>
      </c>
      <c r="L85" s="103">
        <f>'Formula Factor Data'!J89</f>
        <v>131.44087867522813</v>
      </c>
      <c r="M85" s="104">
        <f>H85*'National Details'!$E$28</f>
        <v>5.7866612590287225</v>
      </c>
      <c r="N85" s="104">
        <f>H85*'National Details'!$E$29</f>
        <v>2.1261775769091598</v>
      </c>
      <c r="O85" s="104">
        <f>H85*'National Details'!$E$30</f>
        <v>0.41972962623161381</v>
      </c>
      <c r="P85" s="104">
        <f>H85*'National Details'!$E$31</f>
        <v>2.238399939515836</v>
      </c>
      <c r="Q85" s="105">
        <f t="shared" si="34"/>
        <v>15772835.108277423</v>
      </c>
      <c r="R85" s="105">
        <f t="shared" si="35"/>
        <v>1771790.6461905362</v>
      </c>
      <c r="S85" s="105">
        <f t="shared" si="36"/>
        <v>587333.81073758134</v>
      </c>
      <c r="T85" s="105">
        <f t="shared" si="37"/>
        <v>167703.83527962724</v>
      </c>
      <c r="U85" s="104">
        <f t="shared" si="38"/>
        <v>5.7866612590287234</v>
      </c>
      <c r="V85" s="104">
        <f t="shared" si="39"/>
        <v>0.65002596052244943</v>
      </c>
      <c r="W85" s="104">
        <f t="shared" si="40"/>
        <v>0.21547818038934968</v>
      </c>
      <c r="X85" s="104">
        <f t="shared" si="41"/>
        <v>6.1526369859396655E-2</v>
      </c>
      <c r="Y85" s="104">
        <f t="shared" si="42"/>
        <v>6.7136917697999197</v>
      </c>
      <c r="Z85" s="105">
        <f t="shared" si="43"/>
        <v>18299663.400485173</v>
      </c>
      <c r="AA85" s="104">
        <v>0</v>
      </c>
      <c r="AB85" s="104">
        <v>0</v>
      </c>
      <c r="AC85" s="104">
        <v>0</v>
      </c>
      <c r="AD85" s="104">
        <f t="shared" si="44"/>
        <v>0</v>
      </c>
      <c r="AE85" s="104">
        <f t="shared" si="45"/>
        <v>0</v>
      </c>
      <c r="AF85" s="104">
        <f t="shared" si="46"/>
        <v>0</v>
      </c>
      <c r="AG85" s="104">
        <f t="shared" si="47"/>
        <v>6.71</v>
      </c>
      <c r="AH85" s="105">
        <f t="shared" si="48"/>
        <v>18289601</v>
      </c>
      <c r="AI85" s="214"/>
      <c r="AJ85" s="207">
        <v>1533.77</v>
      </c>
      <c r="AK85" s="105">
        <f t="shared" si="49"/>
        <v>5866211</v>
      </c>
      <c r="AL85" s="215"/>
    </row>
    <row r="86" spans="1:38" x14ac:dyDescent="0.5">
      <c r="A86" s="102" t="s">
        <v>129</v>
      </c>
      <c r="B86" s="101">
        <v>203</v>
      </c>
      <c r="C86" s="102" t="s">
        <v>138</v>
      </c>
      <c r="D86" s="104">
        <v>7.15</v>
      </c>
      <c r="E86" s="104">
        <f>'TP&amp;P Notional Rates'!I89</f>
        <v>0.13</v>
      </c>
      <c r="F86" s="104">
        <f t="shared" si="50"/>
        <v>7.3515000000000006</v>
      </c>
      <c r="G86" s="104">
        <f t="shared" si="51"/>
        <v>7.6362170755000003</v>
      </c>
      <c r="H86" s="103">
        <f>ACA!I92</f>
        <v>1.4093417088142446</v>
      </c>
      <c r="I86" s="103">
        <f>'Formula Factor Data'!D90</f>
        <v>4619.04</v>
      </c>
      <c r="J86" s="103">
        <f>'Formula Factor Data'!H90</f>
        <v>1358.9175036662866</v>
      </c>
      <c r="K86" s="103">
        <f>'Formula Factor Data'!I90</f>
        <v>1648.6173339362401</v>
      </c>
      <c r="L86" s="103">
        <f>'Formula Factor Data'!J90</f>
        <v>134.06346957795233</v>
      </c>
      <c r="M86" s="104">
        <f>H86*'National Details'!$E$28</f>
        <v>6.5978583109706097</v>
      </c>
      <c r="N86" s="104">
        <f>H86*'National Details'!$E$29</f>
        <v>2.4242335551474903</v>
      </c>
      <c r="O86" s="104">
        <f>H86*'National Details'!$E$30</f>
        <v>0.47856898457153929</v>
      </c>
      <c r="P86" s="104">
        <f>H86*'National Details'!$E$31</f>
        <v>2.5521876921977547</v>
      </c>
      <c r="Q86" s="105">
        <f t="shared" si="34"/>
        <v>17371189.728042237</v>
      </c>
      <c r="R86" s="105">
        <f t="shared" si="35"/>
        <v>1877770.0443070927</v>
      </c>
      <c r="S86" s="105">
        <f t="shared" si="36"/>
        <v>449716.96036587574</v>
      </c>
      <c r="T86" s="105">
        <f t="shared" si="37"/>
        <v>195028.42810720147</v>
      </c>
      <c r="U86" s="104">
        <f t="shared" si="38"/>
        <v>6.5978583109706079</v>
      </c>
      <c r="V86" s="104">
        <f t="shared" si="39"/>
        <v>0.71320737882007401</v>
      </c>
      <c r="W86" s="104">
        <f t="shared" si="40"/>
        <v>0.17080976208236012</v>
      </c>
      <c r="X86" s="104">
        <f t="shared" si="41"/>
        <v>7.4074945666237568E-2</v>
      </c>
      <c r="Y86" s="104">
        <f t="shared" si="42"/>
        <v>7.555950397539279</v>
      </c>
      <c r="Z86" s="105">
        <f t="shared" si="43"/>
        <v>19893705.160822406</v>
      </c>
      <c r="AA86" s="104">
        <v>0</v>
      </c>
      <c r="AB86" s="104">
        <v>0</v>
      </c>
      <c r="AC86" s="104">
        <v>0</v>
      </c>
      <c r="AD86" s="104">
        <f t="shared" si="44"/>
        <v>0</v>
      </c>
      <c r="AE86" s="104">
        <f t="shared" si="45"/>
        <v>0</v>
      </c>
      <c r="AF86" s="104">
        <f t="shared" si="46"/>
        <v>0</v>
      </c>
      <c r="AG86" s="104">
        <f t="shared" si="47"/>
        <v>7.56</v>
      </c>
      <c r="AH86" s="105">
        <f t="shared" si="48"/>
        <v>19904368</v>
      </c>
      <c r="AI86" s="214"/>
      <c r="AJ86" s="207">
        <v>1661.22</v>
      </c>
      <c r="AK86" s="105">
        <f t="shared" si="49"/>
        <v>7158530</v>
      </c>
      <c r="AL86" s="215"/>
    </row>
    <row r="87" spans="1:38" x14ac:dyDescent="0.5">
      <c r="A87" s="102" t="s">
        <v>129</v>
      </c>
      <c r="B87" s="101">
        <v>310</v>
      </c>
      <c r="C87" s="102" t="s">
        <v>139</v>
      </c>
      <c r="D87" s="104">
        <v>6.33</v>
      </c>
      <c r="E87" s="104">
        <f>'TP&amp;P Notional Rates'!I90</f>
        <v>0.08</v>
      </c>
      <c r="F87" s="104">
        <f t="shared" si="50"/>
        <v>6.4733000000000001</v>
      </c>
      <c r="G87" s="104">
        <f t="shared" si="51"/>
        <v>6.7253642081000002</v>
      </c>
      <c r="H87" s="103">
        <f>ACA!I93</f>
        <v>1.2691341018793307</v>
      </c>
      <c r="I87" s="103">
        <f>'Formula Factor Data'!D91</f>
        <v>3872.86</v>
      </c>
      <c r="J87" s="103">
        <f>'Formula Factor Data'!H91</f>
        <v>589.68644771041068</v>
      </c>
      <c r="K87" s="103">
        <f>'Formula Factor Data'!I91</f>
        <v>2517.314920269338</v>
      </c>
      <c r="L87" s="103">
        <f>'Formula Factor Data'!J91</f>
        <v>80.914453941120613</v>
      </c>
      <c r="M87" s="104">
        <f>H87*'National Details'!$E$28</f>
        <v>5.941473901929645</v>
      </c>
      <c r="N87" s="104">
        <f>H87*'National Details'!$E$29</f>
        <v>2.183059975104563</v>
      </c>
      <c r="O87" s="104">
        <f>H87*'National Details'!$E$30</f>
        <v>0.4309588048256342</v>
      </c>
      <c r="P87" s="104">
        <f>H87*'National Details'!$E$31</f>
        <v>2.2982846631922098</v>
      </c>
      <c r="Q87" s="105">
        <f t="shared" si="34"/>
        <v>13115983.071021531</v>
      </c>
      <c r="R87" s="105">
        <f t="shared" si="35"/>
        <v>733772.90265916672</v>
      </c>
      <c r="S87" s="105">
        <f t="shared" si="36"/>
        <v>618369.64676313614</v>
      </c>
      <c r="T87" s="105">
        <f t="shared" si="37"/>
        <v>105999.73565836648</v>
      </c>
      <c r="U87" s="104">
        <f t="shared" si="38"/>
        <v>5.941473901929645</v>
      </c>
      <c r="V87" s="104">
        <f t="shared" si="39"/>
        <v>0.33239540852449795</v>
      </c>
      <c r="W87" s="104">
        <f t="shared" si="40"/>
        <v>0.28011831809283338</v>
      </c>
      <c r="X87" s="104">
        <f t="shared" si="41"/>
        <v>4.8017343390530501E-2</v>
      </c>
      <c r="Y87" s="104">
        <f t="shared" si="42"/>
        <v>6.6020049719375073</v>
      </c>
      <c r="Z87" s="105">
        <f t="shared" si="43"/>
        <v>14574125.356102198</v>
      </c>
      <c r="AA87" s="104">
        <v>0</v>
      </c>
      <c r="AB87" s="104">
        <v>0</v>
      </c>
      <c r="AC87" s="104">
        <v>0</v>
      </c>
      <c r="AD87" s="104">
        <f t="shared" si="44"/>
        <v>0</v>
      </c>
      <c r="AE87" s="104">
        <f t="shared" si="45"/>
        <v>0</v>
      </c>
      <c r="AF87" s="104">
        <f t="shared" si="46"/>
        <v>0</v>
      </c>
      <c r="AG87" s="104">
        <f t="shared" si="47"/>
        <v>6.6</v>
      </c>
      <c r="AH87" s="105">
        <f t="shared" si="48"/>
        <v>14569700</v>
      </c>
      <c r="AI87" s="214"/>
      <c r="AJ87" s="207">
        <v>1184.95</v>
      </c>
      <c r="AK87" s="105">
        <f t="shared" si="49"/>
        <v>4457782</v>
      </c>
      <c r="AL87" s="215"/>
    </row>
    <row r="88" spans="1:38" x14ac:dyDescent="0.5">
      <c r="A88" s="102" t="s">
        <v>129</v>
      </c>
      <c r="B88" s="101">
        <v>311</v>
      </c>
      <c r="C88" s="102" t="s">
        <v>140</v>
      </c>
      <c r="D88" s="104">
        <v>5.91</v>
      </c>
      <c r="E88" s="104">
        <f>'TP&amp;P Notional Rates'!I91</f>
        <v>7.0000000000000007E-2</v>
      </c>
      <c r="F88" s="104">
        <f t="shared" si="50"/>
        <v>6.0391000000000004</v>
      </c>
      <c r="G88" s="104">
        <f t="shared" si="51"/>
        <v>6.274439568700001</v>
      </c>
      <c r="H88" s="103">
        <f>ACA!I94</f>
        <v>1.1982255106001403</v>
      </c>
      <c r="I88" s="103">
        <f>'Formula Factor Data'!D92</f>
        <v>4096.42</v>
      </c>
      <c r="J88" s="103">
        <f>'Formula Factor Data'!H92</f>
        <v>778.93854334781713</v>
      </c>
      <c r="K88" s="103">
        <f>'Formula Factor Data'!I92</f>
        <v>1150.158189164222</v>
      </c>
      <c r="L88" s="103">
        <f>'Formula Factor Data'!J92</f>
        <v>89.449456327985743</v>
      </c>
      <c r="M88" s="104">
        <f>H88*'National Details'!$E$28</f>
        <v>5.6095140689348142</v>
      </c>
      <c r="N88" s="104">
        <f>H88*'National Details'!$E$29</f>
        <v>2.0610888553596713</v>
      </c>
      <c r="O88" s="104">
        <f>H88*'National Details'!$E$30</f>
        <v>0.40688043382898531</v>
      </c>
      <c r="P88" s="104">
        <f>H88*'National Details'!$E$31</f>
        <v>2.1698757522786933</v>
      </c>
      <c r="Q88" s="105">
        <f t="shared" si="34"/>
        <v>13097987.604691595</v>
      </c>
      <c r="R88" s="105">
        <f t="shared" si="35"/>
        <v>915113.08390144084</v>
      </c>
      <c r="S88" s="105">
        <f t="shared" si="36"/>
        <v>266746.81189808628</v>
      </c>
      <c r="T88" s="105">
        <f t="shared" si="37"/>
        <v>110633.69761414667</v>
      </c>
      <c r="U88" s="104">
        <f t="shared" si="38"/>
        <v>5.6095140689348151</v>
      </c>
      <c r="V88" s="104">
        <f t="shared" si="39"/>
        <v>0.39191819947766154</v>
      </c>
      <c r="W88" s="104">
        <f t="shared" si="40"/>
        <v>0.11424044970464424</v>
      </c>
      <c r="X88" s="104">
        <f t="shared" si="41"/>
        <v>4.7381422398242418E-2</v>
      </c>
      <c r="Y88" s="104">
        <f t="shared" si="42"/>
        <v>6.1630541405153627</v>
      </c>
      <c r="Z88" s="105">
        <f t="shared" si="43"/>
        <v>14390481.198105268</v>
      </c>
      <c r="AA88" s="104">
        <v>0</v>
      </c>
      <c r="AB88" s="104">
        <v>0</v>
      </c>
      <c r="AC88" s="104">
        <v>0</v>
      </c>
      <c r="AD88" s="104">
        <f t="shared" si="44"/>
        <v>0</v>
      </c>
      <c r="AE88" s="104">
        <f t="shared" si="45"/>
        <v>0</v>
      </c>
      <c r="AF88" s="104">
        <f t="shared" si="46"/>
        <v>0</v>
      </c>
      <c r="AG88" s="104">
        <f t="shared" si="47"/>
        <v>6.16</v>
      </c>
      <c r="AH88" s="105">
        <f t="shared" si="48"/>
        <v>14383350</v>
      </c>
      <c r="AI88" s="214"/>
      <c r="AJ88" s="207">
        <v>1832.76</v>
      </c>
      <c r="AK88" s="105">
        <f t="shared" si="49"/>
        <v>6435187</v>
      </c>
      <c r="AL88" s="215"/>
    </row>
    <row r="89" spans="1:38" x14ac:dyDescent="0.5">
      <c r="A89" s="102" t="s">
        <v>129</v>
      </c>
      <c r="B89" s="101">
        <v>312</v>
      </c>
      <c r="C89" s="102" t="s">
        <v>141</v>
      </c>
      <c r="D89" s="104">
        <v>6.4</v>
      </c>
      <c r="E89" s="104">
        <f>'TP&amp;P Notional Rates'!I92</f>
        <v>0.15</v>
      </c>
      <c r="F89" s="104">
        <f t="shared" si="50"/>
        <v>6.6140000000000008</v>
      </c>
      <c r="G89" s="104">
        <f t="shared" si="51"/>
        <v>6.8688516480000015</v>
      </c>
      <c r="H89" s="103">
        <f>ACA!I95</f>
        <v>1.2356057235682358</v>
      </c>
      <c r="I89" s="103">
        <f>'Formula Factor Data'!D93</f>
        <v>4894.95</v>
      </c>
      <c r="J89" s="103">
        <f>'Formula Factor Data'!H93</f>
        <v>1062.2127076048951</v>
      </c>
      <c r="K89" s="103">
        <f>'Formula Factor Data'!I93</f>
        <v>2465.3032948649397</v>
      </c>
      <c r="L89" s="103">
        <f>'Formula Factor Data'!J93</f>
        <v>157.82298643097221</v>
      </c>
      <c r="M89" s="104">
        <f>H89*'National Details'!$E$28</f>
        <v>5.7845102017072589</v>
      </c>
      <c r="N89" s="104">
        <f>H89*'National Details'!$E$29</f>
        <v>2.1253872196307881</v>
      </c>
      <c r="O89" s="104">
        <f>H89*'National Details'!$E$30</f>
        <v>0.41957360146273137</v>
      </c>
      <c r="P89" s="104">
        <f>H89*'National Details'!$E$31</f>
        <v>2.2375678661728964</v>
      </c>
      <c r="Q89" s="105">
        <f t="shared" si="34"/>
        <v>16139486.280752759</v>
      </c>
      <c r="R89" s="105">
        <f t="shared" si="35"/>
        <v>1286839.5885655298</v>
      </c>
      <c r="S89" s="105">
        <f t="shared" si="36"/>
        <v>589594.42381091986</v>
      </c>
      <c r="T89" s="105">
        <f t="shared" si="37"/>
        <v>201289.59649938912</v>
      </c>
      <c r="U89" s="104">
        <f t="shared" si="38"/>
        <v>5.7845102017072589</v>
      </c>
      <c r="V89" s="104">
        <f t="shared" si="39"/>
        <v>0.46121274237180343</v>
      </c>
      <c r="W89" s="104">
        <f t="shared" si="40"/>
        <v>0.21131496381462953</v>
      </c>
      <c r="X89" s="104">
        <f t="shared" si="41"/>
        <v>7.2143667040804188E-2</v>
      </c>
      <c r="Y89" s="104">
        <f t="shared" si="42"/>
        <v>6.5291815749344968</v>
      </c>
      <c r="Z89" s="105">
        <f t="shared" si="43"/>
        <v>18217209.8896286</v>
      </c>
      <c r="AA89" s="104">
        <v>0</v>
      </c>
      <c r="AB89" s="104">
        <v>8.481842506550219E-2</v>
      </c>
      <c r="AC89" s="104">
        <v>0</v>
      </c>
      <c r="AD89" s="104">
        <f t="shared" si="44"/>
        <v>0</v>
      </c>
      <c r="AE89" s="104">
        <f t="shared" si="45"/>
        <v>236653.71137139655</v>
      </c>
      <c r="AF89" s="104">
        <f t="shared" si="46"/>
        <v>0</v>
      </c>
      <c r="AG89" s="104">
        <f t="shared" si="47"/>
        <v>6.61</v>
      </c>
      <c r="AH89" s="105">
        <f t="shared" si="48"/>
        <v>18442704</v>
      </c>
      <c r="AI89" s="214"/>
      <c r="AJ89" s="207">
        <v>1563.7</v>
      </c>
      <c r="AK89" s="105">
        <f t="shared" si="49"/>
        <v>5891553</v>
      </c>
      <c r="AL89" s="215"/>
    </row>
    <row r="90" spans="1:38" x14ac:dyDescent="0.5">
      <c r="A90" s="102" t="s">
        <v>129</v>
      </c>
      <c r="B90" s="101">
        <v>313</v>
      </c>
      <c r="C90" s="102" t="s">
        <v>142</v>
      </c>
      <c r="D90" s="104">
        <v>6.49</v>
      </c>
      <c r="E90" s="104">
        <f>'TP&amp;P Notional Rates'!I93</f>
        <v>0.14000000000000001</v>
      </c>
      <c r="F90" s="104">
        <f t="shared" si="50"/>
        <v>6.6948999999999996</v>
      </c>
      <c r="G90" s="104">
        <f t="shared" si="51"/>
        <v>6.9533354993000005</v>
      </c>
      <c r="H90" s="103">
        <f>ACA!I96</f>
        <v>1.2679339717366622</v>
      </c>
      <c r="I90" s="103">
        <f>'Formula Factor Data'!D94</f>
        <v>4231.2</v>
      </c>
      <c r="J90" s="103">
        <f>'Formula Factor Data'!H94</f>
        <v>949.06303474144852</v>
      </c>
      <c r="K90" s="103">
        <f>'Formula Factor Data'!I94</f>
        <v>2713.7699386442405</v>
      </c>
      <c r="L90" s="103">
        <f>'Formula Factor Data'!J94</f>
        <v>113.65152802521582</v>
      </c>
      <c r="M90" s="104">
        <f>H90*'National Details'!$E$28</f>
        <v>5.9358554712917595</v>
      </c>
      <c r="N90" s="104">
        <f>H90*'National Details'!$E$29</f>
        <v>2.1809956100579564</v>
      </c>
      <c r="O90" s="104">
        <f>H90*'National Details'!$E$30</f>
        <v>0.43055127763748774</v>
      </c>
      <c r="P90" s="104">
        <f>H90*'National Details'!$E$31</f>
        <v>2.2961113383271341</v>
      </c>
      <c r="Q90" s="105">
        <f t="shared" si="34"/>
        <v>14316001.251973925</v>
      </c>
      <c r="R90" s="105">
        <f t="shared" si="35"/>
        <v>1179844.3180904472</v>
      </c>
      <c r="S90" s="105">
        <f t="shared" si="36"/>
        <v>665997.7551495661</v>
      </c>
      <c r="T90" s="105">
        <f t="shared" si="37"/>
        <v>148745.2404066342</v>
      </c>
      <c r="U90" s="104">
        <f t="shared" si="38"/>
        <v>5.9358554712917595</v>
      </c>
      <c r="V90" s="104">
        <f t="shared" si="39"/>
        <v>0.48919982804863421</v>
      </c>
      <c r="W90" s="104">
        <f t="shared" si="40"/>
        <v>0.27614320152615912</v>
      </c>
      <c r="X90" s="104">
        <f t="shared" si="41"/>
        <v>6.1674362383461453E-2</v>
      </c>
      <c r="Y90" s="104">
        <f t="shared" si="42"/>
        <v>6.7628728632500144</v>
      </c>
      <c r="Z90" s="105">
        <f t="shared" si="43"/>
        <v>16310588.565620571</v>
      </c>
      <c r="AA90" s="104">
        <v>0</v>
      </c>
      <c r="AB90" s="104">
        <v>0</v>
      </c>
      <c r="AC90" s="104">
        <v>0</v>
      </c>
      <c r="AD90" s="104">
        <f t="shared" si="44"/>
        <v>0</v>
      </c>
      <c r="AE90" s="104">
        <f t="shared" si="45"/>
        <v>0</v>
      </c>
      <c r="AF90" s="104">
        <f t="shared" si="46"/>
        <v>0</v>
      </c>
      <c r="AG90" s="104">
        <f t="shared" si="47"/>
        <v>6.76</v>
      </c>
      <c r="AH90" s="105">
        <f t="shared" si="48"/>
        <v>16303660</v>
      </c>
      <c r="AI90" s="214"/>
      <c r="AJ90" s="207">
        <v>1140.77</v>
      </c>
      <c r="AK90" s="105">
        <f t="shared" si="49"/>
        <v>4395615</v>
      </c>
      <c r="AL90" s="215"/>
    </row>
    <row r="91" spans="1:38" x14ac:dyDescent="0.5">
      <c r="A91" s="102" t="s">
        <v>129</v>
      </c>
      <c r="B91" s="101">
        <v>314</v>
      </c>
      <c r="C91" s="102" t="s">
        <v>143</v>
      </c>
      <c r="D91" s="104">
        <v>6.56</v>
      </c>
      <c r="E91" s="104">
        <f>'TP&amp;P Notional Rates'!I94</f>
        <v>0.11</v>
      </c>
      <c r="F91" s="104">
        <f t="shared" si="50"/>
        <v>6.7355999999999998</v>
      </c>
      <c r="G91" s="104">
        <f t="shared" si="51"/>
        <v>6.9968229392000003</v>
      </c>
      <c r="H91" s="103">
        <f>ACA!I97</f>
        <v>1.3380515883004265</v>
      </c>
      <c r="I91" s="103">
        <f>'Formula Factor Data'!D95</f>
        <v>2323.3000000000002</v>
      </c>
      <c r="J91" s="103">
        <f>'Formula Factor Data'!H95</f>
        <v>348.33190718983229</v>
      </c>
      <c r="K91" s="103">
        <f>'Formula Factor Data'!I95</f>
        <v>851.49549894387997</v>
      </c>
      <c r="L91" s="103">
        <f>'Formula Factor Data'!J95</f>
        <v>53.402450113665068</v>
      </c>
      <c r="M91" s="104">
        <f>H91*'National Details'!$E$28</f>
        <v>6.2641123420686231</v>
      </c>
      <c r="N91" s="104">
        <f>H91*'National Details'!$E$29</f>
        <v>2.3016061602302473</v>
      </c>
      <c r="O91" s="104">
        <f>H91*'National Details'!$E$30</f>
        <v>0.45436105801199306</v>
      </c>
      <c r="P91" s="104">
        <f>H91*'National Details'!$E$31</f>
        <v>2.4230878670717804</v>
      </c>
      <c r="Q91" s="105">
        <f t="shared" si="34"/>
        <v>8295444.9564669784</v>
      </c>
      <c r="R91" s="105">
        <f t="shared" si="35"/>
        <v>456982.03213393519</v>
      </c>
      <c r="S91" s="105">
        <f t="shared" si="36"/>
        <v>220525.24560177699</v>
      </c>
      <c r="T91" s="105">
        <f t="shared" si="37"/>
        <v>73757.332497126859</v>
      </c>
      <c r="U91" s="104">
        <f t="shared" si="38"/>
        <v>6.2641123420686231</v>
      </c>
      <c r="V91" s="104">
        <f t="shared" si="39"/>
        <v>0.34507935410531088</v>
      </c>
      <c r="W91" s="104">
        <f t="shared" si="40"/>
        <v>0.16652451073584609</v>
      </c>
      <c r="X91" s="104">
        <f t="shared" si="41"/>
        <v>5.5696134353001261E-2</v>
      </c>
      <c r="Y91" s="104">
        <f t="shared" si="42"/>
        <v>6.831412341262781</v>
      </c>
      <c r="Z91" s="105">
        <f t="shared" si="43"/>
        <v>9046709.5666998178</v>
      </c>
      <c r="AA91" s="104">
        <v>0</v>
      </c>
      <c r="AB91" s="104">
        <v>0</v>
      </c>
      <c r="AC91" s="104">
        <v>0</v>
      </c>
      <c r="AD91" s="104">
        <f t="shared" si="44"/>
        <v>0</v>
      </c>
      <c r="AE91" s="104">
        <f t="shared" si="45"/>
        <v>0</v>
      </c>
      <c r="AF91" s="104">
        <f t="shared" si="46"/>
        <v>0</v>
      </c>
      <c r="AG91" s="104">
        <f t="shared" si="47"/>
        <v>6.83</v>
      </c>
      <c r="AH91" s="105">
        <f t="shared" si="48"/>
        <v>9044840</v>
      </c>
      <c r="AI91" s="214"/>
      <c r="AJ91" s="207">
        <v>921.18</v>
      </c>
      <c r="AK91" s="105">
        <f t="shared" si="49"/>
        <v>3586246</v>
      </c>
      <c r="AL91" s="215"/>
    </row>
    <row r="92" spans="1:38" x14ac:dyDescent="0.5">
      <c r="A92" s="102" t="s">
        <v>129</v>
      </c>
      <c r="B92" s="101">
        <v>315</v>
      </c>
      <c r="C92" s="102" t="s">
        <v>144</v>
      </c>
      <c r="D92" s="104">
        <v>6.52</v>
      </c>
      <c r="E92" s="104">
        <f>'TP&amp;P Notional Rates'!I95</f>
        <v>0.17</v>
      </c>
      <c r="F92" s="104">
        <f t="shared" si="50"/>
        <v>6.7551999999999994</v>
      </c>
      <c r="G92" s="104">
        <f t="shared" si="51"/>
        <v>7.0148301163999998</v>
      </c>
      <c r="H92" s="103">
        <f>ACA!I98</f>
        <v>1.2907299672762342</v>
      </c>
      <c r="I92" s="103">
        <f>'Formula Factor Data'!D96</f>
        <v>3071.33</v>
      </c>
      <c r="J92" s="103">
        <f>'Formula Factor Data'!H96</f>
        <v>733.85075652502837</v>
      </c>
      <c r="K92" s="103">
        <f>'Formula Factor Data'!I96</f>
        <v>1362.9593793376721</v>
      </c>
      <c r="L92" s="103">
        <f>'Formula Factor Data'!J96</f>
        <v>62.193851249053751</v>
      </c>
      <c r="M92" s="104">
        <f>H92*'National Details'!$E$28</f>
        <v>6.0425753304195773</v>
      </c>
      <c r="N92" s="104">
        <f>H92*'National Details'!$E$29</f>
        <v>2.2202074044470677</v>
      </c>
      <c r="O92" s="104">
        <f>H92*'National Details'!$E$30</f>
        <v>0.43829209476469039</v>
      </c>
      <c r="P92" s="104">
        <f>H92*'National Details'!$E$31</f>
        <v>2.3373927812047741</v>
      </c>
      <c r="Q92" s="105">
        <f t="shared" si="34"/>
        <v>10578483.447059209</v>
      </c>
      <c r="R92" s="105">
        <f t="shared" si="35"/>
        <v>928701.50353569165</v>
      </c>
      <c r="S92" s="105">
        <f t="shared" si="36"/>
        <v>340503.36322598165</v>
      </c>
      <c r="T92" s="105">
        <f t="shared" si="37"/>
        <v>82861.73159857119</v>
      </c>
      <c r="U92" s="104">
        <f t="shared" si="38"/>
        <v>6.0425753304195773</v>
      </c>
      <c r="V92" s="104">
        <f t="shared" si="39"/>
        <v>0.53048707999334177</v>
      </c>
      <c r="W92" s="104">
        <f t="shared" si="40"/>
        <v>0.19450020722263342</v>
      </c>
      <c r="X92" s="104">
        <f t="shared" si="41"/>
        <v>4.7331761466485774E-2</v>
      </c>
      <c r="Y92" s="104">
        <f t="shared" si="42"/>
        <v>6.8148943791020384</v>
      </c>
      <c r="Z92" s="105">
        <f t="shared" si="43"/>
        <v>11930550.045419455</v>
      </c>
      <c r="AA92" s="104">
        <v>0</v>
      </c>
      <c r="AB92" s="104">
        <v>0</v>
      </c>
      <c r="AC92" s="104">
        <v>0</v>
      </c>
      <c r="AD92" s="104">
        <f t="shared" si="44"/>
        <v>0</v>
      </c>
      <c r="AE92" s="104">
        <f t="shared" si="45"/>
        <v>0</v>
      </c>
      <c r="AF92" s="104">
        <f t="shared" si="46"/>
        <v>0</v>
      </c>
      <c r="AG92" s="104">
        <f t="shared" si="47"/>
        <v>6.81</v>
      </c>
      <c r="AH92" s="105">
        <f t="shared" si="48"/>
        <v>11921982</v>
      </c>
      <c r="AI92" s="214"/>
      <c r="AJ92" s="207">
        <v>1056.3900000000001</v>
      </c>
      <c r="AK92" s="105">
        <f t="shared" si="49"/>
        <v>4100590</v>
      </c>
      <c r="AL92" s="215"/>
    </row>
    <row r="93" spans="1:38" x14ac:dyDescent="0.5">
      <c r="A93" s="102" t="s">
        <v>129</v>
      </c>
      <c r="B93" s="101">
        <v>317</v>
      </c>
      <c r="C93" s="102" t="s">
        <v>145</v>
      </c>
      <c r="D93" s="104">
        <v>6.01</v>
      </c>
      <c r="E93" s="104">
        <f>'TP&amp;P Notional Rates'!I96</f>
        <v>0.12</v>
      </c>
      <c r="F93" s="104">
        <f t="shared" si="50"/>
        <v>6.1901000000000002</v>
      </c>
      <c r="G93" s="104">
        <f t="shared" si="51"/>
        <v>6.4294216256999999</v>
      </c>
      <c r="H93" s="103">
        <f>ACA!I99</f>
        <v>1.2008634896208872</v>
      </c>
      <c r="I93" s="103">
        <f>'Formula Factor Data'!D97</f>
        <v>5353.29</v>
      </c>
      <c r="J93" s="103">
        <f>'Formula Factor Data'!H97</f>
        <v>809.22281140222492</v>
      </c>
      <c r="K93" s="103">
        <f>'Formula Factor Data'!I97</f>
        <v>3366.1582358885644</v>
      </c>
      <c r="L93" s="103">
        <f>'Formula Factor Data'!J97</f>
        <v>93.851507713884985</v>
      </c>
      <c r="M93" s="104">
        <f>H93*'National Details'!$E$28</f>
        <v>5.6218638147043096</v>
      </c>
      <c r="N93" s="104">
        <f>H93*'National Details'!$E$29</f>
        <v>2.0656264896465686</v>
      </c>
      <c r="O93" s="104">
        <f>H93*'National Details'!$E$30</f>
        <v>0.40777621015731241</v>
      </c>
      <c r="P93" s="104">
        <f>H93*'National Details'!$E$31</f>
        <v>2.1746528886870742</v>
      </c>
      <c r="Q93" s="105">
        <f t="shared" si="34"/>
        <v>17154416.384152506</v>
      </c>
      <c r="R93" s="105">
        <f t="shared" si="35"/>
        <v>952784.68289746193</v>
      </c>
      <c r="S93" s="105">
        <f t="shared" si="36"/>
        <v>782404.37148566404</v>
      </c>
      <c r="T93" s="105">
        <f t="shared" si="37"/>
        <v>116333.83784385321</v>
      </c>
      <c r="U93" s="104">
        <f t="shared" si="38"/>
        <v>5.6218638147043087</v>
      </c>
      <c r="V93" s="104">
        <f t="shared" si="39"/>
        <v>0.31224762253842125</v>
      </c>
      <c r="W93" s="104">
        <f t="shared" si="40"/>
        <v>0.25641040336325194</v>
      </c>
      <c r="X93" s="104">
        <f t="shared" si="41"/>
        <v>3.8125050643181516E-2</v>
      </c>
      <c r="Y93" s="104">
        <f t="shared" si="42"/>
        <v>6.2286468912491628</v>
      </c>
      <c r="Z93" s="105">
        <f t="shared" si="43"/>
        <v>19005939.276379481</v>
      </c>
      <c r="AA93" s="104">
        <v>0</v>
      </c>
      <c r="AB93" s="104">
        <v>0</v>
      </c>
      <c r="AC93" s="104">
        <v>0</v>
      </c>
      <c r="AD93" s="104">
        <f t="shared" si="44"/>
        <v>0</v>
      </c>
      <c r="AE93" s="104">
        <f t="shared" si="45"/>
        <v>0</v>
      </c>
      <c r="AF93" s="104">
        <f t="shared" si="46"/>
        <v>0</v>
      </c>
      <c r="AG93" s="104">
        <f t="shared" si="47"/>
        <v>6.23</v>
      </c>
      <c r="AH93" s="105">
        <f t="shared" si="48"/>
        <v>19010069</v>
      </c>
      <c r="AI93" s="214"/>
      <c r="AJ93" s="207">
        <v>1613.74</v>
      </c>
      <c r="AK93" s="105">
        <f t="shared" si="49"/>
        <v>5730553</v>
      </c>
      <c r="AL93" s="215"/>
    </row>
    <row r="94" spans="1:38" x14ac:dyDescent="0.5">
      <c r="A94" s="102" t="s">
        <v>129</v>
      </c>
      <c r="B94" s="101">
        <v>318</v>
      </c>
      <c r="C94" s="102" t="s">
        <v>146</v>
      </c>
      <c r="D94" s="104">
        <v>6.53</v>
      </c>
      <c r="E94" s="104">
        <f>'TP&amp;P Notional Rates'!I97</f>
        <v>7.0000000000000007E-2</v>
      </c>
      <c r="F94" s="104">
        <f t="shared" si="50"/>
        <v>6.6653000000000002</v>
      </c>
      <c r="G94" s="104">
        <f t="shared" si="51"/>
        <v>6.9253283221000013</v>
      </c>
      <c r="H94" s="103">
        <f>ACA!I100</f>
        <v>1.3606442895196373</v>
      </c>
      <c r="I94" s="103">
        <f>'Formula Factor Data'!D98</f>
        <v>3151.43</v>
      </c>
      <c r="J94" s="103">
        <f>'Formula Factor Data'!H98</f>
        <v>392.22805846799059</v>
      </c>
      <c r="K94" s="103">
        <f>'Formula Factor Data'!I98</f>
        <v>909.17160624305598</v>
      </c>
      <c r="L94" s="103">
        <f>'Formula Factor Data'!J98</f>
        <v>59.551348827106864</v>
      </c>
      <c r="M94" s="104">
        <f>H94*'National Details'!$E$28</f>
        <v>6.3698804752148854</v>
      </c>
      <c r="N94" s="104">
        <f>H94*'National Details'!$E$29</f>
        <v>2.3404682644697603</v>
      </c>
      <c r="O94" s="104">
        <f>H94*'National Details'!$E$30</f>
        <v>0.46203284265696948</v>
      </c>
      <c r="P94" s="104">
        <f>H94*'National Details'!$E$31</f>
        <v>2.4640011627079992</v>
      </c>
      <c r="Q94" s="105">
        <f t="shared" si="34"/>
        <v>11442312.482823674</v>
      </c>
      <c r="R94" s="105">
        <f t="shared" si="35"/>
        <v>523258.47426898539</v>
      </c>
      <c r="S94" s="105">
        <f t="shared" si="36"/>
        <v>239438.27076642477</v>
      </c>
      <c r="T94" s="105">
        <f t="shared" si="37"/>
        <v>83638.717867967949</v>
      </c>
      <c r="U94" s="104">
        <f t="shared" si="38"/>
        <v>6.3698804752148854</v>
      </c>
      <c r="V94" s="104">
        <f t="shared" si="39"/>
        <v>0.29129548277414435</v>
      </c>
      <c r="W94" s="104">
        <f t="shared" si="40"/>
        <v>0.13329413685072558</v>
      </c>
      <c r="X94" s="104">
        <f t="shared" si="41"/>
        <v>4.6561273057253681E-2</v>
      </c>
      <c r="Y94" s="104">
        <f t="shared" si="42"/>
        <v>6.8410313678970089</v>
      </c>
      <c r="Z94" s="105">
        <f t="shared" si="43"/>
        <v>12288647.94572705</v>
      </c>
      <c r="AA94" s="104">
        <v>0</v>
      </c>
      <c r="AB94" s="104">
        <v>0</v>
      </c>
      <c r="AC94" s="104">
        <v>0</v>
      </c>
      <c r="AD94" s="104">
        <f t="shared" si="44"/>
        <v>0</v>
      </c>
      <c r="AE94" s="104">
        <f t="shared" si="45"/>
        <v>0</v>
      </c>
      <c r="AF94" s="104">
        <f t="shared" si="46"/>
        <v>0</v>
      </c>
      <c r="AG94" s="104">
        <f t="shared" si="47"/>
        <v>6.84</v>
      </c>
      <c r="AH94" s="105">
        <f t="shared" si="48"/>
        <v>12286796</v>
      </c>
      <c r="AI94" s="214"/>
      <c r="AJ94" s="207">
        <v>858.75</v>
      </c>
      <c r="AK94" s="105">
        <f t="shared" si="49"/>
        <v>3348095</v>
      </c>
      <c r="AL94" s="215"/>
    </row>
    <row r="95" spans="1:38" x14ac:dyDescent="0.5">
      <c r="A95" s="102" t="s">
        <v>129</v>
      </c>
      <c r="B95" s="101">
        <v>319</v>
      </c>
      <c r="C95" s="102" t="s">
        <v>147</v>
      </c>
      <c r="D95" s="104">
        <v>6.62</v>
      </c>
      <c r="E95" s="104">
        <f>'TP&amp;P Notional Rates'!I98</f>
        <v>0.1</v>
      </c>
      <c r="F95" s="104">
        <f t="shared" si="50"/>
        <v>6.7862</v>
      </c>
      <c r="G95" s="104">
        <f t="shared" si="51"/>
        <v>7.0498121734000003</v>
      </c>
      <c r="H95" s="103">
        <f>ACA!I101</f>
        <v>1.3430307387934266</v>
      </c>
      <c r="I95" s="103">
        <f>'Formula Factor Data'!D99</f>
        <v>2975.89</v>
      </c>
      <c r="J95" s="103">
        <f>'Formula Factor Data'!H99</f>
        <v>516.98694036300776</v>
      </c>
      <c r="K95" s="103">
        <f>'Formula Factor Data'!I99</f>
        <v>1151.8269075518419</v>
      </c>
      <c r="L95" s="103">
        <f>'Formula Factor Data'!J99</f>
        <v>75.843902208797431</v>
      </c>
      <c r="M95" s="104">
        <f>H95*'National Details'!$E$28</f>
        <v>6.2874223237830327</v>
      </c>
      <c r="N95" s="104">
        <f>H95*'National Details'!$E$29</f>
        <v>2.310170884899764</v>
      </c>
      <c r="O95" s="104">
        <f>H95*'National Details'!$E$30</f>
        <v>0.45605182397780614</v>
      </c>
      <c r="P95" s="104">
        <f>H95*'National Details'!$E$31</f>
        <v>2.4321046488262397</v>
      </c>
      <c r="Q95" s="105">
        <f t="shared" si="34"/>
        <v>10665086.014899932</v>
      </c>
      <c r="R95" s="105">
        <f t="shared" si="35"/>
        <v>680767.06117501773</v>
      </c>
      <c r="S95" s="105">
        <f t="shared" si="36"/>
        <v>299416.87439456803</v>
      </c>
      <c r="T95" s="105">
        <f t="shared" si="37"/>
        <v>105142.37507386919</v>
      </c>
      <c r="U95" s="104">
        <f t="shared" si="38"/>
        <v>6.2874223237830318</v>
      </c>
      <c r="V95" s="104">
        <f t="shared" si="39"/>
        <v>0.40133478640004538</v>
      </c>
      <c r="W95" s="104">
        <f t="shared" si="40"/>
        <v>0.17651618913862185</v>
      </c>
      <c r="X95" s="104">
        <f t="shared" si="41"/>
        <v>6.1984921199082936E-2</v>
      </c>
      <c r="Y95" s="104">
        <f t="shared" si="42"/>
        <v>6.9272582205207822</v>
      </c>
      <c r="Z95" s="105">
        <f t="shared" si="43"/>
        <v>11750412.325543387</v>
      </c>
      <c r="AA95" s="104">
        <v>0</v>
      </c>
      <c r="AB95" s="104">
        <v>0</v>
      </c>
      <c r="AC95" s="104">
        <v>0</v>
      </c>
      <c r="AD95" s="104">
        <f t="shared" si="44"/>
        <v>0</v>
      </c>
      <c r="AE95" s="104">
        <f t="shared" si="45"/>
        <v>0</v>
      </c>
      <c r="AF95" s="104">
        <f t="shared" si="46"/>
        <v>0</v>
      </c>
      <c r="AG95" s="104">
        <f t="shared" si="47"/>
        <v>6.93</v>
      </c>
      <c r="AH95" s="105">
        <f t="shared" si="48"/>
        <v>11755064</v>
      </c>
      <c r="AI95" s="214"/>
      <c r="AJ95" s="207">
        <v>1251.6199999999999</v>
      </c>
      <c r="AK95" s="105">
        <f t="shared" si="49"/>
        <v>4944025</v>
      </c>
      <c r="AL95" s="215"/>
    </row>
    <row r="96" spans="1:38" x14ac:dyDescent="0.5">
      <c r="A96" s="102" t="s">
        <v>129</v>
      </c>
      <c r="B96" s="101">
        <v>320</v>
      </c>
      <c r="C96" s="102" t="s">
        <v>148</v>
      </c>
      <c r="D96" s="104">
        <v>6.08</v>
      </c>
      <c r="E96" s="104">
        <f>'TP&amp;P Notional Rates'!I99</f>
        <v>0.13</v>
      </c>
      <c r="F96" s="104">
        <f t="shared" si="50"/>
        <v>6.2708000000000004</v>
      </c>
      <c r="G96" s="104">
        <f t="shared" si="51"/>
        <v>6.5129090656000006</v>
      </c>
      <c r="H96" s="103">
        <f>ACA!I102</f>
        <v>1.1978887172582804</v>
      </c>
      <c r="I96" s="103">
        <f>'Formula Factor Data'!D100</f>
        <v>4393.51</v>
      </c>
      <c r="J96" s="103">
        <f>'Formula Factor Data'!H100</f>
        <v>1039.0348582150016</v>
      </c>
      <c r="K96" s="103">
        <f>'Formula Factor Data'!I100</f>
        <v>1900.573296385016</v>
      </c>
      <c r="L96" s="103">
        <f>'Formula Factor Data'!J100</f>
        <v>100.54921015908457</v>
      </c>
      <c r="M96" s="104">
        <f>H96*'National Details'!$E$28</f>
        <v>5.6079373649064213</v>
      </c>
      <c r="N96" s="104">
        <f>H96*'National Details'!$E$29</f>
        <v>2.0605095311862787</v>
      </c>
      <c r="O96" s="104">
        <f>H96*'National Details'!$E$30</f>
        <v>0.40676606919575525</v>
      </c>
      <c r="P96" s="104">
        <f>H96*'National Details'!$E$31</f>
        <v>2.1692658506370028</v>
      </c>
      <c r="Q96" s="105">
        <f t="shared" si="34"/>
        <v>14043961.468491308</v>
      </c>
      <c r="R96" s="105">
        <f t="shared" si="35"/>
        <v>1220336.5002944728</v>
      </c>
      <c r="S96" s="105">
        <f t="shared" si="36"/>
        <v>440660.57552370266</v>
      </c>
      <c r="T96" s="105">
        <f t="shared" si="37"/>
        <v>124327.24170677643</v>
      </c>
      <c r="U96" s="104">
        <f t="shared" si="38"/>
        <v>5.6079373649064221</v>
      </c>
      <c r="V96" s="104">
        <f t="shared" si="39"/>
        <v>0.48729631401471585</v>
      </c>
      <c r="W96" s="104">
        <f t="shared" si="40"/>
        <v>0.17596152711361804</v>
      </c>
      <c r="X96" s="104">
        <f t="shared" si="41"/>
        <v>4.9645492534812784E-2</v>
      </c>
      <c r="Y96" s="104">
        <f t="shared" si="42"/>
        <v>6.3208406985695689</v>
      </c>
      <c r="Z96" s="105">
        <f t="shared" si="43"/>
        <v>15829285.786016261</v>
      </c>
      <c r="AA96" s="104">
        <v>0</v>
      </c>
      <c r="AB96" s="104">
        <v>0</v>
      </c>
      <c r="AC96" s="104">
        <v>0</v>
      </c>
      <c r="AD96" s="104">
        <f t="shared" si="44"/>
        <v>0</v>
      </c>
      <c r="AE96" s="104">
        <f t="shared" si="45"/>
        <v>0</v>
      </c>
      <c r="AF96" s="104">
        <f t="shared" si="46"/>
        <v>0</v>
      </c>
      <c r="AG96" s="104">
        <f t="shared" si="47"/>
        <v>6.32</v>
      </c>
      <c r="AH96" s="105">
        <f t="shared" si="48"/>
        <v>15827181</v>
      </c>
      <c r="AI96" s="214"/>
      <c r="AJ96" s="207">
        <v>1805.25</v>
      </c>
      <c r="AK96" s="105">
        <f t="shared" si="49"/>
        <v>6503233</v>
      </c>
      <c r="AL96" s="215"/>
    </row>
    <row r="97" spans="1:38" x14ac:dyDescent="0.5">
      <c r="A97" s="102" t="s">
        <v>149</v>
      </c>
      <c r="B97" s="101">
        <v>867</v>
      </c>
      <c r="C97" s="102" t="s">
        <v>150</v>
      </c>
      <c r="D97" s="104">
        <v>6.14</v>
      </c>
      <c r="E97" s="104">
        <f>'TP&amp;P Notional Rates'!I100</f>
        <v>0.08</v>
      </c>
      <c r="F97" s="104">
        <f t="shared" si="50"/>
        <v>6.2813999999999997</v>
      </c>
      <c r="G97" s="104">
        <f t="shared" si="51"/>
        <v>6.5258982997999997</v>
      </c>
      <c r="H97" s="103">
        <f>ACA!I103</f>
        <v>1.3169813728642477</v>
      </c>
      <c r="I97" s="103">
        <f>'Formula Factor Data'!D101</f>
        <v>1726.72</v>
      </c>
      <c r="J97" s="103">
        <f>'Formula Factor Data'!H101</f>
        <v>211.48438761238759</v>
      </c>
      <c r="K97" s="103">
        <f>'Formula Factor Data'!I101</f>
        <v>292.08282275059202</v>
      </c>
      <c r="L97" s="103">
        <f>'Formula Factor Data'!J101</f>
        <v>35.129820689655169</v>
      </c>
      <c r="M97" s="104">
        <f>H97*'National Details'!$E$28</f>
        <v>6.165471753231941</v>
      </c>
      <c r="N97" s="104">
        <f>H97*'National Details'!$E$29</f>
        <v>2.2653629106654933</v>
      </c>
      <c r="O97" s="104">
        <f>H97*'National Details'!$E$30</f>
        <v>0.44720626259017909</v>
      </c>
      <c r="P97" s="104">
        <f>H97*'National Details'!$E$31</f>
        <v>2.3849316525981346</v>
      </c>
      <c r="Q97" s="105">
        <f t="shared" si="34"/>
        <v>6068244.7298721746</v>
      </c>
      <c r="R97" s="105">
        <f t="shared" si="35"/>
        <v>273080.6660926874</v>
      </c>
      <c r="S97" s="105">
        <f t="shared" si="36"/>
        <v>74454.122491576738</v>
      </c>
      <c r="T97" s="105">
        <f t="shared" si="37"/>
        <v>47755.866148327601</v>
      </c>
      <c r="U97" s="104">
        <f t="shared" si="38"/>
        <v>6.165471753231941</v>
      </c>
      <c r="V97" s="104">
        <f t="shared" si="39"/>
        <v>0.27745603681077863</v>
      </c>
      <c r="W97" s="104">
        <f t="shared" si="40"/>
        <v>7.5647046150552483E-2</v>
      </c>
      <c r="X97" s="104">
        <f t="shared" si="41"/>
        <v>4.8521023276996526E-2</v>
      </c>
      <c r="Y97" s="104">
        <f t="shared" si="42"/>
        <v>6.5670958594702684</v>
      </c>
      <c r="Z97" s="105">
        <f t="shared" si="43"/>
        <v>6463535.384604766</v>
      </c>
      <c r="AA97" s="104">
        <v>0</v>
      </c>
      <c r="AB97" s="104">
        <v>0</v>
      </c>
      <c r="AC97" s="104">
        <v>4.1197562137054611E-2</v>
      </c>
      <c r="AD97" s="104">
        <f t="shared" si="44"/>
        <v>0</v>
      </c>
      <c r="AE97" s="104">
        <f t="shared" si="45"/>
        <v>0</v>
      </c>
      <c r="AF97" s="104">
        <f t="shared" si="46"/>
        <v>40547.893061178118</v>
      </c>
      <c r="AG97" s="104">
        <f t="shared" si="47"/>
        <v>6.53</v>
      </c>
      <c r="AH97" s="105">
        <f t="shared" si="48"/>
        <v>6427025</v>
      </c>
      <c r="AI97" s="214"/>
      <c r="AJ97" s="207">
        <v>811</v>
      </c>
      <c r="AK97" s="105">
        <f t="shared" si="49"/>
        <v>3018624</v>
      </c>
      <c r="AL97" s="215"/>
    </row>
    <row r="98" spans="1:38" x14ac:dyDescent="0.5">
      <c r="A98" s="102" t="s">
        <v>149</v>
      </c>
      <c r="B98" s="101">
        <v>846</v>
      </c>
      <c r="C98" s="102" t="s">
        <v>151</v>
      </c>
      <c r="D98" s="104">
        <v>5.53</v>
      </c>
      <c r="E98" s="104">
        <f>'TP&amp;P Notional Rates'!I101</f>
        <v>0.03</v>
      </c>
      <c r="F98" s="104">
        <f t="shared" si="50"/>
        <v>5.6153000000000004</v>
      </c>
      <c r="G98" s="104">
        <f t="shared" si="51"/>
        <v>5.8355077521000007</v>
      </c>
      <c r="H98" s="103">
        <f>ACA!I104</f>
        <v>1.2600996355017413</v>
      </c>
      <c r="I98" s="103">
        <f>'Formula Factor Data'!D102</f>
        <v>3182.9</v>
      </c>
      <c r="J98" s="103">
        <f>'Formula Factor Data'!H102</f>
        <v>762.37018511224892</v>
      </c>
      <c r="K98" s="103">
        <f>'Formula Factor Data'!I102</f>
        <v>525.46185480789006</v>
      </c>
      <c r="L98" s="103">
        <f>'Formula Factor Data'!J102</f>
        <v>109.95951592883739</v>
      </c>
      <c r="M98" s="104">
        <f>H98*'National Details'!$E$28</f>
        <v>5.8991788866741075</v>
      </c>
      <c r="N98" s="104">
        <f>H98*'National Details'!$E$29</f>
        <v>2.167519629985684</v>
      </c>
      <c r="O98" s="104">
        <f>H98*'National Details'!$E$30</f>
        <v>0.42789097863882081</v>
      </c>
      <c r="P98" s="104">
        <f>H98*'National Details'!$E$31</f>
        <v>2.2819240788497099</v>
      </c>
      <c r="Q98" s="105">
        <f t="shared" si="34"/>
        <v>10702602.99268516</v>
      </c>
      <c r="R98" s="105">
        <f t="shared" si="35"/>
        <v>941897.83468157297</v>
      </c>
      <c r="S98" s="105">
        <f t="shared" si="36"/>
        <v>128159.02075593729</v>
      </c>
      <c r="T98" s="105">
        <f t="shared" si="37"/>
        <v>143023.98224510319</v>
      </c>
      <c r="U98" s="104">
        <f t="shared" si="38"/>
        <v>5.8991788866741075</v>
      </c>
      <c r="V98" s="104">
        <f t="shared" si="39"/>
        <v>0.51916564816570399</v>
      </c>
      <c r="W98" s="104">
        <f t="shared" si="40"/>
        <v>7.0640104084676886E-2</v>
      </c>
      <c r="X98" s="104">
        <f t="shared" si="41"/>
        <v>7.8833537684712768E-2</v>
      </c>
      <c r="Y98" s="104">
        <f t="shared" si="42"/>
        <v>6.5678181766092019</v>
      </c>
      <c r="Z98" s="105">
        <f t="shared" si="43"/>
        <v>11915683.830367774</v>
      </c>
      <c r="AA98" s="104">
        <v>0</v>
      </c>
      <c r="AB98" s="104">
        <v>0</v>
      </c>
      <c r="AC98" s="104">
        <v>0.73231042673091551</v>
      </c>
      <c r="AD98" s="104">
        <f t="shared" si="44"/>
        <v>0</v>
      </c>
      <c r="AE98" s="104">
        <f t="shared" si="45"/>
        <v>0</v>
      </c>
      <c r="AF98" s="104">
        <f t="shared" si="46"/>
        <v>1328596.3886278435</v>
      </c>
      <c r="AG98" s="104">
        <f t="shared" si="47"/>
        <v>5.84</v>
      </c>
      <c r="AH98" s="105">
        <f t="shared" si="48"/>
        <v>10595238</v>
      </c>
      <c r="AI98" s="214"/>
      <c r="AJ98" s="207">
        <v>1432.74</v>
      </c>
      <c r="AK98" s="105">
        <f t="shared" si="49"/>
        <v>4769305</v>
      </c>
      <c r="AL98" s="215"/>
    </row>
    <row r="99" spans="1:38" x14ac:dyDescent="0.5">
      <c r="A99" s="102" t="s">
        <v>149</v>
      </c>
      <c r="B99" s="101">
        <v>825</v>
      </c>
      <c r="C99" s="102" t="s">
        <v>152</v>
      </c>
      <c r="D99" s="104">
        <v>5.79</v>
      </c>
      <c r="E99" s="104">
        <f>'TP&amp;P Notional Rates'!I102</f>
        <v>0.06</v>
      </c>
      <c r="F99" s="104">
        <f t="shared" si="50"/>
        <v>5.9078999999999997</v>
      </c>
      <c r="G99" s="104">
        <f t="shared" si="51"/>
        <v>6.1384611002999998</v>
      </c>
      <c r="H99" s="103">
        <f>ACA!I105</f>
        <v>1.2411738112209545</v>
      </c>
      <c r="I99" s="103">
        <f>'Formula Factor Data'!D103</f>
        <v>7907.4</v>
      </c>
      <c r="J99" s="103">
        <f>'Formula Factor Data'!H103</f>
        <v>1245.4382465085846</v>
      </c>
      <c r="K99" s="103">
        <f>'Formula Factor Data'!I103</f>
        <v>1538.2684675940397</v>
      </c>
      <c r="L99" s="103">
        <f>'Formula Factor Data'!J103</f>
        <v>156.28230427455185</v>
      </c>
      <c r="M99" s="104">
        <f>H99*'National Details'!$E$28</f>
        <v>5.8105773032241874</v>
      </c>
      <c r="N99" s="104">
        <f>H99*'National Details'!$E$29</f>
        <v>2.1349649855063757</v>
      </c>
      <c r="O99" s="104">
        <f>H99*'National Details'!$E$30</f>
        <v>0.42146435232698337</v>
      </c>
      <c r="P99" s="104">
        <f>H99*'National Details'!$E$31</f>
        <v>2.2476511587395396</v>
      </c>
      <c r="Q99" s="105">
        <f t="shared" si="34"/>
        <v>26189538.611483514</v>
      </c>
      <c r="R99" s="105">
        <f t="shared" si="35"/>
        <v>1515611.2173065832</v>
      </c>
      <c r="S99" s="105">
        <f t="shared" si="36"/>
        <v>369545.4343377396</v>
      </c>
      <c r="T99" s="105">
        <f t="shared" si="37"/>
        <v>200222.8183071136</v>
      </c>
      <c r="U99" s="104">
        <f t="shared" si="38"/>
        <v>5.8105773032241874</v>
      </c>
      <c r="V99" s="104">
        <f t="shared" si="39"/>
        <v>0.33626312667960218</v>
      </c>
      <c r="W99" s="104">
        <f t="shared" si="40"/>
        <v>8.1989696157971415E-2</v>
      </c>
      <c r="X99" s="104">
        <f t="shared" si="41"/>
        <v>4.4422705604014186E-2</v>
      </c>
      <c r="Y99" s="104">
        <f t="shared" si="42"/>
        <v>6.2732528316657756</v>
      </c>
      <c r="Z99" s="105">
        <f t="shared" si="43"/>
        <v>28274918.081434954</v>
      </c>
      <c r="AA99" s="104">
        <v>0</v>
      </c>
      <c r="AB99" s="104">
        <v>0</v>
      </c>
      <c r="AC99" s="104">
        <v>0.13479173369194797</v>
      </c>
      <c r="AD99" s="104">
        <f t="shared" si="44"/>
        <v>0</v>
      </c>
      <c r="AE99" s="104">
        <f t="shared" si="45"/>
        <v>0</v>
      </c>
      <c r="AF99" s="104">
        <f t="shared" si="46"/>
        <v>607535.72834755422</v>
      </c>
      <c r="AG99" s="104">
        <f t="shared" si="47"/>
        <v>6.14</v>
      </c>
      <c r="AH99" s="105">
        <f t="shared" si="48"/>
        <v>27674319</v>
      </c>
      <c r="AI99" s="214"/>
      <c r="AJ99" s="207">
        <v>3188.34</v>
      </c>
      <c r="AK99" s="105">
        <f t="shared" si="49"/>
        <v>11158553</v>
      </c>
      <c r="AL99" s="215"/>
    </row>
    <row r="100" spans="1:38" x14ac:dyDescent="0.5">
      <c r="A100" s="102" t="s">
        <v>149</v>
      </c>
      <c r="B100" s="101">
        <v>845</v>
      </c>
      <c r="C100" s="102" t="s">
        <v>153</v>
      </c>
      <c r="D100" s="104">
        <v>5.38</v>
      </c>
      <c r="E100" s="104">
        <f>'TP&amp;P Notional Rates'!I103</f>
        <v>0.05</v>
      </c>
      <c r="F100" s="104">
        <f t="shared" si="50"/>
        <v>5.4837999999999996</v>
      </c>
      <c r="G100" s="104">
        <f t="shared" si="51"/>
        <v>5.6980346665999999</v>
      </c>
      <c r="H100" s="103">
        <f>ACA!I106</f>
        <v>1.1428544008391679</v>
      </c>
      <c r="I100" s="103">
        <f>'Formula Factor Data'!D104</f>
        <v>6335.6</v>
      </c>
      <c r="J100" s="103">
        <f>'Formula Factor Data'!H104</f>
        <v>1566.1629185892766</v>
      </c>
      <c r="K100" s="103">
        <f>'Formula Factor Data'!I104</f>
        <v>481.77306597041604</v>
      </c>
      <c r="L100" s="103">
        <f>'Formula Factor Data'!J104</f>
        <v>189.08643665050852</v>
      </c>
      <c r="M100" s="104">
        <f>H100*'National Details'!$E$28</f>
        <v>5.3502932323986778</v>
      </c>
      <c r="N100" s="104">
        <f>H100*'National Details'!$E$29</f>
        <v>1.965844031887271</v>
      </c>
      <c r="O100" s="104">
        <f>H100*'National Details'!$E$30</f>
        <v>0.38807811242802231</v>
      </c>
      <c r="P100" s="104">
        <f>H100*'National Details'!$E$31</f>
        <v>2.0696037856211662</v>
      </c>
      <c r="Q100" s="105">
        <f t="shared" si="34"/>
        <v>19321471.147815485</v>
      </c>
      <c r="R100" s="105">
        <f t="shared" si="35"/>
        <v>1754934.255088971</v>
      </c>
      <c r="S100" s="105">
        <f t="shared" si="36"/>
        <v>106570.38177446226</v>
      </c>
      <c r="T100" s="105">
        <f t="shared" si="37"/>
        <v>223060.38290786027</v>
      </c>
      <c r="U100" s="104">
        <f t="shared" si="38"/>
        <v>5.3502932323986778</v>
      </c>
      <c r="V100" s="104">
        <f t="shared" si="39"/>
        <v>0.48595745098678561</v>
      </c>
      <c r="W100" s="104">
        <f t="shared" si="40"/>
        <v>2.9510319789832078E-2</v>
      </c>
      <c r="X100" s="104">
        <f t="shared" si="41"/>
        <v>6.1767473499196486E-2</v>
      </c>
      <c r="Y100" s="104">
        <f t="shared" si="42"/>
        <v>5.9275284766744925</v>
      </c>
      <c r="Z100" s="105">
        <f t="shared" si="43"/>
        <v>21406036.167586785</v>
      </c>
      <c r="AA100" s="104">
        <v>0</v>
      </c>
      <c r="AB100" s="104">
        <v>0</v>
      </c>
      <c r="AC100" s="104">
        <v>0.22949381223594312</v>
      </c>
      <c r="AD100" s="104">
        <f t="shared" si="44"/>
        <v>0</v>
      </c>
      <c r="AE100" s="104">
        <f t="shared" si="45"/>
        <v>0</v>
      </c>
      <c r="AF100" s="104">
        <f t="shared" si="46"/>
        <v>828769.16817716358</v>
      </c>
      <c r="AG100" s="104">
        <f t="shared" si="47"/>
        <v>5.7</v>
      </c>
      <c r="AH100" s="105">
        <f t="shared" si="48"/>
        <v>20584365</v>
      </c>
      <c r="AI100" s="214"/>
      <c r="AJ100" s="207">
        <v>2371.59</v>
      </c>
      <c r="AK100" s="105">
        <f t="shared" si="49"/>
        <v>7705296</v>
      </c>
      <c r="AL100" s="215"/>
    </row>
    <row r="101" spans="1:38" x14ac:dyDescent="0.5">
      <c r="A101" s="102" t="s">
        <v>149</v>
      </c>
      <c r="B101" s="101">
        <v>850</v>
      </c>
      <c r="C101" s="102" t="s">
        <v>154</v>
      </c>
      <c r="D101" s="104">
        <v>5.69</v>
      </c>
      <c r="E101" s="104">
        <f>'TP&amp;P Notional Rates'!I104</f>
        <v>0.01</v>
      </c>
      <c r="F101" s="104">
        <f t="shared" si="50"/>
        <v>5.7568999999999999</v>
      </c>
      <c r="G101" s="104">
        <f t="shared" si="51"/>
        <v>5.9834790433000009</v>
      </c>
      <c r="H101" s="103">
        <f>ACA!I107</f>
        <v>1.1784156875500056</v>
      </c>
      <c r="I101" s="103">
        <f>'Formula Factor Data'!D105</f>
        <v>17978.71</v>
      </c>
      <c r="J101" s="103">
        <f>'Formula Factor Data'!H105</f>
        <v>3309.8894598720071</v>
      </c>
      <c r="K101" s="103">
        <f>'Formula Factor Data'!I105</f>
        <v>1768.3865869250312</v>
      </c>
      <c r="L101" s="103">
        <f>'Formula Factor Data'!J105</f>
        <v>480.48649864682</v>
      </c>
      <c r="M101" s="104">
        <f>H101*'National Details'!$E$28</f>
        <v>5.5167740295016845</v>
      </c>
      <c r="N101" s="104">
        <f>H101*'National Details'!$E$29</f>
        <v>2.0270136289902796</v>
      </c>
      <c r="O101" s="104">
        <f>H101*'National Details'!$E$30</f>
        <v>0.40015362879486677</v>
      </c>
      <c r="P101" s="104">
        <f>H101*'National Details'!$E$31</f>
        <v>2.1340019920280962</v>
      </c>
      <c r="Q101" s="105">
        <f t="shared" si="34"/>
        <v>56535153.834807061</v>
      </c>
      <c r="R101" s="105">
        <f t="shared" si="35"/>
        <v>3824238.8959987452</v>
      </c>
      <c r="S101" s="105">
        <f t="shared" si="36"/>
        <v>403346.99662602559</v>
      </c>
      <c r="T101" s="105">
        <f t="shared" si="37"/>
        <v>584454.71279530379</v>
      </c>
      <c r="U101" s="104">
        <f t="shared" si="38"/>
        <v>5.5167740295016836</v>
      </c>
      <c r="V101" s="104">
        <f t="shared" si="39"/>
        <v>0.37317421803966105</v>
      </c>
      <c r="W101" s="104">
        <f t="shared" si="40"/>
        <v>3.9359125869999595E-2</v>
      </c>
      <c r="X101" s="104">
        <f t="shared" si="41"/>
        <v>5.7031852966921377E-2</v>
      </c>
      <c r="Y101" s="104">
        <f t="shared" si="42"/>
        <v>5.9863392263782655</v>
      </c>
      <c r="Z101" s="105">
        <f t="shared" si="43"/>
        <v>61347194.440227143</v>
      </c>
      <c r="AA101" s="104">
        <v>0</v>
      </c>
      <c r="AB101" s="104">
        <v>0</v>
      </c>
      <c r="AC101" s="104">
        <v>2.8601853642626907E-3</v>
      </c>
      <c r="AD101" s="104">
        <f t="shared" si="44"/>
        <v>0</v>
      </c>
      <c r="AE101" s="104">
        <f t="shared" si="45"/>
        <v>0</v>
      </c>
      <c r="AF101" s="104">
        <f t="shared" si="46"/>
        <v>29310.792629884269</v>
      </c>
      <c r="AG101" s="104">
        <f t="shared" si="47"/>
        <v>5.98</v>
      </c>
      <c r="AH101" s="105">
        <f t="shared" si="48"/>
        <v>61282231</v>
      </c>
      <c r="AI101" s="214"/>
      <c r="AJ101" s="207">
        <v>8951.15</v>
      </c>
      <c r="AK101" s="105">
        <f t="shared" si="49"/>
        <v>30510890</v>
      </c>
      <c r="AL101" s="215"/>
    </row>
    <row r="102" spans="1:38" x14ac:dyDescent="0.5">
      <c r="A102" s="102" t="s">
        <v>149</v>
      </c>
      <c r="B102" s="101">
        <v>921</v>
      </c>
      <c r="C102" s="102" t="s">
        <v>155</v>
      </c>
      <c r="D102" s="104">
        <v>5.36</v>
      </c>
      <c r="E102" s="104">
        <f>'TP&amp;P Notional Rates'!I105</f>
        <v>0.01</v>
      </c>
      <c r="F102" s="104">
        <f t="shared" si="50"/>
        <v>5.4236000000000004</v>
      </c>
      <c r="G102" s="104">
        <f t="shared" si="51"/>
        <v>5.6370382552000002</v>
      </c>
      <c r="H102" s="103">
        <f>ACA!I108</f>
        <v>1.0977991135344716</v>
      </c>
      <c r="I102" s="103">
        <f>'Formula Factor Data'!D106</f>
        <v>1372.05</v>
      </c>
      <c r="J102" s="103">
        <f>'Formula Factor Data'!H106</f>
        <v>339.04363042731126</v>
      </c>
      <c r="K102" s="103">
        <f>'Formula Factor Data'!I106</f>
        <v>56.187817428244493</v>
      </c>
      <c r="L102" s="103">
        <f>'Formula Factor Data'!J106</f>
        <v>54.144710327455918</v>
      </c>
      <c r="M102" s="104">
        <f>H102*'National Details'!$E$28</f>
        <v>5.1393661024221107</v>
      </c>
      <c r="N102" s="104">
        <f>H102*'National Details'!$E$29</f>
        <v>1.8883436367469384</v>
      </c>
      <c r="O102" s="104">
        <f>H102*'National Details'!$E$30</f>
        <v>0.37277872622513414</v>
      </c>
      <c r="P102" s="104">
        <f>H102*'National Details'!$E$31</f>
        <v>1.988012820840718</v>
      </c>
      <c r="Q102" s="105">
        <f t="shared" si="34"/>
        <v>4019336.3386721066</v>
      </c>
      <c r="R102" s="105">
        <f t="shared" si="35"/>
        <v>364931.60279528651</v>
      </c>
      <c r="S102" s="105">
        <f t="shared" si="36"/>
        <v>11939.005115854685</v>
      </c>
      <c r="T102" s="105">
        <f t="shared" si="37"/>
        <v>61355.015637662837</v>
      </c>
      <c r="U102" s="104">
        <f t="shared" si="38"/>
        <v>5.1393661024221107</v>
      </c>
      <c r="V102" s="104">
        <f t="shared" si="39"/>
        <v>0.46662357938631527</v>
      </c>
      <c r="W102" s="104">
        <f t="shared" si="40"/>
        <v>1.5265932735885264E-2</v>
      </c>
      <c r="X102" s="104">
        <f t="shared" si="41"/>
        <v>7.8452227186829329E-2</v>
      </c>
      <c r="Y102" s="104">
        <f t="shared" si="42"/>
        <v>5.6997078417311409</v>
      </c>
      <c r="Z102" s="105">
        <f t="shared" si="43"/>
        <v>4457561.9622209109</v>
      </c>
      <c r="AA102" s="104">
        <v>0</v>
      </c>
      <c r="AB102" s="104">
        <v>0</v>
      </c>
      <c r="AC102" s="104">
        <v>6.2669588684556743E-2</v>
      </c>
      <c r="AD102" s="104">
        <f t="shared" si="44"/>
        <v>0</v>
      </c>
      <c r="AE102" s="104">
        <f t="shared" si="45"/>
        <v>0</v>
      </c>
      <c r="AF102" s="104">
        <f t="shared" si="46"/>
        <v>49011.911218148263</v>
      </c>
      <c r="AG102" s="104">
        <f t="shared" si="47"/>
        <v>5.64</v>
      </c>
      <c r="AH102" s="105">
        <f t="shared" si="48"/>
        <v>4410867</v>
      </c>
      <c r="AI102" s="214"/>
      <c r="AJ102" s="207">
        <v>633.21</v>
      </c>
      <c r="AK102" s="105">
        <f t="shared" si="49"/>
        <v>2035644</v>
      </c>
      <c r="AL102" s="215"/>
    </row>
    <row r="103" spans="1:38" x14ac:dyDescent="0.5">
      <c r="A103" s="102" t="s">
        <v>149</v>
      </c>
      <c r="B103" s="101">
        <v>886</v>
      </c>
      <c r="C103" s="102" t="s">
        <v>156</v>
      </c>
      <c r="D103" s="104">
        <v>5.51</v>
      </c>
      <c r="E103" s="104">
        <f>'TP&amp;P Notional Rates'!I106</f>
        <v>0.03</v>
      </c>
      <c r="F103" s="104">
        <f t="shared" si="50"/>
        <v>5.5951000000000004</v>
      </c>
      <c r="G103" s="104">
        <f t="shared" si="51"/>
        <v>5.8145113407000002</v>
      </c>
      <c r="H103" s="103">
        <f>ACA!I109</f>
        <v>1.1049501341805719</v>
      </c>
      <c r="I103" s="103">
        <f>'Formula Factor Data'!D107</f>
        <v>22218.45</v>
      </c>
      <c r="J103" s="103">
        <f>'Formula Factor Data'!H107</f>
        <v>5358.6819218506362</v>
      </c>
      <c r="K103" s="103">
        <f>'Formula Factor Data'!I107</f>
        <v>3196.581237098565</v>
      </c>
      <c r="L103" s="103">
        <f>'Formula Factor Data'!J107</f>
        <v>719.78602705589185</v>
      </c>
      <c r="M103" s="104">
        <f>H103*'National Details'!$E$28</f>
        <v>5.1728437329404686</v>
      </c>
      <c r="N103" s="104">
        <f>H103*'National Details'!$E$29</f>
        <v>1.9006442336109979</v>
      </c>
      <c r="O103" s="104">
        <f>H103*'National Details'!$E$30</f>
        <v>0.37520699232117816</v>
      </c>
      <c r="P103" s="104">
        <f>H103*'National Details'!$E$31</f>
        <v>2.0009626588860168</v>
      </c>
      <c r="Q103" s="105">
        <f t="shared" si="34"/>
        <v>65511564.807746165</v>
      </c>
      <c r="R103" s="105">
        <f t="shared" si="35"/>
        <v>5805420.2998769199</v>
      </c>
      <c r="S103" s="105">
        <f t="shared" si="36"/>
        <v>683646.39005877625</v>
      </c>
      <c r="T103" s="105">
        <f t="shared" si="37"/>
        <v>820951.028640253</v>
      </c>
      <c r="U103" s="104">
        <f t="shared" si="38"/>
        <v>5.1728437329404695</v>
      </c>
      <c r="V103" s="104">
        <f t="shared" si="39"/>
        <v>0.45840046873300849</v>
      </c>
      <c r="W103" s="104">
        <f t="shared" si="40"/>
        <v>5.398124674232737E-2</v>
      </c>
      <c r="X103" s="104">
        <f t="shared" si="41"/>
        <v>6.4822927005563385E-2</v>
      </c>
      <c r="Y103" s="104">
        <f t="shared" si="42"/>
        <v>5.7500483754213683</v>
      </c>
      <c r="Z103" s="105">
        <f t="shared" si="43"/>
        <v>72821582.526322111</v>
      </c>
      <c r="AA103" s="104">
        <v>0</v>
      </c>
      <c r="AB103" s="104">
        <v>0</v>
      </c>
      <c r="AC103" s="104">
        <v>0</v>
      </c>
      <c r="AD103" s="104">
        <f t="shared" si="44"/>
        <v>0</v>
      </c>
      <c r="AE103" s="104">
        <f t="shared" si="45"/>
        <v>0</v>
      </c>
      <c r="AF103" s="104">
        <f t="shared" si="46"/>
        <v>0</v>
      </c>
      <c r="AG103" s="104">
        <f t="shared" si="47"/>
        <v>5.75</v>
      </c>
      <c r="AH103" s="105">
        <f t="shared" si="48"/>
        <v>72820970</v>
      </c>
      <c r="AI103" s="214"/>
      <c r="AJ103" s="207">
        <v>8174.71</v>
      </c>
      <c r="AK103" s="105">
        <f t="shared" si="49"/>
        <v>26792613</v>
      </c>
      <c r="AL103" s="215"/>
    </row>
    <row r="104" spans="1:38" x14ac:dyDescent="0.5">
      <c r="A104" s="102" t="s">
        <v>149</v>
      </c>
      <c r="B104" s="101">
        <v>887</v>
      </c>
      <c r="C104" s="102" t="s">
        <v>157</v>
      </c>
      <c r="D104" s="104">
        <v>5.34</v>
      </c>
      <c r="E104" s="104">
        <f>'TP&amp;P Notional Rates'!I107</f>
        <v>0.08</v>
      </c>
      <c r="F104" s="104">
        <f t="shared" si="50"/>
        <v>5.4733999999999998</v>
      </c>
      <c r="G104" s="104">
        <f t="shared" si="51"/>
        <v>5.6860418438</v>
      </c>
      <c r="H104" s="103">
        <f>ACA!I110</f>
        <v>1.066871439096762</v>
      </c>
      <c r="I104" s="103">
        <f>'Formula Factor Data'!D108</f>
        <v>4269.4399999999996</v>
      </c>
      <c r="J104" s="103">
        <f>'Formula Factor Data'!H108</f>
        <v>1095.4667239066273</v>
      </c>
      <c r="K104" s="103">
        <f>'Formula Factor Data'!I108</f>
        <v>706.64277154553588</v>
      </c>
      <c r="L104" s="103">
        <f>'Formula Factor Data'!J108</f>
        <v>116.40671140939595</v>
      </c>
      <c r="M104" s="104">
        <f>H104*'National Details'!$E$28</f>
        <v>4.9945776437029545</v>
      </c>
      <c r="N104" s="104">
        <f>H104*'National Details'!$E$29</f>
        <v>1.8351443979209945</v>
      </c>
      <c r="O104" s="104">
        <f>H104*'National Details'!$E$30</f>
        <v>0.36227664169996476</v>
      </c>
      <c r="P104" s="104">
        <f>H104*'National Details'!$E$31</f>
        <v>1.9320056583800025</v>
      </c>
      <c r="Q104" s="105">
        <f t="shared" ref="Q104:Q135" si="52">I104*M104*38*15</f>
        <v>12154708.257824749</v>
      </c>
      <c r="R104" s="105">
        <f t="shared" ref="R104:R135" si="53">J104*N104*38*15</f>
        <v>1145893.5842470836</v>
      </c>
      <c r="S104" s="105">
        <f t="shared" ref="S104:S135" si="54">K104*O104*38*15</f>
        <v>145920.09698953113</v>
      </c>
      <c r="T104" s="105">
        <f t="shared" ref="T104:T135" si="55">L104*P104*38*15</f>
        <v>128192.10231632575</v>
      </c>
      <c r="U104" s="104">
        <f t="shared" ref="U104:U135" si="56">Q104/($I104*15*38)</f>
        <v>4.9945776437029537</v>
      </c>
      <c r="V104" s="104">
        <f t="shared" ref="V104:V135" si="57">R104/($I104*15*38)</f>
        <v>0.47086728505052461</v>
      </c>
      <c r="W104" s="104">
        <f t="shared" ref="W104:W135" si="58">S104/($I104*15*38)</f>
        <v>5.9961065188191463E-2</v>
      </c>
      <c r="X104" s="104">
        <f t="shared" ref="X104:X135" si="59">T104/($I104*15*38)</f>
        <v>5.2676328772944689E-2</v>
      </c>
      <c r="Y104" s="104">
        <f t="shared" ref="Y104:Y135" si="60">SUM(U104:X104)</f>
        <v>5.5780823227146143</v>
      </c>
      <c r="Z104" s="105">
        <f t="shared" ref="Z104:Z135" si="61">Y104*I104*15*38</f>
        <v>13574714.04137769</v>
      </c>
      <c r="AA104" s="104">
        <v>0</v>
      </c>
      <c r="AB104" s="104">
        <v>0</v>
      </c>
      <c r="AC104" s="104">
        <v>0</v>
      </c>
      <c r="AD104" s="104">
        <f t="shared" ref="AD104:AD135" si="62">AA104*I104*15*38</f>
        <v>0</v>
      </c>
      <c r="AE104" s="104">
        <f t="shared" ref="AE104:AE135" si="63">AB104*$I104*15*38</f>
        <v>0</v>
      </c>
      <c r="AF104" s="104">
        <f t="shared" ref="AF104:AF135" si="64">AC104*$I104*15*38</f>
        <v>0</v>
      </c>
      <c r="AG104" s="104">
        <f t="shared" ref="AG104:AG135" si="65">ROUND(Y104+AA104+AB104-AC104,2)</f>
        <v>5.58</v>
      </c>
      <c r="AH104" s="105">
        <f t="shared" ref="AH104:AH135" si="66">ROUNDUP(AG104*I104*15*38,0)</f>
        <v>13579381</v>
      </c>
      <c r="AI104" s="214"/>
      <c r="AJ104" s="207">
        <v>1707.16</v>
      </c>
      <c r="AK104" s="105">
        <f t="shared" ref="AK104:AK135" si="67">ROUNDUP(AG104*AJ104*15*38,0)</f>
        <v>5429794</v>
      </c>
      <c r="AL104" s="215"/>
    </row>
    <row r="105" spans="1:38" x14ac:dyDescent="0.5">
      <c r="A105" s="102" t="s">
        <v>149</v>
      </c>
      <c r="B105" s="101">
        <v>826</v>
      </c>
      <c r="C105" s="102" t="s">
        <v>158</v>
      </c>
      <c r="D105" s="104">
        <v>5.84</v>
      </c>
      <c r="E105" s="104">
        <f>'TP&amp;P Notional Rates'!I108</f>
        <v>0.06</v>
      </c>
      <c r="F105" s="104">
        <f t="shared" si="50"/>
        <v>5.9583999999999993</v>
      </c>
      <c r="G105" s="104">
        <f t="shared" si="51"/>
        <v>6.1909521288000002</v>
      </c>
      <c r="H105" s="103">
        <f>ACA!I111</f>
        <v>1.172903382125094</v>
      </c>
      <c r="I105" s="103">
        <f>'Formula Factor Data'!D109</f>
        <v>4455.8100000000004</v>
      </c>
      <c r="J105" s="103">
        <f>'Formula Factor Data'!H109</f>
        <v>985.35012037991476</v>
      </c>
      <c r="K105" s="103">
        <f>'Formula Factor Data'!I109</f>
        <v>1409.1036937196131</v>
      </c>
      <c r="L105" s="103">
        <f>'Formula Factor Data'!J109</f>
        <v>106.5925625084471</v>
      </c>
      <c r="M105" s="104">
        <f>H105*'National Details'!$E$28</f>
        <v>5.4909680734777471</v>
      </c>
      <c r="N105" s="104">
        <f>H105*'National Details'!$E$29</f>
        <v>2.017531815109574</v>
      </c>
      <c r="O105" s="104">
        <f>H105*'National Details'!$E$30</f>
        <v>0.39828181985502664</v>
      </c>
      <c r="P105" s="104">
        <f>H105*'National Details'!$E$31</f>
        <v>2.1240197159249283</v>
      </c>
      <c r="Q105" s="105">
        <f t="shared" si="52"/>
        <v>13946024.957345242</v>
      </c>
      <c r="R105" s="105">
        <f t="shared" si="53"/>
        <v>1133145.8736264601</v>
      </c>
      <c r="S105" s="105">
        <f t="shared" si="54"/>
        <v>319895.61859447992</v>
      </c>
      <c r="T105" s="105">
        <f t="shared" si="55"/>
        <v>129050.68147317412</v>
      </c>
      <c r="U105" s="104">
        <f t="shared" si="56"/>
        <v>5.4909680734777471</v>
      </c>
      <c r="V105" s="104">
        <f t="shared" si="57"/>
        <v>0.44615349776775182</v>
      </c>
      <c r="W105" s="104">
        <f t="shared" si="58"/>
        <v>0.12595249427131935</v>
      </c>
      <c r="X105" s="104">
        <f t="shared" si="59"/>
        <v>5.0811121735195607E-2</v>
      </c>
      <c r="Y105" s="104">
        <f t="shared" si="60"/>
        <v>6.1138851872520146</v>
      </c>
      <c r="Z105" s="105">
        <f t="shared" si="61"/>
        <v>15528117.131039359</v>
      </c>
      <c r="AA105" s="104">
        <v>0</v>
      </c>
      <c r="AB105" s="104">
        <v>0</v>
      </c>
      <c r="AC105" s="104">
        <v>0</v>
      </c>
      <c r="AD105" s="104">
        <f t="shared" si="62"/>
        <v>0</v>
      </c>
      <c r="AE105" s="104">
        <f t="shared" si="63"/>
        <v>0</v>
      </c>
      <c r="AF105" s="104">
        <f t="shared" si="64"/>
        <v>0</v>
      </c>
      <c r="AG105" s="104">
        <f t="shared" si="65"/>
        <v>6.11</v>
      </c>
      <c r="AH105" s="105">
        <f t="shared" si="66"/>
        <v>15518250</v>
      </c>
      <c r="AI105" s="214"/>
      <c r="AJ105" s="207">
        <v>1904.68</v>
      </c>
      <c r="AK105" s="105">
        <f t="shared" si="67"/>
        <v>6633430</v>
      </c>
      <c r="AL105" s="215"/>
    </row>
    <row r="106" spans="1:38" x14ac:dyDescent="0.5">
      <c r="A106" s="102" t="s">
        <v>149</v>
      </c>
      <c r="B106" s="101">
        <v>931</v>
      </c>
      <c r="C106" s="102" t="s">
        <v>159</v>
      </c>
      <c r="D106" s="104">
        <v>5.51</v>
      </c>
      <c r="E106" s="104">
        <f>'TP&amp;P Notional Rates'!I109</f>
        <v>7.0000000000000007E-2</v>
      </c>
      <c r="F106" s="104">
        <f t="shared" si="50"/>
        <v>5.6351000000000004</v>
      </c>
      <c r="G106" s="104">
        <f t="shared" si="51"/>
        <v>5.8545113407000002</v>
      </c>
      <c r="H106" s="103">
        <f>ACA!I112</f>
        <v>1.1466039782634296</v>
      </c>
      <c r="I106" s="103">
        <f>'Formula Factor Data'!D110</f>
        <v>9723.49</v>
      </c>
      <c r="J106" s="103">
        <f>'Formula Factor Data'!H110</f>
        <v>1546.5851251980982</v>
      </c>
      <c r="K106" s="103">
        <f>'Formula Factor Data'!I110</f>
        <v>1627.3660133597577</v>
      </c>
      <c r="L106" s="103">
        <f>'Formula Factor Data'!J110</f>
        <v>231.95825552983538</v>
      </c>
      <c r="M106" s="104">
        <f>H106*'National Details'!$E$28</f>
        <v>5.3678469458924107</v>
      </c>
      <c r="N106" s="104">
        <f>H106*'National Details'!$E$29</f>
        <v>1.9722937462132357</v>
      </c>
      <c r="O106" s="104">
        <f>H106*'National Details'!$E$30</f>
        <v>0.38935135329592446</v>
      </c>
      <c r="P106" s="104">
        <f>H106*'National Details'!$E$31</f>
        <v>2.076393924090278</v>
      </c>
      <c r="Q106" s="105">
        <f t="shared" si="52"/>
        <v>29750697.476951778</v>
      </c>
      <c r="R106" s="105">
        <f t="shared" si="53"/>
        <v>1738682.4971363356</v>
      </c>
      <c r="S106" s="105">
        <f t="shared" si="54"/>
        <v>361161.78097736661</v>
      </c>
      <c r="T106" s="105">
        <f t="shared" si="55"/>
        <v>274532.9260820963</v>
      </c>
      <c r="U106" s="104">
        <f t="shared" si="56"/>
        <v>5.3678469458924116</v>
      </c>
      <c r="V106" s="104">
        <f t="shared" si="57"/>
        <v>0.31370631022550793</v>
      </c>
      <c r="W106" s="104">
        <f t="shared" si="58"/>
        <v>6.516355337532255E-2</v>
      </c>
      <c r="X106" s="104">
        <f t="shared" si="59"/>
        <v>4.953331699057955E-2</v>
      </c>
      <c r="Y106" s="104">
        <f t="shared" si="60"/>
        <v>5.7962501264838222</v>
      </c>
      <c r="Z106" s="105">
        <f t="shared" si="61"/>
        <v>32125074.681147583</v>
      </c>
      <c r="AA106" s="104">
        <v>0</v>
      </c>
      <c r="AB106" s="104">
        <v>0</v>
      </c>
      <c r="AC106" s="104">
        <v>0</v>
      </c>
      <c r="AD106" s="104">
        <f t="shared" si="62"/>
        <v>0</v>
      </c>
      <c r="AE106" s="104">
        <f t="shared" si="63"/>
        <v>0</v>
      </c>
      <c r="AF106" s="104">
        <f t="shared" si="64"/>
        <v>0</v>
      </c>
      <c r="AG106" s="104">
        <f t="shared" si="65"/>
        <v>5.8</v>
      </c>
      <c r="AH106" s="105">
        <f t="shared" si="66"/>
        <v>32145858</v>
      </c>
      <c r="AI106" s="214"/>
      <c r="AJ106" s="207">
        <v>4352.0200000000004</v>
      </c>
      <c r="AK106" s="105">
        <f t="shared" si="67"/>
        <v>14387779</v>
      </c>
      <c r="AL106" s="215"/>
    </row>
    <row r="107" spans="1:38" x14ac:dyDescent="0.5">
      <c r="A107" s="102" t="s">
        <v>149</v>
      </c>
      <c r="B107" s="101">
        <v>851</v>
      </c>
      <c r="C107" s="102" t="s">
        <v>160</v>
      </c>
      <c r="D107" s="104">
        <v>5.81</v>
      </c>
      <c r="E107" s="104">
        <f>'TP&amp;P Notional Rates'!I110</f>
        <v>0.03</v>
      </c>
      <c r="F107" s="104">
        <f t="shared" si="50"/>
        <v>5.8981000000000003</v>
      </c>
      <c r="G107" s="104">
        <f t="shared" si="51"/>
        <v>6.1294575117000001</v>
      </c>
      <c r="H107" s="103">
        <f>ACA!I113</f>
        <v>1.1828323449958977</v>
      </c>
      <c r="I107" s="103">
        <f>'Formula Factor Data'!D111</f>
        <v>2892.82</v>
      </c>
      <c r="J107" s="103">
        <f>'Formula Factor Data'!H111</f>
        <v>974.99569785276083</v>
      </c>
      <c r="K107" s="103">
        <f>'Formula Factor Data'!I111</f>
        <v>638.25279145126808</v>
      </c>
      <c r="L107" s="103">
        <f>'Formula Factor Data'!J111</f>
        <v>115.81632297025274</v>
      </c>
      <c r="M107" s="104">
        <f>H107*'National Details'!$E$28</f>
        <v>5.5374506899977449</v>
      </c>
      <c r="N107" s="104">
        <f>H107*'National Details'!$E$29</f>
        <v>2.0346107994386959</v>
      </c>
      <c r="O107" s="104">
        <f>H107*'National Details'!$E$30</f>
        <v>0.40165338946742879</v>
      </c>
      <c r="P107" s="104">
        <f>H107*'National Details'!$E$31</f>
        <v>2.1420001508163886</v>
      </c>
      <c r="Q107" s="105">
        <f t="shared" si="52"/>
        <v>9130743.4198723882</v>
      </c>
      <c r="R107" s="105">
        <f t="shared" si="53"/>
        <v>1130729.9624667719</v>
      </c>
      <c r="S107" s="105">
        <f t="shared" si="54"/>
        <v>146123.14630336637</v>
      </c>
      <c r="T107" s="105">
        <f t="shared" si="55"/>
        <v>141404.79132349015</v>
      </c>
      <c r="U107" s="104">
        <f t="shared" si="56"/>
        <v>5.5374506899977449</v>
      </c>
      <c r="V107" s="104">
        <f t="shared" si="57"/>
        <v>0.68574497419732117</v>
      </c>
      <c r="W107" s="104">
        <f t="shared" si="58"/>
        <v>8.8618163945025877E-2</v>
      </c>
      <c r="X107" s="104">
        <f t="shared" si="59"/>
        <v>8.5756660030448129E-2</v>
      </c>
      <c r="Y107" s="104">
        <f t="shared" si="60"/>
        <v>6.3975704881705395</v>
      </c>
      <c r="Z107" s="105">
        <f t="shared" si="61"/>
        <v>10549001.319966014</v>
      </c>
      <c r="AA107" s="104">
        <v>0</v>
      </c>
      <c r="AB107" s="104">
        <v>0</v>
      </c>
      <c r="AC107" s="104">
        <v>0.26811297880474871</v>
      </c>
      <c r="AD107" s="104">
        <f t="shared" si="62"/>
        <v>0</v>
      </c>
      <c r="AE107" s="104">
        <f t="shared" si="63"/>
        <v>0</v>
      </c>
      <c r="AF107" s="104">
        <f t="shared" si="64"/>
        <v>442093.47478719335</v>
      </c>
      <c r="AG107" s="104">
        <f t="shared" si="65"/>
        <v>6.13</v>
      </c>
      <c r="AH107" s="105">
        <f t="shared" si="66"/>
        <v>10107803</v>
      </c>
      <c r="AI107" s="214"/>
      <c r="AJ107" s="207">
        <v>1289.1099999999999</v>
      </c>
      <c r="AK107" s="105">
        <f t="shared" si="67"/>
        <v>4504280</v>
      </c>
      <c r="AL107" s="215"/>
    </row>
    <row r="108" spans="1:38" x14ac:dyDescent="0.5">
      <c r="A108" s="102" t="s">
        <v>149</v>
      </c>
      <c r="B108" s="101">
        <v>870</v>
      </c>
      <c r="C108" s="102" t="s">
        <v>161</v>
      </c>
      <c r="D108" s="104">
        <v>6.39</v>
      </c>
      <c r="E108" s="104">
        <f>'TP&amp;P Notional Rates'!I111</f>
        <v>0.08</v>
      </c>
      <c r="F108" s="104">
        <f t="shared" si="50"/>
        <v>6.5339</v>
      </c>
      <c r="G108" s="104">
        <f t="shared" si="51"/>
        <v>6.7883534423</v>
      </c>
      <c r="H108" s="103">
        <f>ACA!I114</f>
        <v>1.275127545483655</v>
      </c>
      <c r="I108" s="103">
        <f>'Formula Factor Data'!D112</f>
        <v>2490.94</v>
      </c>
      <c r="J108" s="103">
        <f>'Formula Factor Data'!H112</f>
        <v>574.91630452253969</v>
      </c>
      <c r="K108" s="103">
        <f>'Formula Factor Data'!I112</f>
        <v>972.00164668827404</v>
      </c>
      <c r="L108" s="103">
        <f>'Formula Factor Data'!J112</f>
        <v>59.525023165081691</v>
      </c>
      <c r="M108" s="104">
        <f>H108*'National Details'!$E$28</f>
        <v>5.9695323149098405</v>
      </c>
      <c r="N108" s="104">
        <f>H108*'National Details'!$E$29</f>
        <v>2.1933694032621327</v>
      </c>
      <c r="O108" s="104">
        <f>H108*'National Details'!$E$30</f>
        <v>0.43299399345438871</v>
      </c>
      <c r="P108" s="104">
        <f>H108*'National Details'!$E$31</f>
        <v>2.3091382361086796</v>
      </c>
      <c r="Q108" s="105">
        <f t="shared" si="52"/>
        <v>8475755.6899658646</v>
      </c>
      <c r="R108" s="105">
        <f t="shared" si="53"/>
        <v>718772.18411247595</v>
      </c>
      <c r="S108" s="105">
        <f t="shared" si="54"/>
        <v>239896.39854696463</v>
      </c>
      <c r="T108" s="105">
        <f t="shared" si="55"/>
        <v>78347.358987574669</v>
      </c>
      <c r="U108" s="104">
        <f t="shared" si="56"/>
        <v>5.9695323149098396</v>
      </c>
      <c r="V108" s="104">
        <f t="shared" si="57"/>
        <v>0.50623613245452459</v>
      </c>
      <c r="W108" s="104">
        <f t="shared" si="58"/>
        <v>0.16896066330132303</v>
      </c>
      <c r="X108" s="104">
        <f t="shared" si="59"/>
        <v>5.518057721010744E-2</v>
      </c>
      <c r="Y108" s="104">
        <f t="shared" si="60"/>
        <v>6.6999096878757953</v>
      </c>
      <c r="Z108" s="105">
        <f t="shared" si="61"/>
        <v>9512771.6316128802</v>
      </c>
      <c r="AA108" s="104">
        <v>0</v>
      </c>
      <c r="AB108" s="104">
        <v>0</v>
      </c>
      <c r="AC108" s="104">
        <v>0</v>
      </c>
      <c r="AD108" s="104">
        <f t="shared" si="62"/>
        <v>0</v>
      </c>
      <c r="AE108" s="104">
        <f t="shared" si="63"/>
        <v>0</v>
      </c>
      <c r="AF108" s="104">
        <f t="shared" si="64"/>
        <v>0</v>
      </c>
      <c r="AG108" s="104">
        <f t="shared" si="65"/>
        <v>6.7</v>
      </c>
      <c r="AH108" s="105">
        <f t="shared" si="66"/>
        <v>9512900</v>
      </c>
      <c r="AI108" s="214"/>
      <c r="AJ108" s="207">
        <v>891.04</v>
      </c>
      <c r="AK108" s="105">
        <f t="shared" si="67"/>
        <v>3402882</v>
      </c>
      <c r="AL108" s="215"/>
    </row>
    <row r="109" spans="1:38" x14ac:dyDescent="0.5">
      <c r="A109" s="102" t="s">
        <v>149</v>
      </c>
      <c r="B109" s="101">
        <v>871</v>
      </c>
      <c r="C109" s="102" t="s">
        <v>162</v>
      </c>
      <c r="D109" s="104">
        <v>6.5</v>
      </c>
      <c r="E109" s="104">
        <f>'TP&amp;P Notional Rates'!I112</f>
        <v>0.11</v>
      </c>
      <c r="F109" s="104">
        <f t="shared" si="50"/>
        <v>6.6750000000000007</v>
      </c>
      <c r="G109" s="104">
        <f t="shared" si="51"/>
        <v>6.9338337050000005</v>
      </c>
      <c r="H109" s="103">
        <f>ACA!I115</f>
        <v>1.280593197289551</v>
      </c>
      <c r="I109" s="103">
        <f>'Formula Factor Data'!D113</f>
        <v>2783.8</v>
      </c>
      <c r="J109" s="103">
        <f>'Formula Factor Data'!H113</f>
        <v>572.34498069498079</v>
      </c>
      <c r="K109" s="103">
        <f>'Formula Factor Data'!I113</f>
        <v>1582.0170707608202</v>
      </c>
      <c r="L109" s="103">
        <f>'Formula Factor Data'!J113</f>
        <v>60.467314853123717</v>
      </c>
      <c r="M109" s="104">
        <f>H109*'National Details'!$E$28</f>
        <v>5.9951198611854295</v>
      </c>
      <c r="N109" s="104">
        <f>H109*'National Details'!$E$29</f>
        <v>2.2027709674291036</v>
      </c>
      <c r="O109" s="104">
        <f>H109*'National Details'!$E$30</f>
        <v>0.43484996026386458</v>
      </c>
      <c r="P109" s="104">
        <f>H109*'National Details'!$E$31</f>
        <v>2.3190360268159331</v>
      </c>
      <c r="Q109" s="105">
        <f t="shared" si="52"/>
        <v>9512852.3616537601</v>
      </c>
      <c r="R109" s="105">
        <f t="shared" si="53"/>
        <v>718624.59689234442</v>
      </c>
      <c r="S109" s="105">
        <f t="shared" si="54"/>
        <v>392125.83440354594</v>
      </c>
      <c r="T109" s="105">
        <f t="shared" si="55"/>
        <v>79928.752505853161</v>
      </c>
      <c r="U109" s="104">
        <f t="shared" si="56"/>
        <v>5.9951198611854304</v>
      </c>
      <c r="V109" s="104">
        <f t="shared" si="57"/>
        <v>0.45288630894053972</v>
      </c>
      <c r="W109" s="104">
        <f t="shared" si="58"/>
        <v>0.24712265980210438</v>
      </c>
      <c r="X109" s="104">
        <f t="shared" si="59"/>
        <v>5.0372110636258377E-2</v>
      </c>
      <c r="Y109" s="104">
        <f t="shared" si="60"/>
        <v>6.7455009405643329</v>
      </c>
      <c r="Z109" s="105">
        <f t="shared" si="61"/>
        <v>10703531.545455504</v>
      </c>
      <c r="AA109" s="104">
        <v>0</v>
      </c>
      <c r="AB109" s="104">
        <v>0</v>
      </c>
      <c r="AC109" s="104">
        <v>0</v>
      </c>
      <c r="AD109" s="104">
        <f t="shared" si="62"/>
        <v>0</v>
      </c>
      <c r="AE109" s="104">
        <f t="shared" si="63"/>
        <v>0</v>
      </c>
      <c r="AF109" s="104">
        <f t="shared" si="64"/>
        <v>0</v>
      </c>
      <c r="AG109" s="104">
        <f t="shared" si="65"/>
        <v>6.75</v>
      </c>
      <c r="AH109" s="105">
        <f t="shared" si="66"/>
        <v>10710671</v>
      </c>
      <c r="AI109" s="214"/>
      <c r="AJ109" s="207">
        <v>724.95</v>
      </c>
      <c r="AK109" s="105">
        <f t="shared" si="67"/>
        <v>2789246</v>
      </c>
      <c r="AL109" s="215"/>
    </row>
    <row r="110" spans="1:38" x14ac:dyDescent="0.5">
      <c r="A110" s="102" t="s">
        <v>149</v>
      </c>
      <c r="B110" s="101">
        <v>852</v>
      </c>
      <c r="C110" s="102" t="s">
        <v>163</v>
      </c>
      <c r="D110" s="104">
        <v>6.23</v>
      </c>
      <c r="E110" s="104">
        <f>'TP&amp;P Notional Rates'!I113</f>
        <v>0.03</v>
      </c>
      <c r="F110" s="104">
        <f t="shared" si="50"/>
        <v>6.3223000000000011</v>
      </c>
      <c r="G110" s="104">
        <f t="shared" si="51"/>
        <v>6.5703821511000013</v>
      </c>
      <c r="H110" s="103">
        <f>ACA!I116</f>
        <v>1.1921136135948875</v>
      </c>
      <c r="I110" s="103">
        <f>'Formula Factor Data'!D114</f>
        <v>3165.09</v>
      </c>
      <c r="J110" s="103">
        <f>'Formula Factor Data'!H114</f>
        <v>1061.1360024803639</v>
      </c>
      <c r="K110" s="103">
        <f>'Formula Factor Data'!I114</f>
        <v>998.596526853819</v>
      </c>
      <c r="L110" s="103">
        <f>'Formula Factor Data'!J114</f>
        <v>130.17476615104641</v>
      </c>
      <c r="M110" s="104">
        <f>H110*'National Details'!$E$28</f>
        <v>5.5809011142484515</v>
      </c>
      <c r="N110" s="104">
        <f>H110*'National Details'!$E$29</f>
        <v>2.0505756734158793</v>
      </c>
      <c r="O110" s="104">
        <f>H110*'National Details'!$E$30</f>
        <v>0.40480502207801217</v>
      </c>
      <c r="P110" s="104">
        <f>H110*'National Details'!$E$31</f>
        <v>2.158807671191453</v>
      </c>
      <c r="Q110" s="105">
        <f t="shared" si="52"/>
        <v>10068510.955387078</v>
      </c>
      <c r="R110" s="105">
        <f t="shared" si="53"/>
        <v>1240285.6135370436</v>
      </c>
      <c r="S110" s="105">
        <f t="shared" si="54"/>
        <v>230415.02678704925</v>
      </c>
      <c r="T110" s="105">
        <f t="shared" si="55"/>
        <v>160182.70174458652</v>
      </c>
      <c r="U110" s="104">
        <f t="shared" si="56"/>
        <v>5.5809011142484497</v>
      </c>
      <c r="V110" s="104">
        <f t="shared" si="57"/>
        <v>0.68748113730478622</v>
      </c>
      <c r="W110" s="104">
        <f t="shared" si="58"/>
        <v>0.12771734424616246</v>
      </c>
      <c r="X110" s="104">
        <f t="shared" si="59"/>
        <v>8.8788086203688499E-2</v>
      </c>
      <c r="Y110" s="104">
        <f t="shared" si="60"/>
        <v>6.4848876820030874</v>
      </c>
      <c r="Z110" s="105">
        <f t="shared" si="61"/>
        <v>11699394.297455756</v>
      </c>
      <c r="AA110" s="104">
        <v>0</v>
      </c>
      <c r="AB110" s="104">
        <v>0</v>
      </c>
      <c r="AC110" s="104">
        <v>0</v>
      </c>
      <c r="AD110" s="104">
        <f t="shared" si="62"/>
        <v>0</v>
      </c>
      <c r="AE110" s="104">
        <f t="shared" si="63"/>
        <v>0</v>
      </c>
      <c r="AF110" s="104">
        <f t="shared" si="64"/>
        <v>0</v>
      </c>
      <c r="AG110" s="104">
        <f t="shared" si="65"/>
        <v>6.48</v>
      </c>
      <c r="AH110" s="105">
        <f t="shared" si="66"/>
        <v>11690577</v>
      </c>
      <c r="AI110" s="214"/>
      <c r="AJ110" s="207">
        <v>1311.13</v>
      </c>
      <c r="AK110" s="105">
        <f t="shared" si="67"/>
        <v>4842790</v>
      </c>
      <c r="AL110" s="215"/>
    </row>
    <row r="111" spans="1:38" x14ac:dyDescent="0.5">
      <c r="A111" s="102" t="s">
        <v>149</v>
      </c>
      <c r="B111" s="101">
        <v>936</v>
      </c>
      <c r="C111" s="102" t="s">
        <v>164</v>
      </c>
      <c r="D111" s="104">
        <v>6.4</v>
      </c>
      <c r="E111" s="104">
        <f>'TP&amp;P Notional Rates'!I114</f>
        <v>0.05</v>
      </c>
      <c r="F111" s="104">
        <f t="shared" si="50"/>
        <v>6.5140000000000002</v>
      </c>
      <c r="G111" s="104">
        <f t="shared" si="51"/>
        <v>6.7688516480000009</v>
      </c>
      <c r="H111" s="103">
        <f>ACA!I117</f>
        <v>1.3692455478414387</v>
      </c>
      <c r="I111" s="103">
        <f>'Formula Factor Data'!D115</f>
        <v>17377.939999999999</v>
      </c>
      <c r="J111" s="103">
        <f>'Formula Factor Data'!H115</f>
        <v>2496.8172516476006</v>
      </c>
      <c r="K111" s="103">
        <f>'Formula Factor Data'!I115</f>
        <v>2816.0214006935239</v>
      </c>
      <c r="L111" s="103">
        <f>'Formula Factor Data'!J115</f>
        <v>397.60757354291377</v>
      </c>
      <c r="M111" s="104">
        <f>H111*'National Details'!$E$28</f>
        <v>6.4101474192415751</v>
      </c>
      <c r="N111" s="104">
        <f>H111*'National Details'!$E$29</f>
        <v>2.3552634407636246</v>
      </c>
      <c r="O111" s="104">
        <f>H111*'National Details'!$E$30</f>
        <v>0.46495356474683458</v>
      </c>
      <c r="P111" s="104">
        <f>H111*'National Details'!$E$31</f>
        <v>2.4795772472650826</v>
      </c>
      <c r="Q111" s="105">
        <f t="shared" si="52"/>
        <v>63495239.628358915</v>
      </c>
      <c r="R111" s="105">
        <f t="shared" si="53"/>
        <v>3351977.5629118974</v>
      </c>
      <c r="S111" s="105">
        <f t="shared" si="54"/>
        <v>746311.93753382203</v>
      </c>
      <c r="T111" s="105">
        <f t="shared" si="55"/>
        <v>561962.2548374536</v>
      </c>
      <c r="U111" s="104">
        <f t="shared" si="56"/>
        <v>6.4101474192415759</v>
      </c>
      <c r="V111" s="104">
        <f t="shared" si="57"/>
        <v>0.33839812952936338</v>
      </c>
      <c r="W111" s="104">
        <f t="shared" si="58"/>
        <v>7.5343751253360777E-2</v>
      </c>
      <c r="X111" s="104">
        <f t="shared" si="59"/>
        <v>5.673277112806737E-2</v>
      </c>
      <c r="Y111" s="104">
        <f t="shared" si="60"/>
        <v>6.8806220711523673</v>
      </c>
      <c r="Z111" s="105">
        <f t="shared" si="61"/>
        <v>68155491.383642092</v>
      </c>
      <c r="AA111" s="104">
        <v>0</v>
      </c>
      <c r="AB111" s="104">
        <v>0</v>
      </c>
      <c r="AC111" s="104">
        <v>0.11177042572361007</v>
      </c>
      <c r="AD111" s="104">
        <f t="shared" si="62"/>
        <v>0</v>
      </c>
      <c r="AE111" s="104">
        <f t="shared" si="63"/>
        <v>0</v>
      </c>
      <c r="AF111" s="104">
        <f t="shared" si="64"/>
        <v>1107133.6586396308</v>
      </c>
      <c r="AG111" s="104">
        <f t="shared" si="65"/>
        <v>6.77</v>
      </c>
      <c r="AH111" s="105">
        <f t="shared" si="66"/>
        <v>67059733</v>
      </c>
      <c r="AI111" s="214"/>
      <c r="AJ111" s="207">
        <v>6159.61</v>
      </c>
      <c r="AK111" s="105">
        <f t="shared" si="67"/>
        <v>23769320</v>
      </c>
      <c r="AL111" s="215"/>
    </row>
    <row r="112" spans="1:38" x14ac:dyDescent="0.5">
      <c r="A112" s="102" t="s">
        <v>149</v>
      </c>
      <c r="B112" s="101">
        <v>869</v>
      </c>
      <c r="C112" s="102" t="s">
        <v>165</v>
      </c>
      <c r="D112" s="104">
        <v>5.86</v>
      </c>
      <c r="E112" s="104">
        <f>'TP&amp;P Notional Rates'!I115</f>
        <v>0.06</v>
      </c>
      <c r="F112" s="104">
        <f t="shared" si="50"/>
        <v>5.9786000000000001</v>
      </c>
      <c r="G112" s="104">
        <f t="shared" si="51"/>
        <v>6.2119485402000008</v>
      </c>
      <c r="H112" s="103">
        <f>ACA!I118</f>
        <v>1.2500303776351893</v>
      </c>
      <c r="I112" s="103">
        <f>'Formula Factor Data'!D116</f>
        <v>2130</v>
      </c>
      <c r="J112" s="103">
        <f>'Formula Factor Data'!H116</f>
        <v>314.10649215438389</v>
      </c>
      <c r="K112" s="103">
        <f>'Formula Factor Data'!I116</f>
        <v>272.814853191</v>
      </c>
      <c r="L112" s="103">
        <f>'Formula Factor Data'!J116</f>
        <v>58.289623717217786</v>
      </c>
      <c r="M112" s="104">
        <f>H112*'National Details'!$E$28</f>
        <v>5.8520394766327826</v>
      </c>
      <c r="N112" s="104">
        <f>H112*'National Details'!$E$29</f>
        <v>2.1501993217574786</v>
      </c>
      <c r="O112" s="104">
        <f>H112*'National Details'!$E$30</f>
        <v>0.42447176917212648</v>
      </c>
      <c r="P112" s="104">
        <f>H112*'National Details'!$E$31</f>
        <v>2.2636895826761729</v>
      </c>
      <c r="Q112" s="105">
        <f t="shared" si="52"/>
        <v>7104961.1285798615</v>
      </c>
      <c r="R112" s="105">
        <f t="shared" si="53"/>
        <v>384973.1928422869</v>
      </c>
      <c r="S112" s="105">
        <f t="shared" si="54"/>
        <v>66007.255932538115</v>
      </c>
      <c r="T112" s="105">
        <f t="shared" si="55"/>
        <v>75211.27997246453</v>
      </c>
      <c r="U112" s="104">
        <f t="shared" si="56"/>
        <v>5.8520394766327826</v>
      </c>
      <c r="V112" s="104">
        <f t="shared" si="57"/>
        <v>0.31708524243660891</v>
      </c>
      <c r="W112" s="104">
        <f t="shared" si="58"/>
        <v>5.436723163869378E-2</v>
      </c>
      <c r="X112" s="104">
        <f t="shared" si="59"/>
        <v>6.194817558064783E-2</v>
      </c>
      <c r="Y112" s="104">
        <f t="shared" si="60"/>
        <v>6.2854401262887336</v>
      </c>
      <c r="Z112" s="105">
        <f t="shared" si="61"/>
        <v>7631152.8573271511</v>
      </c>
      <c r="AA112" s="104">
        <v>0</v>
      </c>
      <c r="AB112" s="104">
        <v>0</v>
      </c>
      <c r="AC112" s="104">
        <v>7.3491588443028277E-2</v>
      </c>
      <c r="AD112" s="104">
        <f t="shared" si="62"/>
        <v>0</v>
      </c>
      <c r="AE112" s="104">
        <f t="shared" si="63"/>
        <v>0</v>
      </c>
      <c r="AF112" s="104">
        <f t="shared" si="64"/>
        <v>89226.137528680643</v>
      </c>
      <c r="AG112" s="104">
        <f t="shared" si="65"/>
        <v>6.21</v>
      </c>
      <c r="AH112" s="105">
        <f t="shared" si="66"/>
        <v>7539561</v>
      </c>
      <c r="AI112" s="214"/>
      <c r="AJ112" s="207">
        <v>958.63</v>
      </c>
      <c r="AK112" s="105">
        <f t="shared" si="67"/>
        <v>3393263</v>
      </c>
      <c r="AL112" s="215"/>
    </row>
    <row r="113" spans="1:38" x14ac:dyDescent="0.5">
      <c r="A113" s="102" t="s">
        <v>149</v>
      </c>
      <c r="B113" s="101">
        <v>938</v>
      </c>
      <c r="C113" s="102" t="s">
        <v>166</v>
      </c>
      <c r="D113" s="104">
        <v>5.89</v>
      </c>
      <c r="E113" s="104">
        <f>'TP&amp;P Notional Rates'!I116</f>
        <v>0.01</v>
      </c>
      <c r="F113" s="104">
        <f t="shared" si="50"/>
        <v>5.9588999999999999</v>
      </c>
      <c r="G113" s="104">
        <f t="shared" si="51"/>
        <v>6.1934431572999999</v>
      </c>
      <c r="H113" s="103">
        <f>ACA!I119</f>
        <v>1.2298615777151081</v>
      </c>
      <c r="I113" s="103">
        <f>'Formula Factor Data'!D117</f>
        <v>11447.52</v>
      </c>
      <c r="J113" s="103">
        <f>'Formula Factor Data'!H117</f>
        <v>1765.042325774464</v>
      </c>
      <c r="K113" s="103">
        <f>'Formula Factor Data'!I117</f>
        <v>1533.4892343358561</v>
      </c>
      <c r="L113" s="103">
        <f>'Formula Factor Data'!J117</f>
        <v>339.87238866396763</v>
      </c>
      <c r="M113" s="104">
        <f>H113*'National Details'!$E$28</f>
        <v>5.7576188805894208</v>
      </c>
      <c r="N113" s="104">
        <f>H113*'National Details'!$E$29</f>
        <v>2.1155066129363838</v>
      </c>
      <c r="O113" s="104">
        <f>H113*'National Details'!$E$30</f>
        <v>0.41762306666271115</v>
      </c>
      <c r="P113" s="104">
        <f>H113*'National Details'!$E$31</f>
        <v>2.2271657484630079</v>
      </c>
      <c r="Q113" s="105">
        <f t="shared" si="52"/>
        <v>37568960.654117249</v>
      </c>
      <c r="R113" s="105">
        <f t="shared" si="53"/>
        <v>2128356.466004441</v>
      </c>
      <c r="S113" s="105">
        <f t="shared" si="54"/>
        <v>365039.67174042802</v>
      </c>
      <c r="T113" s="105">
        <f t="shared" si="55"/>
        <v>431462.72144199657</v>
      </c>
      <c r="U113" s="104">
        <f t="shared" si="56"/>
        <v>5.75761888058942</v>
      </c>
      <c r="V113" s="104">
        <f t="shared" si="57"/>
        <v>0.32618057992372956</v>
      </c>
      <c r="W113" s="104">
        <f t="shared" si="58"/>
        <v>5.594403650201904E-2</v>
      </c>
      <c r="X113" s="104">
        <f t="shared" si="59"/>
        <v>6.612367944154679E-2</v>
      </c>
      <c r="Y113" s="104">
        <f t="shared" si="60"/>
        <v>6.2058671764567155</v>
      </c>
      <c r="Z113" s="105">
        <f t="shared" si="61"/>
        <v>40493819.513304122</v>
      </c>
      <c r="AA113" s="104">
        <v>0</v>
      </c>
      <c r="AB113" s="104">
        <v>0</v>
      </c>
      <c r="AC113" s="104">
        <v>1.2424021523066209E-2</v>
      </c>
      <c r="AD113" s="104">
        <f t="shared" si="62"/>
        <v>0</v>
      </c>
      <c r="AE113" s="104">
        <f t="shared" si="63"/>
        <v>0</v>
      </c>
      <c r="AF113" s="104">
        <f t="shared" si="64"/>
        <v>81067.813873466599</v>
      </c>
      <c r="AG113" s="104">
        <f t="shared" si="65"/>
        <v>6.19</v>
      </c>
      <c r="AH113" s="105">
        <f t="shared" si="66"/>
        <v>40390285</v>
      </c>
      <c r="AI113" s="214"/>
      <c r="AJ113" s="207">
        <v>5150.4399999999996</v>
      </c>
      <c r="AK113" s="105">
        <f t="shared" si="67"/>
        <v>18172298</v>
      </c>
      <c r="AL113" s="215"/>
    </row>
    <row r="114" spans="1:38" x14ac:dyDescent="0.5">
      <c r="A114" s="102" t="s">
        <v>149</v>
      </c>
      <c r="B114" s="101">
        <v>868</v>
      </c>
      <c r="C114" s="102" t="s">
        <v>167</v>
      </c>
      <c r="D114" s="104">
        <v>6.18</v>
      </c>
      <c r="E114" s="104">
        <f>'TP&amp;P Notional Rates'!I117</f>
        <v>0.04</v>
      </c>
      <c r="F114" s="104">
        <f t="shared" si="50"/>
        <v>6.2817999999999996</v>
      </c>
      <c r="G114" s="104">
        <f t="shared" si="51"/>
        <v>6.5278911225999998</v>
      </c>
      <c r="H114" s="103">
        <f>ACA!I120</f>
        <v>1.3123563052939833</v>
      </c>
      <c r="I114" s="103">
        <f>'Formula Factor Data'!D118</f>
        <v>2298.1</v>
      </c>
      <c r="J114" s="103">
        <f>'Formula Factor Data'!H118</f>
        <v>309.38546500292455</v>
      </c>
      <c r="K114" s="103">
        <f>'Formula Factor Data'!I118</f>
        <v>412.31465230948999</v>
      </c>
      <c r="L114" s="103">
        <f>'Formula Factor Data'!J118</f>
        <v>36.379719235364398</v>
      </c>
      <c r="M114" s="104">
        <f>H114*'National Details'!$E$28</f>
        <v>6.143819417026732</v>
      </c>
      <c r="N114" s="104">
        <f>H114*'National Details'!$E$29</f>
        <v>2.2574072502826805</v>
      </c>
      <c r="O114" s="104">
        <f>H114*'National Details'!$E$30</f>
        <v>0.44563573226610426</v>
      </c>
      <c r="P114" s="104">
        <f>H114*'National Details'!$E$31</f>
        <v>2.3765560823197647</v>
      </c>
      <c r="Q114" s="105">
        <f t="shared" si="52"/>
        <v>8047893.4992934065</v>
      </c>
      <c r="R114" s="105">
        <f t="shared" si="53"/>
        <v>398093.1253429178</v>
      </c>
      <c r="S114" s="105">
        <f t="shared" si="54"/>
        <v>104733.02094341074</v>
      </c>
      <c r="T114" s="105">
        <f t="shared" si="55"/>
        <v>49281.312522477645</v>
      </c>
      <c r="U114" s="104">
        <f t="shared" si="56"/>
        <v>6.1438194170267328</v>
      </c>
      <c r="V114" s="104">
        <f t="shared" si="57"/>
        <v>0.30390713712618267</v>
      </c>
      <c r="W114" s="104">
        <f t="shared" si="58"/>
        <v>7.9953936732946235E-2</v>
      </c>
      <c r="X114" s="104">
        <f t="shared" si="59"/>
        <v>3.7621706201597237E-2</v>
      </c>
      <c r="Y114" s="104">
        <f t="shared" si="60"/>
        <v>6.5653021970874592</v>
      </c>
      <c r="Z114" s="105">
        <f t="shared" si="61"/>
        <v>8600000.9581022132</v>
      </c>
      <c r="AA114" s="104">
        <v>0</v>
      </c>
      <c r="AB114" s="104">
        <v>0</v>
      </c>
      <c r="AC114" s="104">
        <v>3.7411076970315982E-2</v>
      </c>
      <c r="AD114" s="104">
        <f t="shared" si="62"/>
        <v>0</v>
      </c>
      <c r="AE114" s="104">
        <f t="shared" si="63"/>
        <v>0</v>
      </c>
      <c r="AF114" s="104">
        <f t="shared" si="64"/>
        <v>49005.405711725398</v>
      </c>
      <c r="AG114" s="104">
        <f t="shared" si="65"/>
        <v>6.53</v>
      </c>
      <c r="AH114" s="105">
        <f t="shared" si="66"/>
        <v>8553759</v>
      </c>
      <c r="AI114" s="214"/>
      <c r="AJ114" s="207">
        <v>861.99</v>
      </c>
      <c r="AK114" s="105">
        <f t="shared" si="67"/>
        <v>3208413</v>
      </c>
      <c r="AL114" s="215"/>
    </row>
    <row r="115" spans="1:38" x14ac:dyDescent="0.5">
      <c r="A115" s="102" t="s">
        <v>149</v>
      </c>
      <c r="B115" s="101">
        <v>872</v>
      </c>
      <c r="C115" s="102" t="s">
        <v>168</v>
      </c>
      <c r="D115" s="104">
        <v>6.03</v>
      </c>
      <c r="E115" s="104">
        <f>'TP&amp;P Notional Rates'!I118</f>
        <v>0.05</v>
      </c>
      <c r="F115" s="104">
        <f t="shared" si="50"/>
        <v>6.1402999999999999</v>
      </c>
      <c r="G115" s="104">
        <f t="shared" si="51"/>
        <v>6.3804180371000001</v>
      </c>
      <c r="H115" s="103">
        <f>ACA!I121</f>
        <v>1.2711511812758405</v>
      </c>
      <c r="I115" s="103">
        <f>'Formula Factor Data'!D119</f>
        <v>2658.8</v>
      </c>
      <c r="J115" s="103">
        <f>'Formula Factor Data'!H119</f>
        <v>250.9564560785301</v>
      </c>
      <c r="K115" s="103">
        <f>'Formula Factor Data'!I119</f>
        <v>682.47447947880005</v>
      </c>
      <c r="L115" s="103">
        <f>'Formula Factor Data'!J119</f>
        <v>46.87588152327222</v>
      </c>
      <c r="M115" s="104">
        <f>H115*'National Details'!$E$28</f>
        <v>5.9509168950497067</v>
      </c>
      <c r="N115" s="104">
        <f>H115*'National Details'!$E$29</f>
        <v>2.1865295889858762</v>
      </c>
      <c r="O115" s="104">
        <f>H115*'National Details'!$E$30</f>
        <v>0.43164374278819545</v>
      </c>
      <c r="P115" s="104">
        <f>H115*'National Details'!$E$31</f>
        <v>2.301937407716665</v>
      </c>
      <c r="Q115" s="105">
        <f t="shared" si="52"/>
        <v>9018709.7691181526</v>
      </c>
      <c r="R115" s="105">
        <f t="shared" si="53"/>
        <v>312772.51855476206</v>
      </c>
      <c r="S115" s="105">
        <f t="shared" si="54"/>
        <v>167913.9280474032</v>
      </c>
      <c r="T115" s="105">
        <f t="shared" si="55"/>
        <v>61506.046762925427</v>
      </c>
      <c r="U115" s="104">
        <f t="shared" si="56"/>
        <v>5.9509168950497076</v>
      </c>
      <c r="V115" s="104">
        <f t="shared" si="57"/>
        <v>0.20638021542152116</v>
      </c>
      <c r="W115" s="104">
        <f t="shared" si="58"/>
        <v>0.11079653929579311</v>
      </c>
      <c r="X115" s="104">
        <f t="shared" si="59"/>
        <v>4.0584227921661949E-2</v>
      </c>
      <c r="Y115" s="104">
        <f t="shared" si="60"/>
        <v>6.3086778776886838</v>
      </c>
      <c r="Z115" s="105">
        <f t="shared" si="61"/>
        <v>9560902.2624832429</v>
      </c>
      <c r="AA115" s="104">
        <v>0</v>
      </c>
      <c r="AB115" s="104">
        <v>0</v>
      </c>
      <c r="AC115" s="104">
        <v>0</v>
      </c>
      <c r="AD115" s="104">
        <f t="shared" si="62"/>
        <v>0</v>
      </c>
      <c r="AE115" s="104">
        <f t="shared" si="63"/>
        <v>0</v>
      </c>
      <c r="AF115" s="104">
        <f t="shared" si="64"/>
        <v>0</v>
      </c>
      <c r="AG115" s="104">
        <f t="shared" si="65"/>
        <v>6.31</v>
      </c>
      <c r="AH115" s="105">
        <f t="shared" si="66"/>
        <v>9562906</v>
      </c>
      <c r="AI115" s="214"/>
      <c r="AJ115" s="207">
        <v>1044.68</v>
      </c>
      <c r="AK115" s="105">
        <f t="shared" si="67"/>
        <v>3757401</v>
      </c>
      <c r="AL115" s="215"/>
    </row>
    <row r="116" spans="1:38" x14ac:dyDescent="0.5">
      <c r="A116" s="102" t="s">
        <v>169</v>
      </c>
      <c r="B116" s="101">
        <v>800</v>
      </c>
      <c r="C116" s="102" t="s">
        <v>170</v>
      </c>
      <c r="D116" s="104">
        <v>5.37</v>
      </c>
      <c r="E116" s="104">
        <f>'TP&amp;P Notional Rates'!I119</f>
        <v>0.04</v>
      </c>
      <c r="F116" s="104">
        <f t="shared" si="50"/>
        <v>5.4637000000000002</v>
      </c>
      <c r="G116" s="104">
        <f t="shared" si="51"/>
        <v>5.6775364609000007</v>
      </c>
      <c r="H116" s="103">
        <f>ACA!I122</f>
        <v>1.1211742220351568</v>
      </c>
      <c r="I116" s="103">
        <f>'Formula Factor Data'!D120</f>
        <v>2391.15</v>
      </c>
      <c r="J116" s="103">
        <f>'Formula Factor Data'!H120</f>
        <v>424.91698597073463</v>
      </c>
      <c r="K116" s="103">
        <f>'Formula Factor Data'!I120</f>
        <v>199.76205206787148</v>
      </c>
      <c r="L116" s="103">
        <f>'Formula Factor Data'!J120</f>
        <v>72.188071065989845</v>
      </c>
      <c r="M116" s="104">
        <f>H116*'National Details'!$E$28</f>
        <v>5.2487970891917026</v>
      </c>
      <c r="N116" s="104">
        <f>H116*'National Details'!$E$29</f>
        <v>1.9285515735646539</v>
      </c>
      <c r="O116" s="104">
        <f>H116*'National Details'!$E$30</f>
        <v>0.38071619225587727</v>
      </c>
      <c r="P116" s="104">
        <f>H116*'National Details'!$E$31</f>
        <v>2.0303429838140605</v>
      </c>
      <c r="Q116" s="105">
        <f t="shared" si="52"/>
        <v>7153876.861097822</v>
      </c>
      <c r="R116" s="105">
        <f t="shared" si="53"/>
        <v>467100.36349907977</v>
      </c>
      <c r="S116" s="105">
        <f t="shared" si="54"/>
        <v>43350.009257685182</v>
      </c>
      <c r="T116" s="105">
        <f t="shared" si="55"/>
        <v>83542.929854224873</v>
      </c>
      <c r="U116" s="104">
        <f t="shared" si="56"/>
        <v>5.2487970891917026</v>
      </c>
      <c r="V116" s="104">
        <f t="shared" si="57"/>
        <v>0.34271138235920379</v>
      </c>
      <c r="W116" s="104">
        <f t="shared" si="58"/>
        <v>3.1805887468582199E-2</v>
      </c>
      <c r="X116" s="104">
        <f t="shared" si="59"/>
        <v>6.1295420029652381E-2</v>
      </c>
      <c r="Y116" s="104">
        <f t="shared" si="60"/>
        <v>5.6846097790491408</v>
      </c>
      <c r="Z116" s="105">
        <f t="shared" si="61"/>
        <v>7747870.1637088107</v>
      </c>
      <c r="AA116" s="104">
        <v>0</v>
      </c>
      <c r="AB116" s="104">
        <v>0</v>
      </c>
      <c r="AC116" s="104">
        <v>7.07332030657426E-3</v>
      </c>
      <c r="AD116" s="104">
        <f t="shared" si="62"/>
        <v>0</v>
      </c>
      <c r="AE116" s="104">
        <f t="shared" si="63"/>
        <v>0</v>
      </c>
      <c r="AF116" s="104">
        <f t="shared" si="64"/>
        <v>9640.6208151070732</v>
      </c>
      <c r="AG116" s="104">
        <f t="shared" si="65"/>
        <v>5.68</v>
      </c>
      <c r="AH116" s="105">
        <f t="shared" si="66"/>
        <v>7741588</v>
      </c>
      <c r="AI116" s="214"/>
      <c r="AJ116" s="207">
        <v>1084.68</v>
      </c>
      <c r="AK116" s="105">
        <f t="shared" si="67"/>
        <v>3511760</v>
      </c>
      <c r="AL116" s="215"/>
    </row>
    <row r="117" spans="1:38" x14ac:dyDescent="0.5">
      <c r="A117" s="102" t="s">
        <v>169</v>
      </c>
      <c r="B117" s="101">
        <v>839</v>
      </c>
      <c r="C117" s="102" t="s">
        <v>171</v>
      </c>
      <c r="D117" s="104">
        <v>5.35</v>
      </c>
      <c r="E117" s="104">
        <f>'TP&amp;P Notional Rates'!I120</f>
        <v>0.02</v>
      </c>
      <c r="F117" s="104">
        <f t="shared" si="50"/>
        <v>5.4234999999999989</v>
      </c>
      <c r="G117" s="104">
        <f t="shared" si="51"/>
        <v>5.6365400494999998</v>
      </c>
      <c r="H117" s="103">
        <f>ACA!I123</f>
        <v>1.0919811742265446</v>
      </c>
      <c r="I117" s="103">
        <f>'Formula Factor Data'!D121</f>
        <v>4470.5200000000004</v>
      </c>
      <c r="J117" s="103">
        <f>'Formula Factor Data'!H121</f>
        <v>903.36237412771072</v>
      </c>
      <c r="K117" s="103">
        <f>'Formula Factor Data'!I121</f>
        <v>768.49049305276003</v>
      </c>
      <c r="L117" s="103">
        <f>'Formula Factor Data'!J121</f>
        <v>106.41356150283069</v>
      </c>
      <c r="M117" s="104">
        <f>H117*'National Details'!$E$28</f>
        <v>5.1121293159313277</v>
      </c>
      <c r="N117" s="104">
        <f>H117*'National Details'!$E$29</f>
        <v>1.878336096628116</v>
      </c>
      <c r="O117" s="104">
        <f>H117*'National Details'!$E$30</f>
        <v>0.37080313344342614</v>
      </c>
      <c r="P117" s="104">
        <f>H117*'National Details'!$E$31</f>
        <v>1.9774770699984772</v>
      </c>
      <c r="Q117" s="105">
        <f t="shared" si="52"/>
        <v>13026709.519190673</v>
      </c>
      <c r="R117" s="105">
        <f t="shared" si="53"/>
        <v>967186.34872605861</v>
      </c>
      <c r="S117" s="105">
        <f t="shared" si="54"/>
        <v>162426.44922190474</v>
      </c>
      <c r="T117" s="105">
        <f t="shared" si="55"/>
        <v>119945.31535097062</v>
      </c>
      <c r="U117" s="104">
        <f t="shared" si="56"/>
        <v>5.1121293159313286</v>
      </c>
      <c r="V117" s="104">
        <f t="shared" si="57"/>
        <v>0.37955722279729248</v>
      </c>
      <c r="W117" s="104">
        <f t="shared" si="58"/>
        <v>6.3741730905005886E-2</v>
      </c>
      <c r="X117" s="104">
        <f t="shared" si="59"/>
        <v>4.7070671377987434E-2</v>
      </c>
      <c r="Y117" s="104">
        <f t="shared" si="60"/>
        <v>5.6024989410116151</v>
      </c>
      <c r="Z117" s="105">
        <f t="shared" si="61"/>
        <v>14276267.632489612</v>
      </c>
      <c r="AA117" s="104">
        <v>0</v>
      </c>
      <c r="AB117" s="104">
        <v>0</v>
      </c>
      <c r="AC117" s="104">
        <v>0</v>
      </c>
      <c r="AD117" s="104">
        <f t="shared" si="62"/>
        <v>0</v>
      </c>
      <c r="AE117" s="104">
        <f t="shared" si="63"/>
        <v>0</v>
      </c>
      <c r="AF117" s="104">
        <f t="shared" si="64"/>
        <v>0</v>
      </c>
      <c r="AG117" s="104">
        <f t="shared" si="65"/>
        <v>5.6</v>
      </c>
      <c r="AH117" s="105">
        <f t="shared" si="66"/>
        <v>14269900</v>
      </c>
      <c r="AI117" s="214"/>
      <c r="AJ117" s="207">
        <v>2180.1</v>
      </c>
      <c r="AK117" s="105">
        <f t="shared" si="67"/>
        <v>6958880</v>
      </c>
      <c r="AL117" s="215"/>
    </row>
    <row r="118" spans="1:38" x14ac:dyDescent="0.5">
      <c r="A118" s="102" t="s">
        <v>169</v>
      </c>
      <c r="B118" s="101">
        <v>801</v>
      </c>
      <c r="C118" s="102" t="s">
        <v>172</v>
      </c>
      <c r="D118" s="104">
        <v>5.86</v>
      </c>
      <c r="E118" s="104">
        <f>'TP&amp;P Notional Rates'!I121</f>
        <v>0.05</v>
      </c>
      <c r="F118" s="104">
        <f t="shared" si="50"/>
        <v>5.9686000000000003</v>
      </c>
      <c r="G118" s="104">
        <f t="shared" si="51"/>
        <v>6.201948540200001</v>
      </c>
      <c r="H118" s="103">
        <f>ACA!I124</f>
        <v>1.1044553864675173</v>
      </c>
      <c r="I118" s="103">
        <f>'Formula Factor Data'!D122</f>
        <v>6490.42</v>
      </c>
      <c r="J118" s="103">
        <f>'Formula Factor Data'!H122</f>
        <v>1770.8507638985168</v>
      </c>
      <c r="K118" s="103">
        <f>'Formula Factor Data'!I122</f>
        <v>1489.41485427967</v>
      </c>
      <c r="L118" s="103">
        <f>'Formula Factor Data'!J122</f>
        <v>187.77874303587137</v>
      </c>
      <c r="M118" s="104">
        <f>H118*'National Details'!$E$28</f>
        <v>5.1705275627100731</v>
      </c>
      <c r="N118" s="104">
        <f>H118*'National Details'!$E$29</f>
        <v>1.8997932093350409</v>
      </c>
      <c r="O118" s="104">
        <f>H118*'National Details'!$E$30</f>
        <v>0.37503899125431495</v>
      </c>
      <c r="P118" s="104">
        <f>H118*'National Details'!$E$31</f>
        <v>2.0000667164640307</v>
      </c>
      <c r="Q118" s="105">
        <f t="shared" si="52"/>
        <v>19128570.437031887</v>
      </c>
      <c r="R118" s="105">
        <f t="shared" si="53"/>
        <v>1917622.6459200981</v>
      </c>
      <c r="S118" s="105">
        <f t="shared" si="54"/>
        <v>318395.52736969671</v>
      </c>
      <c r="T118" s="105">
        <f t="shared" si="55"/>
        <v>214074.90798313398</v>
      </c>
      <c r="U118" s="104">
        <f t="shared" si="56"/>
        <v>5.170527562710074</v>
      </c>
      <c r="V118" s="104">
        <f t="shared" si="57"/>
        <v>0.51834091722880371</v>
      </c>
      <c r="W118" s="104">
        <f t="shared" si="58"/>
        <v>8.6063558985125743E-2</v>
      </c>
      <c r="X118" s="104">
        <f t="shared" si="59"/>
        <v>5.7865286684913801E-2</v>
      </c>
      <c r="Y118" s="104">
        <f t="shared" si="60"/>
        <v>5.8327973256089169</v>
      </c>
      <c r="Z118" s="105">
        <f t="shared" si="61"/>
        <v>21578663.518304817</v>
      </c>
      <c r="AA118" s="104">
        <v>0</v>
      </c>
      <c r="AB118" s="104">
        <v>0.1358026743910834</v>
      </c>
      <c r="AC118" s="104">
        <v>0</v>
      </c>
      <c r="AD118" s="104">
        <f t="shared" si="62"/>
        <v>0</v>
      </c>
      <c r="AE118" s="104">
        <f t="shared" si="63"/>
        <v>502407.34453518403</v>
      </c>
      <c r="AF118" s="104">
        <f t="shared" si="64"/>
        <v>0</v>
      </c>
      <c r="AG118" s="104">
        <f t="shared" si="65"/>
        <v>5.97</v>
      </c>
      <c r="AH118" s="105">
        <f t="shared" si="66"/>
        <v>22086251</v>
      </c>
      <c r="AI118" s="214"/>
      <c r="AJ118" s="207">
        <v>3016.9</v>
      </c>
      <c r="AK118" s="105">
        <f t="shared" si="67"/>
        <v>10266210</v>
      </c>
      <c r="AL118" s="215"/>
    </row>
    <row r="119" spans="1:38" x14ac:dyDescent="0.5">
      <c r="A119" s="102" t="s">
        <v>169</v>
      </c>
      <c r="B119" s="101">
        <v>908</v>
      </c>
      <c r="C119" s="102" t="s">
        <v>173</v>
      </c>
      <c r="D119" s="104">
        <v>5.2</v>
      </c>
      <c r="E119" s="104">
        <f>'TP&amp;P Notional Rates'!I122</f>
        <v>0.05</v>
      </c>
      <c r="F119" s="104">
        <f t="shared" si="50"/>
        <v>5.3020000000000005</v>
      </c>
      <c r="G119" s="104">
        <f t="shared" si="51"/>
        <v>5.5090669640000005</v>
      </c>
      <c r="H119" s="103">
        <f>ACA!I125</f>
        <v>1.0440956528411869</v>
      </c>
      <c r="I119" s="103">
        <f>'Formula Factor Data'!D123</f>
        <v>6454.82</v>
      </c>
      <c r="J119" s="103">
        <f>'Formula Factor Data'!H123</f>
        <v>1431.8576722950938</v>
      </c>
      <c r="K119" s="103">
        <f>'Formula Factor Data'!I123</f>
        <v>205.640550224029</v>
      </c>
      <c r="L119" s="103">
        <f>'Formula Factor Data'!J123</f>
        <v>172.97230065359474</v>
      </c>
      <c r="M119" s="104">
        <f>H119*'National Details'!$E$28</f>
        <v>4.8879523946981074</v>
      </c>
      <c r="N119" s="104">
        <f>H119*'National Details'!$E$29</f>
        <v>1.7959673658780795</v>
      </c>
      <c r="O119" s="104">
        <f>H119*'National Details'!$E$30</f>
        <v>0.35454268702241565</v>
      </c>
      <c r="P119" s="104">
        <f>H119*'National Details'!$E$31</f>
        <v>1.8907608126495006</v>
      </c>
      <c r="Q119" s="105">
        <f t="shared" si="52"/>
        <v>17983986.139516786</v>
      </c>
      <c r="R119" s="105">
        <f t="shared" si="53"/>
        <v>1465794.7016537588</v>
      </c>
      <c r="S119" s="105">
        <f t="shared" si="54"/>
        <v>41557.761345201296</v>
      </c>
      <c r="T119" s="105">
        <f t="shared" si="55"/>
        <v>186418.0712172974</v>
      </c>
      <c r="U119" s="104">
        <f t="shared" si="56"/>
        <v>4.8879523946981083</v>
      </c>
      <c r="V119" s="104">
        <f t="shared" si="57"/>
        <v>0.39839525378308588</v>
      </c>
      <c r="W119" s="104">
        <f t="shared" si="58"/>
        <v>1.1295179917828115E-2</v>
      </c>
      <c r="X119" s="104">
        <f t="shared" si="59"/>
        <v>5.0667446613483352E-2</v>
      </c>
      <c r="Y119" s="104">
        <f t="shared" si="60"/>
        <v>5.3483102750125058</v>
      </c>
      <c r="Z119" s="105">
        <f t="shared" si="61"/>
        <v>19677756.673733044</v>
      </c>
      <c r="AA119" s="104">
        <v>0.12168972498749575</v>
      </c>
      <c r="AB119" s="104">
        <v>0</v>
      </c>
      <c r="AC119" s="104">
        <v>0</v>
      </c>
      <c r="AD119" s="104">
        <f t="shared" si="62"/>
        <v>447726.60426695878</v>
      </c>
      <c r="AE119" s="104">
        <f t="shared" si="63"/>
        <v>0</v>
      </c>
      <c r="AF119" s="104">
        <f t="shared" si="64"/>
        <v>0</v>
      </c>
      <c r="AG119" s="104">
        <f t="shared" si="65"/>
        <v>5.47</v>
      </c>
      <c r="AH119" s="105">
        <f t="shared" si="66"/>
        <v>20125484</v>
      </c>
      <c r="AI119" s="214"/>
      <c r="AJ119" s="207">
        <v>3150.55</v>
      </c>
      <c r="AK119" s="105">
        <f t="shared" si="67"/>
        <v>9823100</v>
      </c>
      <c r="AL119" s="215"/>
    </row>
    <row r="120" spans="1:38" x14ac:dyDescent="0.5">
      <c r="A120" s="102" t="s">
        <v>169</v>
      </c>
      <c r="B120" s="101">
        <v>878</v>
      </c>
      <c r="C120" s="102" t="s">
        <v>174</v>
      </c>
      <c r="D120" s="104">
        <v>5.2</v>
      </c>
      <c r="E120" s="104">
        <f>'TP&amp;P Notional Rates'!I123</f>
        <v>7.0000000000000007E-2</v>
      </c>
      <c r="F120" s="104">
        <f t="shared" si="50"/>
        <v>5.322000000000001</v>
      </c>
      <c r="G120" s="104">
        <f t="shared" si="51"/>
        <v>5.529066964000001</v>
      </c>
      <c r="H120" s="103">
        <f>ACA!I126</f>
        <v>1.051286408329926</v>
      </c>
      <c r="I120" s="103">
        <f>'Formula Factor Data'!D124</f>
        <v>9371.4</v>
      </c>
      <c r="J120" s="103">
        <f>'Formula Factor Data'!H124</f>
        <v>1787.4545346897035</v>
      </c>
      <c r="K120" s="103">
        <f>'Formula Factor Data'!I124</f>
        <v>503.29407530159398</v>
      </c>
      <c r="L120" s="103">
        <f>'Formula Factor Data'!J124</f>
        <v>269.2315010428581</v>
      </c>
      <c r="M120" s="104">
        <f>H120*'National Details'!$E$28</f>
        <v>4.921616044589979</v>
      </c>
      <c r="N120" s="104">
        <f>H120*'National Details'!$E$29</f>
        <v>1.8083363113464777</v>
      </c>
      <c r="O120" s="104">
        <f>H120*'National Details'!$E$30</f>
        <v>0.35698444584572009</v>
      </c>
      <c r="P120" s="104">
        <f>H120*'National Details'!$E$31</f>
        <v>1.9037826068255945</v>
      </c>
      <c r="Q120" s="105">
        <f t="shared" si="52"/>
        <v>26289786.582154199</v>
      </c>
      <c r="R120" s="105">
        <f t="shared" si="53"/>
        <v>1842421.7957773784</v>
      </c>
      <c r="S120" s="105">
        <f t="shared" si="54"/>
        <v>102410.84924431499</v>
      </c>
      <c r="T120" s="105">
        <f t="shared" si="55"/>
        <v>292158.20187011588</v>
      </c>
      <c r="U120" s="104">
        <f t="shared" si="56"/>
        <v>4.921616044589979</v>
      </c>
      <c r="V120" s="104">
        <f t="shared" si="57"/>
        <v>0.34491313357239184</v>
      </c>
      <c r="W120" s="104">
        <f t="shared" si="58"/>
        <v>1.9171965402071587E-2</v>
      </c>
      <c r="X120" s="104">
        <f t="shared" si="59"/>
        <v>5.4693882332942798E-2</v>
      </c>
      <c r="Y120" s="104">
        <f t="shared" si="60"/>
        <v>5.3403950258973847</v>
      </c>
      <c r="Z120" s="105">
        <f t="shared" si="61"/>
        <v>28526777.429046009</v>
      </c>
      <c r="AA120" s="104">
        <v>0.12960497410261418</v>
      </c>
      <c r="AB120" s="104">
        <v>0</v>
      </c>
      <c r="AC120" s="104">
        <v>0</v>
      </c>
      <c r="AD120" s="104">
        <f t="shared" si="62"/>
        <v>692310.63095398596</v>
      </c>
      <c r="AE120" s="104">
        <f t="shared" si="63"/>
        <v>0</v>
      </c>
      <c r="AF120" s="104">
        <f t="shared" si="64"/>
        <v>0</v>
      </c>
      <c r="AG120" s="104">
        <f t="shared" si="65"/>
        <v>5.47</v>
      </c>
      <c r="AH120" s="105">
        <f t="shared" si="66"/>
        <v>29219089</v>
      </c>
      <c r="AI120" s="214"/>
      <c r="AJ120" s="207">
        <v>4345.58</v>
      </c>
      <c r="AK120" s="105">
        <f t="shared" si="67"/>
        <v>13549084</v>
      </c>
      <c r="AL120" s="215"/>
    </row>
    <row r="121" spans="1:38" x14ac:dyDescent="0.5">
      <c r="A121" s="102" t="s">
        <v>169</v>
      </c>
      <c r="B121" s="101">
        <v>838</v>
      </c>
      <c r="C121" s="102" t="s">
        <v>175</v>
      </c>
      <c r="D121" s="104">
        <v>5.2</v>
      </c>
      <c r="E121" s="104">
        <f>'TP&amp;P Notional Rates'!I124</f>
        <v>0.03</v>
      </c>
      <c r="F121" s="104">
        <f t="shared" si="50"/>
        <v>5.2820000000000009</v>
      </c>
      <c r="G121" s="104">
        <f t="shared" si="51"/>
        <v>5.4890669640000009</v>
      </c>
      <c r="H121" s="103">
        <f>ACA!I127</f>
        <v>1.0582877012376872</v>
      </c>
      <c r="I121" s="103">
        <f>'Formula Factor Data'!D125</f>
        <v>3845.8</v>
      </c>
      <c r="J121" s="103">
        <f>'Formula Factor Data'!H125</f>
        <v>724.71869102403207</v>
      </c>
      <c r="K121" s="103">
        <f>'Formula Factor Data'!I125</f>
        <v>175.73137587973801</v>
      </c>
      <c r="L121" s="103">
        <f>'Formula Factor Data'!J125</f>
        <v>106.198014272417</v>
      </c>
      <c r="M121" s="104">
        <f>H121*'National Details'!$E$28</f>
        <v>4.9543927220345694</v>
      </c>
      <c r="N121" s="104">
        <f>H121*'National Details'!$E$29</f>
        <v>1.8203793588843886</v>
      </c>
      <c r="O121" s="104">
        <f>H121*'National Details'!$E$30</f>
        <v>0.35936186901896472</v>
      </c>
      <c r="P121" s="104">
        <f>H121*'National Details'!$E$31</f>
        <v>1.9164613017630299</v>
      </c>
      <c r="Q121" s="105">
        <f t="shared" si="52"/>
        <v>10860554.012328314</v>
      </c>
      <c r="R121" s="105">
        <f t="shared" si="53"/>
        <v>751979.87929858069</v>
      </c>
      <c r="S121" s="105">
        <f t="shared" si="54"/>
        <v>35996.158738407612</v>
      </c>
      <c r="T121" s="105">
        <f t="shared" si="55"/>
        <v>116008.89926598412</v>
      </c>
      <c r="U121" s="104">
        <f t="shared" si="56"/>
        <v>4.9543927220345703</v>
      </c>
      <c r="V121" s="104">
        <f t="shared" si="57"/>
        <v>0.34303992566900537</v>
      </c>
      <c r="W121" s="104">
        <f t="shared" si="58"/>
        <v>1.6420811191798029E-2</v>
      </c>
      <c r="X121" s="104">
        <f t="shared" si="59"/>
        <v>5.2921208767269516E-2</v>
      </c>
      <c r="Y121" s="104">
        <f t="shared" si="60"/>
        <v>5.3667746676626438</v>
      </c>
      <c r="Z121" s="105">
        <f t="shared" si="61"/>
        <v>11764538.949631289</v>
      </c>
      <c r="AA121" s="104">
        <v>0.10322533233735864</v>
      </c>
      <c r="AB121" s="104">
        <v>0</v>
      </c>
      <c r="AC121" s="104">
        <v>0</v>
      </c>
      <c r="AD121" s="104">
        <f t="shared" si="62"/>
        <v>226280.87036871791</v>
      </c>
      <c r="AE121" s="104">
        <f t="shared" si="63"/>
        <v>0</v>
      </c>
      <c r="AF121" s="104">
        <f t="shared" si="64"/>
        <v>0</v>
      </c>
      <c r="AG121" s="104">
        <f t="shared" si="65"/>
        <v>5.47</v>
      </c>
      <c r="AH121" s="105">
        <f t="shared" si="66"/>
        <v>11990820</v>
      </c>
      <c r="AI121" s="214"/>
      <c r="AJ121" s="207">
        <v>1529.13</v>
      </c>
      <c r="AK121" s="105">
        <f t="shared" si="67"/>
        <v>4767675</v>
      </c>
      <c r="AL121" s="215"/>
    </row>
    <row r="122" spans="1:38" x14ac:dyDescent="0.5">
      <c r="A122" s="102" t="s">
        <v>169</v>
      </c>
      <c r="B122" s="101">
        <v>916</v>
      </c>
      <c r="C122" s="102" t="s">
        <v>176</v>
      </c>
      <c r="D122" s="104">
        <v>5.2</v>
      </c>
      <c r="E122" s="104">
        <f>'TP&amp;P Notional Rates'!I125</f>
        <v>0.01</v>
      </c>
      <c r="F122" s="104">
        <f t="shared" si="50"/>
        <v>5.2620000000000005</v>
      </c>
      <c r="G122" s="104">
        <f t="shared" si="51"/>
        <v>5.4690669640000005</v>
      </c>
      <c r="H122" s="103">
        <f>ACA!I128</f>
        <v>1.0674268740974142</v>
      </c>
      <c r="I122" s="103">
        <f>'Formula Factor Data'!D126</f>
        <v>8462.36</v>
      </c>
      <c r="J122" s="103">
        <f>'Formula Factor Data'!H126</f>
        <v>1588.3296795783485</v>
      </c>
      <c r="K122" s="103">
        <f>'Formula Factor Data'!I126</f>
        <v>839.20161924572801</v>
      </c>
      <c r="L122" s="103">
        <f>'Formula Factor Data'!J126</f>
        <v>181.07314985612041</v>
      </c>
      <c r="M122" s="104">
        <f>H122*'National Details'!$E$28</f>
        <v>4.9971779225511135</v>
      </c>
      <c r="N122" s="104">
        <f>H122*'National Details'!$E$29</f>
        <v>1.8360998114717773</v>
      </c>
      <c r="O122" s="104">
        <f>H122*'National Details'!$E$30</f>
        <v>0.3624652502982878</v>
      </c>
      <c r="P122" s="104">
        <f>H122*'National Details'!$E$31</f>
        <v>1.9330114998757979</v>
      </c>
      <c r="Q122" s="105">
        <f t="shared" si="52"/>
        <v>24104113.581867397</v>
      </c>
      <c r="R122" s="105">
        <f t="shared" si="53"/>
        <v>1662309.1403804354</v>
      </c>
      <c r="S122" s="105">
        <f t="shared" si="54"/>
        <v>173383.41223325979</v>
      </c>
      <c r="T122" s="105">
        <f t="shared" si="55"/>
        <v>199509.39416465021</v>
      </c>
      <c r="U122" s="104">
        <f t="shared" si="56"/>
        <v>4.9971779225511135</v>
      </c>
      <c r="V122" s="104">
        <f t="shared" si="57"/>
        <v>0.34462393767564059</v>
      </c>
      <c r="W122" s="104">
        <f t="shared" si="58"/>
        <v>3.5945223905699028E-2</v>
      </c>
      <c r="X122" s="104">
        <f t="shared" si="59"/>
        <v>4.1361568284806409E-2</v>
      </c>
      <c r="Y122" s="104">
        <f t="shared" si="60"/>
        <v>5.4191086524172594</v>
      </c>
      <c r="Z122" s="105">
        <f t="shared" si="61"/>
        <v>26139315.528645739</v>
      </c>
      <c r="AA122" s="104">
        <v>5.0891347582741275E-2</v>
      </c>
      <c r="AB122" s="104">
        <v>0</v>
      </c>
      <c r="AC122" s="104">
        <v>0</v>
      </c>
      <c r="AD122" s="104">
        <f t="shared" si="62"/>
        <v>245476.71535426332</v>
      </c>
      <c r="AE122" s="104">
        <f t="shared" si="63"/>
        <v>0</v>
      </c>
      <c r="AF122" s="104">
        <f t="shared" si="64"/>
        <v>0</v>
      </c>
      <c r="AG122" s="104">
        <f t="shared" si="65"/>
        <v>5.47</v>
      </c>
      <c r="AH122" s="105">
        <f t="shared" si="66"/>
        <v>26384793</v>
      </c>
      <c r="AI122" s="214"/>
      <c r="AJ122" s="207">
        <v>3967.23</v>
      </c>
      <c r="AK122" s="105">
        <f t="shared" si="67"/>
        <v>12369427</v>
      </c>
      <c r="AL122" s="215"/>
    </row>
    <row r="123" spans="1:38" x14ac:dyDescent="0.5">
      <c r="A123" s="102" t="s">
        <v>169</v>
      </c>
      <c r="B123" s="101">
        <v>802</v>
      </c>
      <c r="C123" s="102" t="s">
        <v>177</v>
      </c>
      <c r="D123" s="104">
        <v>5.35</v>
      </c>
      <c r="E123" s="104">
        <f>'TP&amp;P Notional Rates'!I126</f>
        <v>0.04</v>
      </c>
      <c r="F123" s="104">
        <f t="shared" si="50"/>
        <v>5.4434999999999993</v>
      </c>
      <c r="G123" s="104">
        <f t="shared" si="51"/>
        <v>5.6565400495000002</v>
      </c>
      <c r="H123" s="103">
        <f>ACA!I129</f>
        <v>1.1105578195701353</v>
      </c>
      <c r="I123" s="103">
        <f>'Formula Factor Data'!D127</f>
        <v>2671.35</v>
      </c>
      <c r="J123" s="103">
        <f>'Formula Factor Data'!H127</f>
        <v>435.54445642407904</v>
      </c>
      <c r="K123" s="103">
        <f>'Formula Factor Data'!I127</f>
        <v>217.86772062153449</v>
      </c>
      <c r="L123" s="103">
        <f>'Formula Factor Data'!J127</f>
        <v>57.572198275862071</v>
      </c>
      <c r="M123" s="104">
        <f>H123*'National Details'!$E$28</f>
        <v>5.199096211967694</v>
      </c>
      <c r="N123" s="104">
        <f>H123*'National Details'!$E$29</f>
        <v>1.9102901122528269</v>
      </c>
      <c r="O123" s="104">
        <f>H123*'National Details'!$E$30</f>
        <v>0.3771111893557908</v>
      </c>
      <c r="P123" s="104">
        <f>H123*'National Details'!$E$31</f>
        <v>2.0111176592975228</v>
      </c>
      <c r="Q123" s="105">
        <f t="shared" si="52"/>
        <v>7916505.2295287428</v>
      </c>
      <c r="R123" s="105">
        <f t="shared" si="53"/>
        <v>474249.27307546674</v>
      </c>
      <c r="S123" s="105">
        <f t="shared" si="54"/>
        <v>46831.402490118548</v>
      </c>
      <c r="T123" s="105">
        <f t="shared" si="55"/>
        <v>65997.144843183822</v>
      </c>
      <c r="U123" s="104">
        <f t="shared" si="56"/>
        <v>5.199096211967694</v>
      </c>
      <c r="V123" s="104">
        <f t="shared" si="57"/>
        <v>0.31145910066200627</v>
      </c>
      <c r="W123" s="104">
        <f t="shared" si="58"/>
        <v>3.0756117785322782E-2</v>
      </c>
      <c r="X123" s="104">
        <f t="shared" si="59"/>
        <v>4.3343053002101783E-2</v>
      </c>
      <c r="Y123" s="104">
        <f t="shared" si="60"/>
        <v>5.5846544834171246</v>
      </c>
      <c r="Z123" s="105">
        <f t="shared" si="61"/>
        <v>8503583.0499375109</v>
      </c>
      <c r="AA123" s="104">
        <v>0</v>
      </c>
      <c r="AB123" s="104">
        <v>0</v>
      </c>
      <c r="AC123" s="104">
        <v>0</v>
      </c>
      <c r="AD123" s="104">
        <f t="shared" si="62"/>
        <v>0</v>
      </c>
      <c r="AE123" s="104">
        <f t="shared" si="63"/>
        <v>0</v>
      </c>
      <c r="AF123" s="104">
        <f t="shared" si="64"/>
        <v>0</v>
      </c>
      <c r="AG123" s="104">
        <f t="shared" si="65"/>
        <v>5.58</v>
      </c>
      <c r="AH123" s="105">
        <f t="shared" si="66"/>
        <v>8496496</v>
      </c>
      <c r="AI123" s="214"/>
      <c r="AJ123" s="207">
        <v>1298.02</v>
      </c>
      <c r="AK123" s="105">
        <f t="shared" si="67"/>
        <v>4128483</v>
      </c>
      <c r="AL123" s="215"/>
    </row>
    <row r="124" spans="1:38" x14ac:dyDescent="0.5">
      <c r="A124" s="102" t="s">
        <v>169</v>
      </c>
      <c r="B124" s="101">
        <v>879</v>
      </c>
      <c r="C124" s="102" t="s">
        <v>178</v>
      </c>
      <c r="D124" s="104">
        <v>5.41</v>
      </c>
      <c r="E124" s="104">
        <f>'TP&amp;P Notional Rates'!I127</f>
        <v>0.06</v>
      </c>
      <c r="F124" s="104">
        <f t="shared" si="50"/>
        <v>5.5240999999999998</v>
      </c>
      <c r="G124" s="104">
        <f t="shared" si="51"/>
        <v>5.7395292837000005</v>
      </c>
      <c r="H124" s="103">
        <f>ACA!I130</f>
        <v>1.0773326469489295</v>
      </c>
      <c r="I124" s="103">
        <f>'Formula Factor Data'!D128</f>
        <v>3375.96</v>
      </c>
      <c r="J124" s="103">
        <f>'Formula Factor Data'!H128</f>
        <v>913.17360509302682</v>
      </c>
      <c r="K124" s="103">
        <f>'Formula Factor Data'!I128</f>
        <v>319.93061971209357</v>
      </c>
      <c r="L124" s="103">
        <f>'Formula Factor Data'!J128</f>
        <v>125.12824314306894</v>
      </c>
      <c r="M124" s="104">
        <f>H124*'National Details'!$E$28</f>
        <v>5.043551974582785</v>
      </c>
      <c r="N124" s="104">
        <f>H124*'National Details'!$E$29</f>
        <v>1.8531389062393029</v>
      </c>
      <c r="O124" s="104">
        <f>H124*'National Details'!$E$30</f>
        <v>0.36582894529524812</v>
      </c>
      <c r="P124" s="104">
        <f>H124*'National Details'!$E$31</f>
        <v>1.9509499397837564</v>
      </c>
      <c r="Q124" s="105">
        <f t="shared" si="52"/>
        <v>9705292.9427441247</v>
      </c>
      <c r="R124" s="105">
        <f t="shared" si="53"/>
        <v>964575.39537675492</v>
      </c>
      <c r="S124" s="105">
        <f t="shared" si="54"/>
        <v>66712.732270850276</v>
      </c>
      <c r="T124" s="105">
        <f t="shared" si="55"/>
        <v>139147.79490237404</v>
      </c>
      <c r="U124" s="104">
        <f t="shared" si="56"/>
        <v>5.043551974582785</v>
      </c>
      <c r="V124" s="104">
        <f t="shared" si="57"/>
        <v>0.50126113335131128</v>
      </c>
      <c r="W124" s="104">
        <f t="shared" si="58"/>
        <v>3.4668622014754416E-2</v>
      </c>
      <c r="X124" s="104">
        <f t="shared" si="59"/>
        <v>7.2310968857811589E-2</v>
      </c>
      <c r="Y124" s="104">
        <f t="shared" si="60"/>
        <v>5.6517926988066627</v>
      </c>
      <c r="Z124" s="105">
        <f t="shared" si="61"/>
        <v>10875728.865294104</v>
      </c>
      <c r="AA124" s="104">
        <v>0</v>
      </c>
      <c r="AB124" s="104">
        <v>0</v>
      </c>
      <c r="AC124" s="104">
        <v>0</v>
      </c>
      <c r="AD124" s="104">
        <f t="shared" si="62"/>
        <v>0</v>
      </c>
      <c r="AE124" s="104">
        <f t="shared" si="63"/>
        <v>0</v>
      </c>
      <c r="AF124" s="104">
        <f t="shared" si="64"/>
        <v>0</v>
      </c>
      <c r="AG124" s="104">
        <f t="shared" si="65"/>
        <v>5.65</v>
      </c>
      <c r="AH124" s="105">
        <f t="shared" si="66"/>
        <v>10872280</v>
      </c>
      <c r="AI124" s="214"/>
      <c r="AJ124" s="207">
        <v>1579.06</v>
      </c>
      <c r="AK124" s="105">
        <f t="shared" si="67"/>
        <v>5085363</v>
      </c>
      <c r="AL124" s="215"/>
    </row>
    <row r="125" spans="1:38" x14ac:dyDescent="0.5">
      <c r="A125" s="102" t="s">
        <v>169</v>
      </c>
      <c r="B125" s="101">
        <v>933</v>
      </c>
      <c r="C125" s="102" t="s">
        <v>179</v>
      </c>
      <c r="D125" s="104">
        <v>5.2</v>
      </c>
      <c r="E125" s="104">
        <f>'TP&amp;P Notional Rates'!I128</f>
        <v>0.04</v>
      </c>
      <c r="F125" s="104">
        <f t="shared" si="50"/>
        <v>5.2920000000000007</v>
      </c>
      <c r="G125" s="104">
        <f t="shared" si="51"/>
        <v>5.4990669640000007</v>
      </c>
      <c r="H125" s="103">
        <f>ACA!I131</f>
        <v>1.0429992877230383</v>
      </c>
      <c r="I125" s="103">
        <f>'Formula Factor Data'!D129</f>
        <v>6789.22</v>
      </c>
      <c r="J125" s="103">
        <f>'Formula Factor Data'!H129</f>
        <v>1428.0153746179333</v>
      </c>
      <c r="K125" s="103">
        <f>'Formula Factor Data'!I129</f>
        <v>688.76633505390009</v>
      </c>
      <c r="L125" s="103">
        <f>'Formula Factor Data'!J129</f>
        <v>168.42791004818849</v>
      </c>
      <c r="M125" s="104">
        <f>H125*'National Details'!$E$28</f>
        <v>4.8828197418706241</v>
      </c>
      <c r="N125" s="104">
        <f>H125*'National Details'!$E$29</f>
        <v>1.7940814888821128</v>
      </c>
      <c r="O125" s="104">
        <f>H125*'National Details'!$E$30</f>
        <v>0.3541703952368036</v>
      </c>
      <c r="P125" s="104">
        <f>H125*'National Details'!$E$31</f>
        <v>1.8887753966618848</v>
      </c>
      <c r="Q125" s="105">
        <f t="shared" si="52"/>
        <v>18895806.345304638</v>
      </c>
      <c r="R125" s="105">
        <f t="shared" si="53"/>
        <v>1460326.2911814214</v>
      </c>
      <c r="S125" s="105">
        <f t="shared" si="54"/>
        <v>139046.16771375138</v>
      </c>
      <c r="T125" s="105">
        <f t="shared" si="55"/>
        <v>181329.82078781369</v>
      </c>
      <c r="U125" s="104">
        <f t="shared" si="56"/>
        <v>4.8828197418706232</v>
      </c>
      <c r="V125" s="104">
        <f t="shared" si="57"/>
        <v>0.37735939466405422</v>
      </c>
      <c r="W125" s="104">
        <f t="shared" si="58"/>
        <v>3.5930584825921756E-2</v>
      </c>
      <c r="X125" s="104">
        <f t="shared" si="59"/>
        <v>4.6857001630555416E-2</v>
      </c>
      <c r="Y125" s="104">
        <f t="shared" si="60"/>
        <v>5.3429667229911546</v>
      </c>
      <c r="Z125" s="105">
        <f t="shared" si="61"/>
        <v>20676508.624987625</v>
      </c>
      <c r="AA125" s="104">
        <v>0.12703327700884515</v>
      </c>
      <c r="AB125" s="104">
        <v>0</v>
      </c>
      <c r="AC125" s="104">
        <v>0</v>
      </c>
      <c r="AD125" s="104">
        <f t="shared" si="62"/>
        <v>491600.41301237524</v>
      </c>
      <c r="AE125" s="104">
        <f t="shared" si="63"/>
        <v>0</v>
      </c>
      <c r="AF125" s="104">
        <f t="shared" si="64"/>
        <v>0</v>
      </c>
      <c r="AG125" s="104">
        <f t="shared" si="65"/>
        <v>5.47</v>
      </c>
      <c r="AH125" s="105">
        <f t="shared" si="66"/>
        <v>21168110</v>
      </c>
      <c r="AI125" s="214"/>
      <c r="AJ125" s="207">
        <v>3288.21</v>
      </c>
      <c r="AK125" s="105">
        <f t="shared" si="67"/>
        <v>10252310</v>
      </c>
      <c r="AL125" s="215"/>
    </row>
    <row r="126" spans="1:38" x14ac:dyDescent="0.5">
      <c r="A126" s="102" t="s">
        <v>169</v>
      </c>
      <c r="B126" s="101">
        <v>803</v>
      </c>
      <c r="C126" s="102" t="s">
        <v>180</v>
      </c>
      <c r="D126" s="104">
        <v>5.38</v>
      </c>
      <c r="E126" s="104">
        <f>'TP&amp;P Notional Rates'!I129</f>
        <v>0.01</v>
      </c>
      <c r="F126" s="104">
        <f t="shared" si="50"/>
        <v>5.4437999999999995</v>
      </c>
      <c r="G126" s="104">
        <f t="shared" si="51"/>
        <v>5.6580346665999999</v>
      </c>
      <c r="H126" s="103">
        <f>ACA!I132</f>
        <v>1.1346598005980228</v>
      </c>
      <c r="I126" s="103">
        <f>'Formula Factor Data'!D130</f>
        <v>4115.1899999999996</v>
      </c>
      <c r="J126" s="103">
        <f>'Formula Factor Data'!H130</f>
        <v>578.62725313646831</v>
      </c>
      <c r="K126" s="103">
        <f>'Formula Factor Data'!I130</f>
        <v>539.18588544864895</v>
      </c>
      <c r="L126" s="103">
        <f>'Formula Factor Data'!J130</f>
        <v>105.53370409711684</v>
      </c>
      <c r="M126" s="104">
        <f>H126*'National Details'!$E$28</f>
        <v>5.3119300654193866</v>
      </c>
      <c r="N126" s="104">
        <f>H126*'National Details'!$E$29</f>
        <v>1.9517483553374599</v>
      </c>
      <c r="O126" s="104">
        <f>H126*'National Details'!$E$30</f>
        <v>0.38529547888226995</v>
      </c>
      <c r="P126" s="104">
        <f>H126*'National Details'!$E$31</f>
        <v>2.0547641212962331</v>
      </c>
      <c r="Q126" s="105">
        <f t="shared" si="52"/>
        <v>12459972.846970527</v>
      </c>
      <c r="R126" s="105">
        <f t="shared" si="53"/>
        <v>643720.83010764455</v>
      </c>
      <c r="S126" s="105">
        <f t="shared" si="54"/>
        <v>118415.15384608382</v>
      </c>
      <c r="T126" s="105">
        <f t="shared" si="55"/>
        <v>123602.71519676191</v>
      </c>
      <c r="U126" s="104">
        <f t="shared" si="56"/>
        <v>5.3119300654193866</v>
      </c>
      <c r="V126" s="104">
        <f t="shared" si="57"/>
        <v>0.27443077711175773</v>
      </c>
      <c r="W126" s="104">
        <f t="shared" si="58"/>
        <v>5.0482695559742795E-2</v>
      </c>
      <c r="X126" s="104">
        <f t="shared" si="59"/>
        <v>5.2694254400464859E-2</v>
      </c>
      <c r="Y126" s="104">
        <f t="shared" si="60"/>
        <v>5.6895377924913522</v>
      </c>
      <c r="Z126" s="105">
        <f t="shared" si="61"/>
        <v>13345711.546121016</v>
      </c>
      <c r="AA126" s="104">
        <v>0</v>
      </c>
      <c r="AB126" s="104">
        <v>0</v>
      </c>
      <c r="AC126" s="104">
        <v>3.1503128052803753E-2</v>
      </c>
      <c r="AD126" s="104">
        <f t="shared" si="62"/>
        <v>0</v>
      </c>
      <c r="AE126" s="104">
        <f t="shared" si="63"/>
        <v>0</v>
      </c>
      <c r="AF126" s="104">
        <f t="shared" si="64"/>
        <v>73895.573793021962</v>
      </c>
      <c r="AG126" s="104">
        <f t="shared" si="65"/>
        <v>5.66</v>
      </c>
      <c r="AH126" s="105">
        <f t="shared" si="66"/>
        <v>13276426</v>
      </c>
      <c r="AI126" s="214"/>
      <c r="AJ126" s="207">
        <v>2134.98</v>
      </c>
      <c r="AK126" s="105">
        <f t="shared" si="67"/>
        <v>6887873</v>
      </c>
      <c r="AL126" s="215"/>
    </row>
    <row r="127" spans="1:38" x14ac:dyDescent="0.5">
      <c r="A127" s="102" t="s">
        <v>169</v>
      </c>
      <c r="B127" s="101">
        <v>866</v>
      </c>
      <c r="C127" s="102" t="s">
        <v>181</v>
      </c>
      <c r="D127" s="104">
        <v>5.41</v>
      </c>
      <c r="E127" s="104">
        <f>'TP&amp;P Notional Rates'!I130</f>
        <v>0.1</v>
      </c>
      <c r="F127" s="104">
        <f t="shared" si="50"/>
        <v>5.5640999999999998</v>
      </c>
      <c r="G127" s="104">
        <f t="shared" si="51"/>
        <v>5.7795292837000005</v>
      </c>
      <c r="H127" s="103">
        <f>ACA!I133</f>
        <v>1.0993229245577054</v>
      </c>
      <c r="I127" s="103">
        <f>'Formula Factor Data'!D131</f>
        <v>3436.56</v>
      </c>
      <c r="J127" s="103">
        <f>'Formula Factor Data'!H131</f>
        <v>650.84991230172045</v>
      </c>
      <c r="K127" s="103">
        <f>'Formula Factor Data'!I131</f>
        <v>871.111557115344</v>
      </c>
      <c r="L127" s="103">
        <f>'Formula Factor Data'!J131</f>
        <v>101.65913530544373</v>
      </c>
      <c r="M127" s="104">
        <f>H127*'National Details'!$E$28</f>
        <v>5.1464998508672988</v>
      </c>
      <c r="N127" s="104">
        <f>H127*'National Details'!$E$29</f>
        <v>1.8909647709907655</v>
      </c>
      <c r="O127" s="104">
        <f>H127*'National Details'!$E$30</f>
        <v>0.37329616545900279</v>
      </c>
      <c r="P127" s="104">
        <f>H127*'National Details'!$E$31</f>
        <v>1.9907723018909202</v>
      </c>
      <c r="Q127" s="105">
        <f t="shared" si="52"/>
        <v>10081165.650673019</v>
      </c>
      <c r="R127" s="105">
        <f t="shared" si="53"/>
        <v>701518.52555804001</v>
      </c>
      <c r="S127" s="105">
        <f t="shared" si="54"/>
        <v>185354.08425616202</v>
      </c>
      <c r="T127" s="105">
        <f t="shared" si="55"/>
        <v>115356.70875614748</v>
      </c>
      <c r="U127" s="104">
        <f t="shared" si="56"/>
        <v>5.1464998508672988</v>
      </c>
      <c r="V127" s="104">
        <f t="shared" si="57"/>
        <v>0.35812971557749101</v>
      </c>
      <c r="W127" s="104">
        <f t="shared" si="58"/>
        <v>9.4624451183211986E-2</v>
      </c>
      <c r="X127" s="104">
        <f t="shared" si="59"/>
        <v>5.8890341155183885E-2</v>
      </c>
      <c r="Y127" s="104">
        <f t="shared" si="60"/>
        <v>5.6581443587831863</v>
      </c>
      <c r="Z127" s="105">
        <f t="shared" si="61"/>
        <v>11083394.969243368</v>
      </c>
      <c r="AA127" s="104">
        <v>0</v>
      </c>
      <c r="AB127" s="104">
        <v>0</v>
      </c>
      <c r="AC127" s="104">
        <v>0</v>
      </c>
      <c r="AD127" s="104">
        <f t="shared" si="62"/>
        <v>0</v>
      </c>
      <c r="AE127" s="104">
        <f t="shared" si="63"/>
        <v>0</v>
      </c>
      <c r="AF127" s="104">
        <f t="shared" si="64"/>
        <v>0</v>
      </c>
      <c r="AG127" s="104">
        <f t="shared" si="65"/>
        <v>5.66</v>
      </c>
      <c r="AH127" s="105">
        <f t="shared" si="66"/>
        <v>11087030</v>
      </c>
      <c r="AI127" s="214"/>
      <c r="AJ127" s="207">
        <v>1499.81</v>
      </c>
      <c r="AK127" s="105">
        <f t="shared" si="67"/>
        <v>4838688</v>
      </c>
      <c r="AL127" s="215"/>
    </row>
    <row r="128" spans="1:38" x14ac:dyDescent="0.5">
      <c r="A128" s="102" t="s">
        <v>169</v>
      </c>
      <c r="B128" s="101">
        <v>880</v>
      </c>
      <c r="C128" s="102" t="s">
        <v>182</v>
      </c>
      <c r="D128" s="104">
        <v>5.45</v>
      </c>
      <c r="E128" s="104">
        <f>'TP&amp;P Notional Rates'!I131</f>
        <v>0.12</v>
      </c>
      <c r="F128" s="104">
        <f t="shared" si="50"/>
        <v>5.6245000000000003</v>
      </c>
      <c r="G128" s="104">
        <f t="shared" si="51"/>
        <v>5.8415221065000003</v>
      </c>
      <c r="H128" s="103">
        <f>ACA!I134</f>
        <v>1.0806536546803449</v>
      </c>
      <c r="I128" s="103">
        <f>'Formula Factor Data'!D132</f>
        <v>1546.66</v>
      </c>
      <c r="J128" s="103">
        <f>'Formula Factor Data'!H132</f>
        <v>463.96660848386443</v>
      </c>
      <c r="K128" s="103">
        <f>'Formula Factor Data'!I132</f>
        <v>92.386682039559801</v>
      </c>
      <c r="L128" s="103">
        <f>'Formula Factor Data'!J132</f>
        <v>76.868072144288575</v>
      </c>
      <c r="M128" s="104">
        <f>H128*'National Details'!$E$28</f>
        <v>5.0590993314263946</v>
      </c>
      <c r="N128" s="104">
        <f>H128*'National Details'!$E$29</f>
        <v>1.8588514302702386</v>
      </c>
      <c r="O128" s="104">
        <f>H128*'National Details'!$E$30</f>
        <v>0.36695665711122422</v>
      </c>
      <c r="P128" s="104">
        <f>H128*'National Details'!$E$31</f>
        <v>1.9569639781144201</v>
      </c>
      <c r="Q128" s="105">
        <f t="shared" si="52"/>
        <v>4460082.7460080497</v>
      </c>
      <c r="R128" s="105">
        <f t="shared" si="53"/>
        <v>491593.64645338204</v>
      </c>
      <c r="S128" s="105">
        <f t="shared" si="54"/>
        <v>19324.087561615634</v>
      </c>
      <c r="T128" s="105">
        <f t="shared" si="55"/>
        <v>85743.987504479723</v>
      </c>
      <c r="U128" s="104">
        <f t="shared" si="56"/>
        <v>5.0590993314263937</v>
      </c>
      <c r="V128" s="104">
        <f t="shared" si="57"/>
        <v>0.55761770122577892</v>
      </c>
      <c r="W128" s="104">
        <f t="shared" si="58"/>
        <v>2.1919431551106542E-2</v>
      </c>
      <c r="X128" s="104">
        <f t="shared" si="59"/>
        <v>9.7259933180836894E-2</v>
      </c>
      <c r="Y128" s="104">
        <f t="shared" si="60"/>
        <v>5.7358963973841162</v>
      </c>
      <c r="Z128" s="105">
        <f t="shared" si="61"/>
        <v>5056744.4675275264</v>
      </c>
      <c r="AA128" s="104">
        <v>0</v>
      </c>
      <c r="AB128" s="104">
        <v>0</v>
      </c>
      <c r="AC128" s="104">
        <v>0</v>
      </c>
      <c r="AD128" s="104">
        <f t="shared" si="62"/>
        <v>0</v>
      </c>
      <c r="AE128" s="104">
        <f t="shared" si="63"/>
        <v>0</v>
      </c>
      <c r="AF128" s="104">
        <f t="shared" si="64"/>
        <v>0</v>
      </c>
      <c r="AG128" s="104">
        <f t="shared" si="65"/>
        <v>5.74</v>
      </c>
      <c r="AH128" s="105">
        <f t="shared" si="66"/>
        <v>5060363</v>
      </c>
      <c r="AI128" s="214"/>
      <c r="AJ128" s="207">
        <v>711.83</v>
      </c>
      <c r="AK128" s="105">
        <f t="shared" si="67"/>
        <v>2328966</v>
      </c>
      <c r="AL128" s="215"/>
    </row>
    <row r="129" spans="1:38" x14ac:dyDescent="0.5">
      <c r="A129" s="102" t="s">
        <v>169</v>
      </c>
      <c r="B129" s="101">
        <v>865</v>
      </c>
      <c r="C129" s="102" t="s">
        <v>183</v>
      </c>
      <c r="D129" s="104">
        <v>5.2</v>
      </c>
      <c r="E129" s="104">
        <f>'TP&amp;P Notional Rates'!I132</f>
        <v>0.02</v>
      </c>
      <c r="F129" s="104">
        <f t="shared" si="50"/>
        <v>5.2720000000000002</v>
      </c>
      <c r="G129" s="104">
        <f t="shared" si="51"/>
        <v>5.4790669640000003</v>
      </c>
      <c r="H129" s="103">
        <f>ACA!I135</f>
        <v>1.0683692307945456</v>
      </c>
      <c r="I129" s="103">
        <f>'Formula Factor Data'!D133</f>
        <v>7167.34</v>
      </c>
      <c r="J129" s="103">
        <f>'Formula Factor Data'!H133</f>
        <v>1164.6174311685581</v>
      </c>
      <c r="K129" s="103">
        <f>'Formula Factor Data'!I133</f>
        <v>529.60824182057354</v>
      </c>
      <c r="L129" s="103">
        <f>'Formula Factor Data'!J133</f>
        <v>211.826102927466</v>
      </c>
      <c r="M129" s="104">
        <f>H129*'National Details'!$E$28</f>
        <v>5.0015895822126293</v>
      </c>
      <c r="N129" s="104">
        <f>H129*'National Details'!$E$29</f>
        <v>1.8377207758637457</v>
      </c>
      <c r="O129" s="104">
        <f>H129*'National Details'!$E$30</f>
        <v>0.36278524557326608</v>
      </c>
      <c r="P129" s="104">
        <f>H129*'National Details'!$E$31</f>
        <v>1.9347180208345103</v>
      </c>
      <c r="Q129" s="105">
        <f t="shared" si="52"/>
        <v>20433413.053420242</v>
      </c>
      <c r="R129" s="105">
        <f t="shared" si="53"/>
        <v>1219937.7400391693</v>
      </c>
      <c r="S129" s="105">
        <f t="shared" si="54"/>
        <v>109516.4119579064</v>
      </c>
      <c r="T129" s="105">
        <f t="shared" si="55"/>
        <v>233599.55381164118</v>
      </c>
      <c r="U129" s="104">
        <f t="shared" si="56"/>
        <v>5.0015895822126284</v>
      </c>
      <c r="V129" s="104">
        <f t="shared" si="57"/>
        <v>0.29861031417395084</v>
      </c>
      <c r="W129" s="104">
        <f t="shared" si="58"/>
        <v>2.6806884571752204E-2</v>
      </c>
      <c r="X129" s="104">
        <f t="shared" si="59"/>
        <v>5.7179341096824529E-2</v>
      </c>
      <c r="Y129" s="104">
        <f t="shared" si="60"/>
        <v>5.3841861220551559</v>
      </c>
      <c r="Z129" s="105">
        <f t="shared" si="61"/>
        <v>21996466.759228956</v>
      </c>
      <c r="AA129" s="104">
        <v>8.5813877944843853E-2</v>
      </c>
      <c r="AB129" s="104">
        <v>0</v>
      </c>
      <c r="AC129" s="104">
        <v>0</v>
      </c>
      <c r="AD129" s="104">
        <f t="shared" si="62"/>
        <v>350582.62677104241</v>
      </c>
      <c r="AE129" s="104">
        <f t="shared" si="63"/>
        <v>0</v>
      </c>
      <c r="AF129" s="104">
        <f t="shared" si="64"/>
        <v>0</v>
      </c>
      <c r="AG129" s="104">
        <f t="shared" si="65"/>
        <v>5.47</v>
      </c>
      <c r="AH129" s="105">
        <f t="shared" si="66"/>
        <v>22347050</v>
      </c>
      <c r="AI129" s="214"/>
      <c r="AJ129" s="207">
        <v>3554.79</v>
      </c>
      <c r="AK129" s="105">
        <f t="shared" si="67"/>
        <v>11083480</v>
      </c>
      <c r="AL129" s="215"/>
    </row>
    <row r="130" spans="1:38" x14ac:dyDescent="0.5">
      <c r="A130" s="102" t="s">
        <v>184</v>
      </c>
      <c r="B130" s="101">
        <v>330</v>
      </c>
      <c r="C130" s="102" t="s">
        <v>185</v>
      </c>
      <c r="D130" s="104">
        <v>5.7</v>
      </c>
      <c r="E130" s="104">
        <f>'TP&amp;P Notional Rates'!I133</f>
        <v>0.08</v>
      </c>
      <c r="F130" s="104">
        <f t="shared" si="50"/>
        <v>5.8370000000000006</v>
      </c>
      <c r="G130" s="104">
        <f t="shared" si="51"/>
        <v>6.0639772490000006</v>
      </c>
      <c r="H130" s="103">
        <f>ACA!I136</f>
        <v>1.0654102254384252</v>
      </c>
      <c r="I130" s="103">
        <f>'Formula Factor Data'!D134</f>
        <v>17999.97</v>
      </c>
      <c r="J130" s="103">
        <f>'Formula Factor Data'!H134</f>
        <v>7233.6951840177999</v>
      </c>
      <c r="K130" s="103">
        <f>'Formula Factor Data'!I134</f>
        <v>7662.9319374254865</v>
      </c>
      <c r="L130" s="103">
        <f>'Formula Factor Data'!J134</f>
        <v>641.07878191575867</v>
      </c>
      <c r="M130" s="104">
        <f>H130*'National Details'!$E$28</f>
        <v>4.987736945936426</v>
      </c>
      <c r="N130" s="104">
        <f>H130*'National Details'!$E$29</f>
        <v>1.8326309385096782</v>
      </c>
      <c r="O130" s="104">
        <f>H130*'National Details'!$E$30</f>
        <v>0.36178045860090596</v>
      </c>
      <c r="P130" s="104">
        <f>H130*'National Details'!$E$31</f>
        <v>1.929359535377217</v>
      </c>
      <c r="Q130" s="105">
        <f t="shared" si="52"/>
        <v>51174095.775005952</v>
      </c>
      <c r="R130" s="105">
        <f t="shared" si="53"/>
        <v>7556315.3485683044</v>
      </c>
      <c r="S130" s="105">
        <f t="shared" si="54"/>
        <v>1580210.4474131132</v>
      </c>
      <c r="T130" s="105">
        <f t="shared" si="55"/>
        <v>705016.73266579281</v>
      </c>
      <c r="U130" s="104">
        <f t="shared" si="56"/>
        <v>4.9877369459364242</v>
      </c>
      <c r="V130" s="104">
        <f t="shared" si="57"/>
        <v>0.73648420491697919</v>
      </c>
      <c r="W130" s="104">
        <f t="shared" si="58"/>
        <v>0.15401686950307811</v>
      </c>
      <c r="X130" s="104">
        <f t="shared" si="59"/>
        <v>6.8715195681836136E-2</v>
      </c>
      <c r="Y130" s="104">
        <f t="shared" si="60"/>
        <v>5.9469532160383176</v>
      </c>
      <c r="Z130" s="105">
        <f t="shared" si="61"/>
        <v>61015638.303653143</v>
      </c>
      <c r="AA130" s="104">
        <v>0</v>
      </c>
      <c r="AB130" s="104">
        <v>0</v>
      </c>
      <c r="AC130" s="104">
        <v>0</v>
      </c>
      <c r="AD130" s="104">
        <f t="shared" si="62"/>
        <v>0</v>
      </c>
      <c r="AE130" s="104">
        <f t="shared" si="63"/>
        <v>0</v>
      </c>
      <c r="AF130" s="104">
        <f t="shared" si="64"/>
        <v>0</v>
      </c>
      <c r="AG130" s="104">
        <f t="shared" si="65"/>
        <v>5.95</v>
      </c>
      <c r="AH130" s="105">
        <f t="shared" si="66"/>
        <v>61046899</v>
      </c>
      <c r="AI130" s="214"/>
      <c r="AJ130" s="207">
        <v>5350.74</v>
      </c>
      <c r="AK130" s="105">
        <f t="shared" si="67"/>
        <v>18147035</v>
      </c>
      <c r="AL130" s="215"/>
    </row>
    <row r="131" spans="1:38" x14ac:dyDescent="0.5">
      <c r="A131" s="102" t="s">
        <v>184</v>
      </c>
      <c r="B131" s="101">
        <v>331</v>
      </c>
      <c r="C131" s="102" t="s">
        <v>186</v>
      </c>
      <c r="D131" s="104">
        <v>5.48</v>
      </c>
      <c r="E131" s="104">
        <f>'TP&amp;P Notional Rates'!I134</f>
        <v>0.11</v>
      </c>
      <c r="F131" s="104">
        <f t="shared" si="50"/>
        <v>5.6448000000000009</v>
      </c>
      <c r="G131" s="104">
        <f t="shared" si="51"/>
        <v>5.8630167236000013</v>
      </c>
      <c r="H131" s="103">
        <f>ACA!I137</f>
        <v>1.0786843325372819</v>
      </c>
      <c r="I131" s="103">
        <f>'Formula Factor Data'!D135</f>
        <v>5244.04</v>
      </c>
      <c r="J131" s="103">
        <f>'Formula Factor Data'!H135</f>
        <v>1373.823369710537</v>
      </c>
      <c r="K131" s="103">
        <f>'Formula Factor Data'!I135</f>
        <v>1874.7669343254481</v>
      </c>
      <c r="L131" s="103">
        <f>'Formula Factor Data'!J135</f>
        <v>160.73929246425976</v>
      </c>
      <c r="M131" s="104">
        <f>H131*'National Details'!$E$28</f>
        <v>5.0498799147389262</v>
      </c>
      <c r="N131" s="104">
        <f>H131*'National Details'!$E$29</f>
        <v>1.8554639644837296</v>
      </c>
      <c r="O131" s="104">
        <f>H131*'National Details'!$E$30</f>
        <v>0.36628793603924736</v>
      </c>
      <c r="P131" s="104">
        <f>H131*'National Details'!$E$31</f>
        <v>1.9533977175659216</v>
      </c>
      <c r="Q131" s="105">
        <f t="shared" si="52"/>
        <v>15094610.192809887</v>
      </c>
      <c r="R131" s="105">
        <f t="shared" si="53"/>
        <v>1452975.4609562005</v>
      </c>
      <c r="S131" s="105">
        <f t="shared" si="54"/>
        <v>391421.57122935652</v>
      </c>
      <c r="T131" s="105">
        <f t="shared" si="55"/>
        <v>178973.02720302233</v>
      </c>
      <c r="U131" s="104">
        <f t="shared" si="56"/>
        <v>5.0498799147389262</v>
      </c>
      <c r="V131" s="104">
        <f t="shared" si="57"/>
        <v>0.48609082998289666</v>
      </c>
      <c r="W131" s="104">
        <f t="shared" si="58"/>
        <v>0.13094951810602046</v>
      </c>
      <c r="X131" s="104">
        <f t="shared" si="59"/>
        <v>5.9875166288366637E-2</v>
      </c>
      <c r="Y131" s="104">
        <f t="shared" si="60"/>
        <v>5.7267954291162102</v>
      </c>
      <c r="Z131" s="105">
        <f t="shared" si="61"/>
        <v>17117980.252198465</v>
      </c>
      <c r="AA131" s="104">
        <v>0</v>
      </c>
      <c r="AB131" s="104">
        <v>0</v>
      </c>
      <c r="AC131" s="104">
        <v>0</v>
      </c>
      <c r="AD131" s="104">
        <f t="shared" si="62"/>
        <v>0</v>
      </c>
      <c r="AE131" s="104">
        <f t="shared" si="63"/>
        <v>0</v>
      </c>
      <c r="AF131" s="104">
        <f t="shared" si="64"/>
        <v>0</v>
      </c>
      <c r="AG131" s="104">
        <f t="shared" si="65"/>
        <v>5.73</v>
      </c>
      <c r="AH131" s="105">
        <f t="shared" si="66"/>
        <v>17127560</v>
      </c>
      <c r="AI131" s="214"/>
      <c r="AJ131" s="207">
        <v>1969.09</v>
      </c>
      <c r="AK131" s="105">
        <f t="shared" si="67"/>
        <v>6431245</v>
      </c>
      <c r="AL131" s="215"/>
    </row>
    <row r="132" spans="1:38" x14ac:dyDescent="0.5">
      <c r="A132" s="102" t="s">
        <v>184</v>
      </c>
      <c r="B132" s="101">
        <v>332</v>
      </c>
      <c r="C132" s="102" t="s">
        <v>187</v>
      </c>
      <c r="D132" s="104">
        <v>5.2</v>
      </c>
      <c r="E132" s="104">
        <f>'TP&amp;P Notional Rates'!I135</f>
        <v>0.1</v>
      </c>
      <c r="F132" s="104">
        <f t="shared" si="50"/>
        <v>5.3520000000000003</v>
      </c>
      <c r="G132" s="104">
        <f t="shared" si="51"/>
        <v>5.5590669640000003</v>
      </c>
      <c r="H132" s="103">
        <f>ACA!I138</f>
        <v>1.0355015335058648</v>
      </c>
      <c r="I132" s="103">
        <f>'Formula Factor Data'!D136</f>
        <v>4327.47</v>
      </c>
      <c r="J132" s="103">
        <f>'Formula Factor Data'!H136</f>
        <v>1122.2318246105117</v>
      </c>
      <c r="K132" s="103">
        <f>'Formula Factor Data'!I136</f>
        <v>485.41269071736002</v>
      </c>
      <c r="L132" s="103">
        <f>'Formula Factor Data'!J136</f>
        <v>137.8612385988103</v>
      </c>
      <c r="M132" s="104">
        <f>H132*'National Details'!$E$28</f>
        <v>4.84771887196377</v>
      </c>
      <c r="N132" s="104">
        <f>H132*'National Details'!$E$29</f>
        <v>1.7811844694808967</v>
      </c>
      <c r="O132" s="104">
        <f>H132*'National Details'!$E$30</f>
        <v>0.35162438911221466</v>
      </c>
      <c r="P132" s="104">
        <f>H132*'National Details'!$E$31</f>
        <v>1.8751976561376977</v>
      </c>
      <c r="Q132" s="105">
        <f t="shared" si="52"/>
        <v>11957664.052508522</v>
      </c>
      <c r="R132" s="105">
        <f t="shared" si="53"/>
        <v>1139374.0813774681</v>
      </c>
      <c r="S132" s="105">
        <f t="shared" si="54"/>
        <v>97289.276279260623</v>
      </c>
      <c r="T132" s="105">
        <f t="shared" si="55"/>
        <v>147354.73075085552</v>
      </c>
      <c r="U132" s="104">
        <f t="shared" si="56"/>
        <v>4.84771887196377</v>
      </c>
      <c r="V132" s="104">
        <f t="shared" si="57"/>
        <v>0.4619100530225404</v>
      </c>
      <c r="W132" s="104">
        <f t="shared" si="58"/>
        <v>3.9441738669663363E-2</v>
      </c>
      <c r="X132" s="104">
        <f t="shared" si="59"/>
        <v>5.9738616672727715E-2</v>
      </c>
      <c r="Y132" s="104">
        <f t="shared" si="60"/>
        <v>5.4088092803287013</v>
      </c>
      <c r="Z132" s="105">
        <f t="shared" si="61"/>
        <v>13341682.140916107</v>
      </c>
      <c r="AA132" s="104">
        <v>6.1190719671299298E-2</v>
      </c>
      <c r="AB132" s="104">
        <v>0</v>
      </c>
      <c r="AC132" s="104">
        <v>0</v>
      </c>
      <c r="AD132" s="104">
        <f t="shared" si="62"/>
        <v>150936.57208389582</v>
      </c>
      <c r="AE132" s="104">
        <f t="shared" si="63"/>
        <v>0</v>
      </c>
      <c r="AF132" s="104">
        <f t="shared" si="64"/>
        <v>0</v>
      </c>
      <c r="AG132" s="104">
        <f t="shared" si="65"/>
        <v>5.47</v>
      </c>
      <c r="AH132" s="105">
        <f t="shared" si="66"/>
        <v>13492619</v>
      </c>
      <c r="AI132" s="214"/>
      <c r="AJ132" s="207">
        <v>1654.01</v>
      </c>
      <c r="AK132" s="105">
        <f t="shared" si="67"/>
        <v>5157038</v>
      </c>
      <c r="AL132" s="215"/>
    </row>
    <row r="133" spans="1:38" x14ac:dyDescent="0.5">
      <c r="A133" s="102" t="s">
        <v>184</v>
      </c>
      <c r="B133" s="101">
        <v>884</v>
      </c>
      <c r="C133" s="102" t="s">
        <v>188</v>
      </c>
      <c r="D133" s="104">
        <v>5.2</v>
      </c>
      <c r="E133" s="104">
        <f>'TP&amp;P Notional Rates'!I136</f>
        <v>0.05</v>
      </c>
      <c r="F133" s="104">
        <f t="shared" si="50"/>
        <v>5.3020000000000005</v>
      </c>
      <c r="G133" s="104">
        <f t="shared" si="51"/>
        <v>5.5090669640000005</v>
      </c>
      <c r="H133" s="103">
        <f>ACA!I139</f>
        <v>1.0131696449238343</v>
      </c>
      <c r="I133" s="103">
        <f>'Formula Factor Data'!D137</f>
        <v>2204.86</v>
      </c>
      <c r="J133" s="103">
        <f>'Formula Factor Data'!H137</f>
        <v>405.81155133761769</v>
      </c>
      <c r="K133" s="103">
        <f>'Formula Factor Data'!I137</f>
        <v>259.15724679684001</v>
      </c>
      <c r="L133" s="103">
        <f>'Formula Factor Data'!J137</f>
        <v>58.936888013505907</v>
      </c>
      <c r="M133" s="104">
        <f>H133*'National Details'!$E$28</f>
        <v>4.7431717378236851</v>
      </c>
      <c r="N133" s="104">
        <f>H133*'National Details'!$E$29</f>
        <v>1.7427709936632241</v>
      </c>
      <c r="O133" s="104">
        <f>H133*'National Details'!$E$30</f>
        <v>0.34404116839616922</v>
      </c>
      <c r="P133" s="104">
        <f>H133*'National Details'!$E$31</f>
        <v>1.8347566681032608</v>
      </c>
      <c r="Q133" s="105">
        <f t="shared" si="52"/>
        <v>5961076.8935790211</v>
      </c>
      <c r="R133" s="105">
        <f t="shared" si="53"/>
        <v>403124.86232186441</v>
      </c>
      <c r="S133" s="105">
        <f t="shared" si="54"/>
        <v>50821.634332201953</v>
      </c>
      <c r="T133" s="105">
        <f t="shared" si="55"/>
        <v>61636.863519620005</v>
      </c>
      <c r="U133" s="104">
        <f t="shared" si="56"/>
        <v>4.743171737823686</v>
      </c>
      <c r="V133" s="104">
        <f t="shared" si="57"/>
        <v>0.32076258835693622</v>
      </c>
      <c r="W133" s="104">
        <f t="shared" si="58"/>
        <v>4.0438287231987162E-2</v>
      </c>
      <c r="X133" s="104">
        <f t="shared" si="59"/>
        <v>4.9043861415253166E-2</v>
      </c>
      <c r="Y133" s="104">
        <f t="shared" si="60"/>
        <v>5.1534164748278624</v>
      </c>
      <c r="Z133" s="105">
        <f t="shared" si="61"/>
        <v>6476660.2537527084</v>
      </c>
      <c r="AA133" s="104">
        <v>0.31658352517213917</v>
      </c>
      <c r="AB133" s="104">
        <v>0</v>
      </c>
      <c r="AC133" s="104">
        <v>0</v>
      </c>
      <c r="AD133" s="104">
        <f t="shared" si="62"/>
        <v>397872.74024729442</v>
      </c>
      <c r="AE133" s="104">
        <f t="shared" si="63"/>
        <v>0</v>
      </c>
      <c r="AF133" s="104">
        <f t="shared" si="64"/>
        <v>0</v>
      </c>
      <c r="AG133" s="104">
        <f t="shared" si="65"/>
        <v>5.47</v>
      </c>
      <c r="AH133" s="105">
        <f t="shared" si="66"/>
        <v>6874533</v>
      </c>
      <c r="AI133" s="214"/>
      <c r="AJ133" s="207">
        <v>1052.8699999999999</v>
      </c>
      <c r="AK133" s="105">
        <f t="shared" si="67"/>
        <v>3282744</v>
      </c>
      <c r="AL133" s="215"/>
    </row>
    <row r="134" spans="1:38" x14ac:dyDescent="0.5">
      <c r="A134" s="102" t="s">
        <v>184</v>
      </c>
      <c r="B134" s="101">
        <v>333</v>
      </c>
      <c r="C134" s="102" t="s">
        <v>189</v>
      </c>
      <c r="D134" s="104">
        <v>5.46</v>
      </c>
      <c r="E134" s="104">
        <f>'TP&amp;P Notional Rates'!I137</f>
        <v>0.14000000000000001</v>
      </c>
      <c r="F134" s="104">
        <f t="shared" si="50"/>
        <v>5.6545999999999994</v>
      </c>
      <c r="G134" s="104">
        <f t="shared" si="51"/>
        <v>5.8720203122000001</v>
      </c>
      <c r="H134" s="103">
        <f>ACA!I140</f>
        <v>1.0586656800880518</v>
      </c>
      <c r="I134" s="103">
        <f>'Formula Factor Data'!D138</f>
        <v>5510.6</v>
      </c>
      <c r="J134" s="103">
        <f>'Formula Factor Data'!H138</f>
        <v>1823.7894494208269</v>
      </c>
      <c r="K134" s="103">
        <f>'Formula Factor Data'!I138</f>
        <v>1857.0684588536599</v>
      </c>
      <c r="L134" s="103">
        <f>'Formula Factor Data'!J138</f>
        <v>144.88816281628164</v>
      </c>
      <c r="M134" s="104">
        <f>H134*'National Details'!$E$28</f>
        <v>4.9561622367545635</v>
      </c>
      <c r="N134" s="104">
        <f>H134*'National Details'!$E$29</f>
        <v>1.8210295269780876</v>
      </c>
      <c r="O134" s="104">
        <f>H134*'National Details'!$E$30</f>
        <v>0.35949021898084921</v>
      </c>
      <c r="P134" s="104">
        <f>H134*'National Details'!$E$31</f>
        <v>1.9171457865574402</v>
      </c>
      <c r="Q134" s="105">
        <f t="shared" si="52"/>
        <v>15567513.74446003</v>
      </c>
      <c r="R134" s="105">
        <f t="shared" si="53"/>
        <v>1893069.4298802682</v>
      </c>
      <c r="S134" s="105">
        <f t="shared" si="54"/>
        <v>380530.8297533663</v>
      </c>
      <c r="T134" s="105">
        <f t="shared" si="55"/>
        <v>158329.88659321115</v>
      </c>
      <c r="U134" s="104">
        <f t="shared" si="56"/>
        <v>4.9561622367545644</v>
      </c>
      <c r="V134" s="104">
        <f t="shared" si="57"/>
        <v>0.60268835306254043</v>
      </c>
      <c r="W134" s="104">
        <f t="shared" si="58"/>
        <v>0.12114795973863651</v>
      </c>
      <c r="X134" s="104">
        <f t="shared" si="59"/>
        <v>5.0406803408936003E-2</v>
      </c>
      <c r="Y134" s="104">
        <f t="shared" si="60"/>
        <v>5.7304053529646781</v>
      </c>
      <c r="Z134" s="105">
        <f t="shared" si="61"/>
        <v>17999443.890686881</v>
      </c>
      <c r="AA134" s="104">
        <v>0</v>
      </c>
      <c r="AB134" s="104">
        <v>0</v>
      </c>
      <c r="AC134" s="104">
        <v>0</v>
      </c>
      <c r="AD134" s="104">
        <f t="shared" si="62"/>
        <v>0</v>
      </c>
      <c r="AE134" s="104">
        <f t="shared" si="63"/>
        <v>0</v>
      </c>
      <c r="AF134" s="104">
        <f t="shared" si="64"/>
        <v>0</v>
      </c>
      <c r="AG134" s="104">
        <f t="shared" si="65"/>
        <v>5.73</v>
      </c>
      <c r="AH134" s="105">
        <f t="shared" si="66"/>
        <v>17998171</v>
      </c>
      <c r="AI134" s="214"/>
      <c r="AJ134" s="207">
        <v>1643.92</v>
      </c>
      <c r="AK134" s="105">
        <f t="shared" si="67"/>
        <v>5369208</v>
      </c>
      <c r="AL134" s="215"/>
    </row>
    <row r="135" spans="1:38" x14ac:dyDescent="0.5">
      <c r="A135" s="102" t="s">
        <v>184</v>
      </c>
      <c r="B135" s="101">
        <v>893</v>
      </c>
      <c r="C135" s="102" t="s">
        <v>190</v>
      </c>
      <c r="D135" s="104">
        <v>5.2</v>
      </c>
      <c r="E135" s="104">
        <f>'TP&amp;P Notional Rates'!I138</f>
        <v>0.08</v>
      </c>
      <c r="F135" s="104">
        <f t="shared" si="50"/>
        <v>5.3320000000000007</v>
      </c>
      <c r="G135" s="104">
        <f t="shared" si="51"/>
        <v>5.5390669640000008</v>
      </c>
      <c r="H135" s="103">
        <f>ACA!I141</f>
        <v>1.0234491958035659</v>
      </c>
      <c r="I135" s="103">
        <f>'Formula Factor Data'!D139</f>
        <v>3760.54</v>
      </c>
      <c r="J135" s="103">
        <f>'Formula Factor Data'!H139</f>
        <v>685.8574563017479</v>
      </c>
      <c r="K135" s="103">
        <f>'Formula Factor Data'!I139</f>
        <v>195.5855850687928</v>
      </c>
      <c r="L135" s="103">
        <f>'Formula Factor Data'!J139</f>
        <v>82.669418661455779</v>
      </c>
      <c r="M135" s="104">
        <f>H135*'National Details'!$E$28</f>
        <v>4.7912956383516443</v>
      </c>
      <c r="N135" s="104">
        <f>H135*'National Details'!$E$29</f>
        <v>1.7604530306161059</v>
      </c>
      <c r="O135" s="104">
        <f>H135*'National Details'!$E$30</f>
        <v>0.3475317868853528</v>
      </c>
      <c r="P135" s="104">
        <f>H135*'National Details'!$E$31</f>
        <v>1.8533719855046344</v>
      </c>
      <c r="Q135" s="105">
        <f t="shared" si="52"/>
        <v>10270179.572912728</v>
      </c>
      <c r="R135" s="105">
        <f t="shared" si="53"/>
        <v>688229.30738472741</v>
      </c>
      <c r="S135" s="105">
        <f t="shared" si="54"/>
        <v>38744.158484745611</v>
      </c>
      <c r="T135" s="105">
        <f t="shared" si="55"/>
        <v>87333.795224904825</v>
      </c>
      <c r="U135" s="104">
        <f t="shared" si="56"/>
        <v>4.7912956383516443</v>
      </c>
      <c r="V135" s="104">
        <f t="shared" si="57"/>
        <v>0.32107618520666331</v>
      </c>
      <c r="W135" s="104">
        <f t="shared" si="58"/>
        <v>1.8075118963759129E-2</v>
      </c>
      <c r="X135" s="104">
        <f t="shared" si="59"/>
        <v>4.0743399779046681E-2</v>
      </c>
      <c r="Y135" s="104">
        <f t="shared" si="60"/>
        <v>5.171190342301113</v>
      </c>
      <c r="Z135" s="105">
        <f t="shared" si="61"/>
        <v>11084486.834007107</v>
      </c>
      <c r="AA135" s="104">
        <v>0.29880965769888679</v>
      </c>
      <c r="AB135" s="104">
        <v>0</v>
      </c>
      <c r="AC135" s="104">
        <v>0</v>
      </c>
      <c r="AD135" s="104">
        <f t="shared" si="62"/>
        <v>640500.83199289383</v>
      </c>
      <c r="AE135" s="104">
        <f t="shared" si="63"/>
        <v>0</v>
      </c>
      <c r="AF135" s="104">
        <f t="shared" si="64"/>
        <v>0</v>
      </c>
      <c r="AG135" s="104">
        <f t="shared" si="65"/>
        <v>5.47</v>
      </c>
      <c r="AH135" s="105">
        <f t="shared" si="66"/>
        <v>11724988</v>
      </c>
      <c r="AI135" s="214"/>
      <c r="AJ135" s="207">
        <v>1989.67</v>
      </c>
      <c r="AK135" s="105">
        <f t="shared" si="67"/>
        <v>6203593</v>
      </c>
      <c r="AL135" s="215"/>
    </row>
    <row r="136" spans="1:38" x14ac:dyDescent="0.5">
      <c r="A136" s="102" t="s">
        <v>184</v>
      </c>
      <c r="B136" s="101">
        <v>334</v>
      </c>
      <c r="C136" s="102" t="s">
        <v>191</v>
      </c>
      <c r="D136" s="104">
        <v>5.32</v>
      </c>
      <c r="E136" s="104">
        <f>'TP&amp;P Notional Rates'!I139</f>
        <v>0.12</v>
      </c>
      <c r="F136" s="104">
        <f t="shared" si="50"/>
        <v>5.4932000000000007</v>
      </c>
      <c r="G136" s="104">
        <f t="shared" si="51"/>
        <v>5.7050454324000004</v>
      </c>
      <c r="H136" s="103">
        <f>ACA!I142</f>
        <v>1.0711917705485419</v>
      </c>
      <c r="I136" s="103">
        <f>'Formula Factor Data'!D140</f>
        <v>3429.59</v>
      </c>
      <c r="J136" s="103">
        <f>'Formula Factor Data'!H140</f>
        <v>813.61568176157027</v>
      </c>
      <c r="K136" s="103">
        <f>'Formula Factor Data'!I140</f>
        <v>514.60651527114101</v>
      </c>
      <c r="L136" s="103">
        <f>'Formula Factor Data'!J140</f>
        <v>117.02013123359581</v>
      </c>
      <c r="M136" s="104">
        <f>H136*'National Details'!$E$28</f>
        <v>5.0148033523419597</v>
      </c>
      <c r="N136" s="104">
        <f>H136*'National Details'!$E$29</f>
        <v>1.8425758763263103</v>
      </c>
      <c r="O136" s="104">
        <f>H136*'National Details'!$E$30</f>
        <v>0.36374369303532217</v>
      </c>
      <c r="P136" s="104">
        <f>H136*'National Details'!$E$31</f>
        <v>1.9398293796879631</v>
      </c>
      <c r="Q136" s="105">
        <f t="shared" ref="Q136:Q158" si="68">I136*M136*38*15</f>
        <v>9803270.0746203251</v>
      </c>
      <c r="R136" s="105">
        <f t="shared" ref="R136:R158" si="69">J136*N136*38*15</f>
        <v>854514.71785435267</v>
      </c>
      <c r="S136" s="105">
        <f t="shared" ref="S136:S158" si="70">K136*O136*38*15</f>
        <v>106695.37836511477</v>
      </c>
      <c r="T136" s="105">
        <f t="shared" ref="T136:T158" si="71">L136*P136*38*15</f>
        <v>129389.48049166602</v>
      </c>
      <c r="U136" s="104">
        <f t="shared" ref="U136:U158" si="72">Q136/($I136*15*38)</f>
        <v>5.0148033523419597</v>
      </c>
      <c r="V136" s="104">
        <f t="shared" ref="V136:V158" si="73">R136/($I136*15*38)</f>
        <v>0.43712182150480189</v>
      </c>
      <c r="W136" s="104">
        <f t="shared" ref="W136:W158" si="74">S136/($I136*15*38)</f>
        <v>5.457937372244575E-2</v>
      </c>
      <c r="X136" s="104">
        <f t="shared" ref="X136:X158" si="75">T136/($I136*15*38)</f>
        <v>6.6188404031347819E-2</v>
      </c>
      <c r="Y136" s="104">
        <f t="shared" ref="Y136:Y158" si="76">SUM(U136:X136)</f>
        <v>5.5726929516005548</v>
      </c>
      <c r="Z136" s="105">
        <f t="shared" ref="Z136:Z158" si="77">Y136*I136*15*38</f>
        <v>10893869.651331455</v>
      </c>
      <c r="AA136" s="104">
        <v>0</v>
      </c>
      <c r="AB136" s="104">
        <v>0</v>
      </c>
      <c r="AC136" s="104">
        <v>0</v>
      </c>
      <c r="AD136" s="104">
        <f t="shared" ref="AD136:AD158" si="78">AA136*I136*15*38</f>
        <v>0</v>
      </c>
      <c r="AE136" s="104">
        <f t="shared" ref="AE136:AE158" si="79">AB136*$I136*15*38</f>
        <v>0</v>
      </c>
      <c r="AF136" s="104">
        <f t="shared" ref="AF136:AF158" si="80">AC136*$I136*15*38</f>
        <v>0</v>
      </c>
      <c r="AG136" s="104">
        <f t="shared" ref="AG136:AG158" si="81">ROUND(Y136+AA136+AB136-AC136,2)</f>
        <v>5.57</v>
      </c>
      <c r="AH136" s="105">
        <f t="shared" ref="AH136:AH158" si="82">ROUNDUP(AG136*I136*15*38,0)</f>
        <v>10888606</v>
      </c>
      <c r="AI136" s="214"/>
      <c r="AJ136" s="207">
        <v>1779.04</v>
      </c>
      <c r="AK136" s="105">
        <f t="shared" ref="AK136:AK158" si="83">ROUNDUP(AG136*AJ136*15*38,0)</f>
        <v>5648275</v>
      </c>
      <c r="AL136" s="215"/>
    </row>
    <row r="137" spans="1:38" x14ac:dyDescent="0.5">
      <c r="A137" s="102" t="s">
        <v>184</v>
      </c>
      <c r="B137" s="101">
        <v>860</v>
      </c>
      <c r="C137" s="102" t="s">
        <v>192</v>
      </c>
      <c r="D137" s="104">
        <v>5.21</v>
      </c>
      <c r="E137" s="104">
        <f>'TP&amp;P Notional Rates'!I140</f>
        <v>0.01</v>
      </c>
      <c r="F137" s="104">
        <f t="shared" ref="F137:F158" si="84">D137*101%+E137</f>
        <v>5.2721</v>
      </c>
      <c r="G137" s="104">
        <f t="shared" ref="G137:G158" si="85">(D137*1.04982057)+E137</f>
        <v>5.4795651696999998</v>
      </c>
      <c r="H137" s="103">
        <f>ACA!I143</f>
        <v>1.0684186475842983</v>
      </c>
      <c r="I137" s="103">
        <f>'Formula Factor Data'!D141</f>
        <v>11527.76</v>
      </c>
      <c r="J137" s="103">
        <f>'Formula Factor Data'!H141</f>
        <v>2198.2878719999999</v>
      </c>
      <c r="K137" s="103">
        <f>'Formula Factor Data'!I141</f>
        <v>997.29005728592017</v>
      </c>
      <c r="L137" s="103">
        <f>'Formula Factor Data'!J141</f>
        <v>265.99104796519634</v>
      </c>
      <c r="M137" s="104">
        <f>H137*'National Details'!$E$28</f>
        <v>5.0018209277939967</v>
      </c>
      <c r="N137" s="104">
        <f>H137*'National Details'!$E$29</f>
        <v>1.8378057785562487</v>
      </c>
      <c r="O137" s="104">
        <f>H137*'National Details'!$E$30</f>
        <v>0.36280202599120503</v>
      </c>
      <c r="P137" s="104">
        <f>H137*'National Details'!$E$31</f>
        <v>1.9348075100774709</v>
      </c>
      <c r="Q137" s="105">
        <f t="shared" si="68"/>
        <v>32866080.994594317</v>
      </c>
      <c r="R137" s="105">
        <f t="shared" si="69"/>
        <v>2302814.9078322798</v>
      </c>
      <c r="S137" s="105">
        <f t="shared" si="70"/>
        <v>206236.74637200354</v>
      </c>
      <c r="T137" s="105">
        <f t="shared" si="71"/>
        <v>293345.64201337006</v>
      </c>
      <c r="U137" s="104">
        <f t="shared" si="72"/>
        <v>5.0018209277939967</v>
      </c>
      <c r="V137" s="104">
        <f t="shared" si="73"/>
        <v>0.35046064058340204</v>
      </c>
      <c r="W137" s="104">
        <f t="shared" si="74"/>
        <v>3.1386744110236224E-2</v>
      </c>
      <c r="X137" s="104">
        <f t="shared" si="75"/>
        <v>4.4643666871659257E-2</v>
      </c>
      <c r="Y137" s="104">
        <f t="shared" si="76"/>
        <v>5.428311979359294</v>
      </c>
      <c r="Z137" s="105">
        <f t="shared" si="77"/>
        <v>35668478.290811971</v>
      </c>
      <c r="AA137" s="104">
        <v>4.168802064070487E-2</v>
      </c>
      <c r="AB137" s="104">
        <v>0</v>
      </c>
      <c r="AC137" s="104">
        <v>0</v>
      </c>
      <c r="AD137" s="104">
        <f t="shared" si="78"/>
        <v>273924.61318802246</v>
      </c>
      <c r="AE137" s="104">
        <f t="shared" si="79"/>
        <v>0</v>
      </c>
      <c r="AF137" s="104">
        <f t="shared" si="80"/>
        <v>0</v>
      </c>
      <c r="AG137" s="104">
        <f t="shared" si="81"/>
        <v>5.47</v>
      </c>
      <c r="AH137" s="105">
        <f t="shared" si="82"/>
        <v>35942403</v>
      </c>
      <c r="AI137" s="214"/>
      <c r="AJ137" s="207">
        <v>6341.74</v>
      </c>
      <c r="AK137" s="105">
        <f t="shared" si="83"/>
        <v>19772912</v>
      </c>
      <c r="AL137" s="215"/>
    </row>
    <row r="138" spans="1:38" x14ac:dyDescent="0.5">
      <c r="A138" s="102" t="s">
        <v>184</v>
      </c>
      <c r="B138" s="101">
        <v>861</v>
      </c>
      <c r="C138" s="102" t="s">
        <v>193</v>
      </c>
      <c r="D138" s="104">
        <v>5.39</v>
      </c>
      <c r="E138" s="104">
        <f>'TP&amp;P Notional Rates'!I141</f>
        <v>0.14000000000000001</v>
      </c>
      <c r="F138" s="104">
        <f t="shared" si="84"/>
        <v>5.583899999999999</v>
      </c>
      <c r="G138" s="104">
        <f t="shared" si="85"/>
        <v>5.7985328723</v>
      </c>
      <c r="H138" s="103">
        <f>ACA!I144</f>
        <v>1.0280882269755056</v>
      </c>
      <c r="I138" s="103">
        <f>'Formula Factor Data'!D142</f>
        <v>3871.15</v>
      </c>
      <c r="J138" s="103">
        <f>'Formula Factor Data'!H142</f>
        <v>1488.9520054178629</v>
      </c>
      <c r="K138" s="103">
        <f>'Formula Factor Data'!I142</f>
        <v>955.91855526134498</v>
      </c>
      <c r="L138" s="103">
        <f>'Formula Factor Data'!J142</f>
        <v>140.31352750809063</v>
      </c>
      <c r="M138" s="104">
        <f>H138*'National Details'!$E$28</f>
        <v>4.8130133454067963</v>
      </c>
      <c r="N138" s="104">
        <f>H138*'National Details'!$E$29</f>
        <v>1.7684327100366868</v>
      </c>
      <c r="O138" s="104">
        <f>H138*'National Details'!$E$30</f>
        <v>0.34910705881796228</v>
      </c>
      <c r="P138" s="104">
        <f>H138*'National Details'!$E$31</f>
        <v>1.8617728425762015</v>
      </c>
      <c r="Q138" s="105">
        <f t="shared" si="68"/>
        <v>10620181.068880765</v>
      </c>
      <c r="R138" s="105">
        <f t="shared" si="69"/>
        <v>1500873.5151317324</v>
      </c>
      <c r="S138" s="105">
        <f t="shared" si="70"/>
        <v>190219.21171917819</v>
      </c>
      <c r="T138" s="105">
        <f t="shared" si="71"/>
        <v>148902.19152756018</v>
      </c>
      <c r="U138" s="104">
        <f t="shared" si="72"/>
        <v>4.8130133454067954</v>
      </c>
      <c r="V138" s="104">
        <f t="shared" si="73"/>
        <v>0.68018842722593309</v>
      </c>
      <c r="W138" s="104">
        <f t="shared" si="74"/>
        <v>8.6206402566886803E-2</v>
      </c>
      <c r="X138" s="104">
        <f t="shared" si="75"/>
        <v>6.7481734099849366E-2</v>
      </c>
      <c r="Y138" s="104">
        <f t="shared" si="76"/>
        <v>5.6468899092994649</v>
      </c>
      <c r="Z138" s="105">
        <f t="shared" si="77"/>
        <v>12460175.987259235</v>
      </c>
      <c r="AA138" s="104">
        <v>0</v>
      </c>
      <c r="AB138" s="104">
        <v>0</v>
      </c>
      <c r="AC138" s="104">
        <v>0</v>
      </c>
      <c r="AD138" s="104">
        <f t="shared" si="78"/>
        <v>0</v>
      </c>
      <c r="AE138" s="104">
        <f t="shared" si="79"/>
        <v>0</v>
      </c>
      <c r="AF138" s="104">
        <f t="shared" si="80"/>
        <v>0</v>
      </c>
      <c r="AG138" s="104">
        <f t="shared" si="81"/>
        <v>5.65</v>
      </c>
      <c r="AH138" s="105">
        <f t="shared" si="82"/>
        <v>12467039</v>
      </c>
      <c r="AI138" s="214"/>
      <c r="AJ138" s="207">
        <v>1528.91</v>
      </c>
      <c r="AK138" s="105">
        <f t="shared" si="83"/>
        <v>4923855</v>
      </c>
      <c r="AL138" s="215"/>
    </row>
    <row r="139" spans="1:38" x14ac:dyDescent="0.5">
      <c r="A139" s="102" t="s">
        <v>184</v>
      </c>
      <c r="B139" s="101">
        <v>894</v>
      </c>
      <c r="C139" s="102" t="s">
        <v>194</v>
      </c>
      <c r="D139" s="104">
        <v>5.2</v>
      </c>
      <c r="E139" s="104">
        <f>'TP&amp;P Notional Rates'!I142</f>
        <v>0.09</v>
      </c>
      <c r="F139" s="104">
        <f t="shared" si="84"/>
        <v>5.3420000000000005</v>
      </c>
      <c r="G139" s="104">
        <f t="shared" si="85"/>
        <v>5.5490669640000005</v>
      </c>
      <c r="H139" s="103">
        <f>ACA!I145</f>
        <v>1.0301857491274673</v>
      </c>
      <c r="I139" s="103">
        <f>'Formula Factor Data'!D143</f>
        <v>2812.62</v>
      </c>
      <c r="J139" s="103">
        <f>'Formula Factor Data'!H143</f>
        <v>795.22375015029456</v>
      </c>
      <c r="K139" s="103">
        <f>'Formula Factor Data'!I143</f>
        <v>486.07602929657992</v>
      </c>
      <c r="L139" s="103">
        <f>'Formula Factor Data'!J143</f>
        <v>98.936381909547734</v>
      </c>
      <c r="M139" s="104">
        <f>H139*'National Details'!$E$28</f>
        <v>4.822832932719237</v>
      </c>
      <c r="N139" s="104">
        <f>H139*'National Details'!$E$29</f>
        <v>1.7720406949218634</v>
      </c>
      <c r="O139" s="104">
        <f>H139*'National Details'!$E$30</f>
        <v>0.34981931265966909</v>
      </c>
      <c r="P139" s="104">
        <f>H139*'National Details'!$E$31</f>
        <v>1.8655712615024764</v>
      </c>
      <c r="Q139" s="105">
        <f t="shared" si="68"/>
        <v>7731933.9270381238</v>
      </c>
      <c r="R139" s="105">
        <f t="shared" si="69"/>
        <v>803226.24269577803</v>
      </c>
      <c r="S139" s="105">
        <f t="shared" si="70"/>
        <v>96922.106007256341</v>
      </c>
      <c r="T139" s="105">
        <f t="shared" si="71"/>
        <v>105206.53636026688</v>
      </c>
      <c r="U139" s="104">
        <f t="shared" si="72"/>
        <v>4.822832932719237</v>
      </c>
      <c r="V139" s="104">
        <f t="shared" si="73"/>
        <v>0.50101643550664443</v>
      </c>
      <c r="W139" s="104">
        <f t="shared" si="74"/>
        <v>6.0455654325458394E-2</v>
      </c>
      <c r="X139" s="104">
        <f t="shared" si="75"/>
        <v>6.5623109701092142E-2</v>
      </c>
      <c r="Y139" s="104">
        <f t="shared" si="76"/>
        <v>5.4499281322524311</v>
      </c>
      <c r="Z139" s="105">
        <f t="shared" si="77"/>
        <v>8737288.8121014256</v>
      </c>
      <c r="AA139" s="104">
        <v>2.0071867747568639E-2</v>
      </c>
      <c r="AB139" s="104">
        <v>0</v>
      </c>
      <c r="AC139" s="104">
        <v>0</v>
      </c>
      <c r="AD139" s="104">
        <f t="shared" si="78"/>
        <v>32179.085898574907</v>
      </c>
      <c r="AE139" s="104">
        <f t="shared" si="79"/>
        <v>0</v>
      </c>
      <c r="AF139" s="104">
        <f t="shared" si="80"/>
        <v>0</v>
      </c>
      <c r="AG139" s="104">
        <f t="shared" si="81"/>
        <v>5.47</v>
      </c>
      <c r="AH139" s="105">
        <f t="shared" si="82"/>
        <v>8769468</v>
      </c>
      <c r="AI139" s="214"/>
      <c r="AJ139" s="207">
        <v>1329.23</v>
      </c>
      <c r="AK139" s="105">
        <f t="shared" si="83"/>
        <v>4144407</v>
      </c>
      <c r="AL139" s="215"/>
    </row>
    <row r="140" spans="1:38" x14ac:dyDescent="0.5">
      <c r="A140" s="102" t="s">
        <v>184</v>
      </c>
      <c r="B140" s="101">
        <v>335</v>
      </c>
      <c r="C140" s="102" t="s">
        <v>195</v>
      </c>
      <c r="D140" s="104">
        <v>5.36</v>
      </c>
      <c r="E140" s="104">
        <f>'TP&amp;P Notional Rates'!I143</f>
        <v>0.14000000000000001</v>
      </c>
      <c r="F140" s="104">
        <f t="shared" si="84"/>
        <v>5.5536000000000003</v>
      </c>
      <c r="G140" s="104">
        <f t="shared" si="85"/>
        <v>5.7670382552000001</v>
      </c>
      <c r="H140" s="103">
        <f>ACA!I146</f>
        <v>1.0272800088477403</v>
      </c>
      <c r="I140" s="103">
        <f>'Formula Factor Data'!D144</f>
        <v>4579.87</v>
      </c>
      <c r="J140" s="103">
        <f>'Formula Factor Data'!H144</f>
        <v>1634.0239698492462</v>
      </c>
      <c r="K140" s="103">
        <f>'Formula Factor Data'!I144</f>
        <v>1192.4153351611581</v>
      </c>
      <c r="L140" s="103">
        <f>'Formula Factor Data'!J144</f>
        <v>156.4037565287264</v>
      </c>
      <c r="M140" s="104">
        <f>H140*'National Details'!$E$28</f>
        <v>4.8092296578468501</v>
      </c>
      <c r="N140" s="104">
        <f>H140*'National Details'!$E$29</f>
        <v>1.7670424797660909</v>
      </c>
      <c r="O140" s="104">
        <f>H140*'National Details'!$E$30</f>
        <v>0.34883261286472189</v>
      </c>
      <c r="P140" s="104">
        <f>H140*'National Details'!$E$31</f>
        <v>1.860309234179889</v>
      </c>
      <c r="Q140" s="105">
        <f t="shared" si="68"/>
        <v>12554618.58085734</v>
      </c>
      <c r="R140" s="105">
        <f t="shared" si="69"/>
        <v>1645812.1675773971</v>
      </c>
      <c r="S140" s="105">
        <f t="shared" si="70"/>
        <v>237093.41348101103</v>
      </c>
      <c r="T140" s="105">
        <f t="shared" si="71"/>
        <v>165846.83094256331</v>
      </c>
      <c r="U140" s="104">
        <f t="shared" si="72"/>
        <v>4.8092296578468501</v>
      </c>
      <c r="V140" s="104">
        <f t="shared" si="73"/>
        <v>0.63045234202709777</v>
      </c>
      <c r="W140" s="104">
        <f t="shared" si="74"/>
        <v>9.082208817809892E-2</v>
      </c>
      <c r="X140" s="104">
        <f t="shared" si="75"/>
        <v>6.3530046165243298E-2</v>
      </c>
      <c r="Y140" s="104">
        <f t="shared" si="76"/>
        <v>5.5940341342172895</v>
      </c>
      <c r="Z140" s="105">
        <f t="shared" si="77"/>
        <v>14603370.992858309</v>
      </c>
      <c r="AA140" s="104">
        <v>0</v>
      </c>
      <c r="AB140" s="104">
        <v>0</v>
      </c>
      <c r="AC140" s="104">
        <v>0</v>
      </c>
      <c r="AD140" s="104">
        <f t="shared" si="78"/>
        <v>0</v>
      </c>
      <c r="AE140" s="104">
        <f t="shared" si="79"/>
        <v>0</v>
      </c>
      <c r="AF140" s="104">
        <f t="shared" si="80"/>
        <v>0</v>
      </c>
      <c r="AG140" s="104">
        <f t="shared" si="81"/>
        <v>5.59</v>
      </c>
      <c r="AH140" s="105">
        <f t="shared" si="82"/>
        <v>14592840</v>
      </c>
      <c r="AI140" s="214"/>
      <c r="AJ140" s="207">
        <v>1484.87</v>
      </c>
      <c r="AK140" s="105">
        <f t="shared" si="83"/>
        <v>4731242</v>
      </c>
      <c r="AL140" s="215"/>
    </row>
    <row r="141" spans="1:38" x14ac:dyDescent="0.5">
      <c r="A141" s="102" t="s">
        <v>184</v>
      </c>
      <c r="B141" s="101">
        <v>937</v>
      </c>
      <c r="C141" s="102" t="s">
        <v>196</v>
      </c>
      <c r="D141" s="104">
        <v>5.34</v>
      </c>
      <c r="E141" s="104">
        <f>'TP&amp;P Notional Rates'!I144</f>
        <v>0.03</v>
      </c>
      <c r="F141" s="104">
        <f t="shared" si="84"/>
        <v>5.4234</v>
      </c>
      <c r="G141" s="104">
        <f t="shared" si="85"/>
        <v>5.6360418438000002</v>
      </c>
      <c r="H141" s="103">
        <f>ACA!I147</f>
        <v>1.0885202341436095</v>
      </c>
      <c r="I141" s="103">
        <f>'Formula Factor Data'!D145</f>
        <v>8398.41</v>
      </c>
      <c r="J141" s="103">
        <f>'Formula Factor Data'!H145</f>
        <v>1812.2931705451069</v>
      </c>
      <c r="K141" s="103">
        <f>'Formula Factor Data'!I145</f>
        <v>1211.9480240813789</v>
      </c>
      <c r="L141" s="103">
        <f>'Formula Factor Data'!J145</f>
        <v>227.83338634237603</v>
      </c>
      <c r="M141" s="104">
        <f>H141*'National Details'!$E$28</f>
        <v>5.0959268632918064</v>
      </c>
      <c r="N141" s="104">
        <f>H141*'National Details'!$E$29</f>
        <v>1.8723828724888367</v>
      </c>
      <c r="O141" s="104">
        <f>H141*'National Details'!$E$30</f>
        <v>0.36962790491595521</v>
      </c>
      <c r="P141" s="104">
        <f>H141*'National Details'!$E$31</f>
        <v>1.9712096271009472</v>
      </c>
      <c r="Q141" s="105">
        <f t="shared" si="68"/>
        <v>24394679.382924967</v>
      </c>
      <c r="R141" s="105">
        <f t="shared" si="69"/>
        <v>1934184.8147005746</v>
      </c>
      <c r="S141" s="105">
        <f t="shared" si="70"/>
        <v>255342.79113469212</v>
      </c>
      <c r="T141" s="105">
        <f t="shared" si="71"/>
        <v>255991.1977838676</v>
      </c>
      <c r="U141" s="104">
        <f t="shared" si="72"/>
        <v>5.0959268632918056</v>
      </c>
      <c r="V141" s="104">
        <f t="shared" si="73"/>
        <v>0.40404156173098815</v>
      </c>
      <c r="W141" s="104">
        <f t="shared" si="74"/>
        <v>5.3339835636534987E-2</v>
      </c>
      <c r="X141" s="104">
        <f t="shared" si="75"/>
        <v>5.3475284551849821E-2</v>
      </c>
      <c r="Y141" s="104">
        <f t="shared" si="76"/>
        <v>5.6067835452111794</v>
      </c>
      <c r="Z141" s="105">
        <f t="shared" si="77"/>
        <v>26840198.186544102</v>
      </c>
      <c r="AA141" s="104">
        <v>0</v>
      </c>
      <c r="AB141" s="104">
        <v>0</v>
      </c>
      <c r="AC141" s="104">
        <v>0</v>
      </c>
      <c r="AD141" s="104">
        <f t="shared" si="78"/>
        <v>0</v>
      </c>
      <c r="AE141" s="104">
        <f t="shared" si="79"/>
        <v>0</v>
      </c>
      <c r="AF141" s="104">
        <f t="shared" si="80"/>
        <v>0</v>
      </c>
      <c r="AG141" s="104">
        <f t="shared" si="81"/>
        <v>5.61</v>
      </c>
      <c r="AH141" s="105">
        <f t="shared" si="82"/>
        <v>26855596</v>
      </c>
      <c r="AI141" s="214"/>
      <c r="AJ141" s="207">
        <v>3973.58</v>
      </c>
      <c r="AK141" s="105">
        <f t="shared" si="83"/>
        <v>12706317</v>
      </c>
      <c r="AL141" s="215"/>
    </row>
    <row r="142" spans="1:38" x14ac:dyDescent="0.5">
      <c r="A142" s="102" t="s">
        <v>184</v>
      </c>
      <c r="B142" s="101">
        <v>336</v>
      </c>
      <c r="C142" s="102" t="s">
        <v>197</v>
      </c>
      <c r="D142" s="104">
        <v>5.5</v>
      </c>
      <c r="E142" s="104">
        <f>'TP&amp;P Notional Rates'!I145</f>
        <v>0.15</v>
      </c>
      <c r="F142" s="104">
        <f t="shared" si="84"/>
        <v>5.7050000000000001</v>
      </c>
      <c r="G142" s="104">
        <f t="shared" si="85"/>
        <v>5.9240131350000009</v>
      </c>
      <c r="H142" s="103">
        <f>ACA!I148</f>
        <v>1.0313660458534935</v>
      </c>
      <c r="I142" s="103">
        <f>'Formula Factor Data'!D146</f>
        <v>4070.34</v>
      </c>
      <c r="J142" s="103">
        <f>'Formula Factor Data'!H146</f>
        <v>1704.9211354492625</v>
      </c>
      <c r="K142" s="103">
        <f>'Formula Factor Data'!I146</f>
        <v>1193.1835835278082</v>
      </c>
      <c r="L142" s="103">
        <f>'Formula Factor Data'!J146</f>
        <v>140.86120449438204</v>
      </c>
      <c r="M142" s="104">
        <f>H142*'National Details'!$E$28</f>
        <v>4.8283585128638666</v>
      </c>
      <c r="N142" s="104">
        <f>H142*'National Details'!$E$29</f>
        <v>1.774070944158346</v>
      </c>
      <c r="O142" s="104">
        <f>H142*'National Details'!$E$30</f>
        <v>0.35022010503112505</v>
      </c>
      <c r="P142" s="104">
        <f>H142*'National Details'!$E$31</f>
        <v>1.8677086698814844</v>
      </c>
      <c r="Q142" s="105">
        <f t="shared" si="68"/>
        <v>11202244.649872676</v>
      </c>
      <c r="R142" s="105">
        <f t="shared" si="69"/>
        <v>1724051.0976347358</v>
      </c>
      <c r="S142" s="105">
        <f t="shared" si="70"/>
        <v>238189.82156837819</v>
      </c>
      <c r="T142" s="105">
        <f t="shared" si="71"/>
        <v>149959.98494394042</v>
      </c>
      <c r="U142" s="104">
        <f t="shared" si="72"/>
        <v>4.8283585128638657</v>
      </c>
      <c r="V142" s="104">
        <f t="shared" si="73"/>
        <v>0.7430954290015066</v>
      </c>
      <c r="W142" s="104">
        <f t="shared" si="74"/>
        <v>0.10266387573139421</v>
      </c>
      <c r="X142" s="104">
        <f t="shared" si="75"/>
        <v>6.4635311272303042E-2</v>
      </c>
      <c r="Y142" s="104">
        <f t="shared" si="76"/>
        <v>5.7387531288690692</v>
      </c>
      <c r="Z142" s="105">
        <f t="shared" si="77"/>
        <v>13314445.554019731</v>
      </c>
      <c r="AA142" s="104">
        <v>0</v>
      </c>
      <c r="AB142" s="104">
        <v>0</v>
      </c>
      <c r="AC142" s="104">
        <v>0</v>
      </c>
      <c r="AD142" s="104">
        <f t="shared" si="78"/>
        <v>0</v>
      </c>
      <c r="AE142" s="104">
        <f t="shared" si="79"/>
        <v>0</v>
      </c>
      <c r="AF142" s="104">
        <f t="shared" si="80"/>
        <v>0</v>
      </c>
      <c r="AG142" s="104">
        <f t="shared" si="81"/>
        <v>5.74</v>
      </c>
      <c r="AH142" s="105">
        <f t="shared" si="82"/>
        <v>13317339</v>
      </c>
      <c r="AI142" s="214"/>
      <c r="AJ142" s="207">
        <v>1092.76</v>
      </c>
      <c r="AK142" s="105">
        <f t="shared" si="83"/>
        <v>3575293</v>
      </c>
      <c r="AL142" s="215"/>
    </row>
    <row r="143" spans="1:38" x14ac:dyDescent="0.5">
      <c r="A143" s="102" t="s">
        <v>184</v>
      </c>
      <c r="B143" s="101">
        <v>885</v>
      </c>
      <c r="C143" s="102" t="s">
        <v>198</v>
      </c>
      <c r="D143" s="104">
        <v>5.2</v>
      </c>
      <c r="E143" s="104">
        <f>'TP&amp;P Notional Rates'!I146</f>
        <v>0.06</v>
      </c>
      <c r="F143" s="104">
        <f t="shared" si="84"/>
        <v>5.3120000000000003</v>
      </c>
      <c r="G143" s="104">
        <f t="shared" si="85"/>
        <v>5.5190669640000003</v>
      </c>
      <c r="H143" s="103">
        <f>ACA!I149</f>
        <v>1.0334194702342412</v>
      </c>
      <c r="I143" s="103">
        <f>'Formula Factor Data'!D147</f>
        <v>7677.64</v>
      </c>
      <c r="J143" s="103">
        <f>'Formula Factor Data'!H147</f>
        <v>1494.6900769802635</v>
      </c>
      <c r="K143" s="103">
        <f>'Formula Factor Data'!I147</f>
        <v>739.11015722086552</v>
      </c>
      <c r="L143" s="103">
        <f>'Formula Factor Data'!J147</f>
        <v>234.69312251682479</v>
      </c>
      <c r="M143" s="104">
        <f>H143*'National Details'!$E$28</f>
        <v>4.8379716556749628</v>
      </c>
      <c r="N143" s="104">
        <f>H143*'National Details'!$E$29</f>
        <v>1.7776030756887149</v>
      </c>
      <c r="O143" s="104">
        <f>H143*'National Details'!$E$30</f>
        <v>0.35091738462956656</v>
      </c>
      <c r="P143" s="104">
        <f>H143*'National Details'!$E$31</f>
        <v>1.8714272318161997</v>
      </c>
      <c r="Q143" s="105">
        <f t="shared" si="68"/>
        <v>21172196.680411503</v>
      </c>
      <c r="R143" s="105">
        <f t="shared" si="69"/>
        <v>1514470.4364836656</v>
      </c>
      <c r="S143" s="105">
        <f t="shared" si="70"/>
        <v>147838.96389530352</v>
      </c>
      <c r="T143" s="105">
        <f t="shared" si="71"/>
        <v>250350.32734083812</v>
      </c>
      <c r="U143" s="104">
        <f t="shared" si="72"/>
        <v>4.8379716556749628</v>
      </c>
      <c r="V143" s="104">
        <f t="shared" si="73"/>
        <v>0.34606541568001609</v>
      </c>
      <c r="W143" s="104">
        <f t="shared" si="74"/>
        <v>3.3782074091139189E-2</v>
      </c>
      <c r="X143" s="104">
        <f t="shared" si="75"/>
        <v>5.7206524478610826E-2</v>
      </c>
      <c r="Y143" s="104">
        <f t="shared" si="76"/>
        <v>5.2750256699247284</v>
      </c>
      <c r="Z143" s="105">
        <f t="shared" si="77"/>
        <v>23084856.408131309</v>
      </c>
      <c r="AA143" s="104">
        <v>0.19497433007527221</v>
      </c>
      <c r="AB143" s="104">
        <v>0</v>
      </c>
      <c r="AC143" s="104">
        <v>0</v>
      </c>
      <c r="AD143" s="104">
        <f t="shared" si="78"/>
        <v>853257.34786869446</v>
      </c>
      <c r="AE143" s="104">
        <f t="shared" si="79"/>
        <v>0</v>
      </c>
      <c r="AF143" s="104">
        <f t="shared" si="80"/>
        <v>0</v>
      </c>
      <c r="AG143" s="104">
        <f t="shared" si="81"/>
        <v>5.47</v>
      </c>
      <c r="AH143" s="105">
        <f t="shared" si="82"/>
        <v>23938114</v>
      </c>
      <c r="AI143" s="214"/>
      <c r="AJ143" s="207">
        <v>4027.18</v>
      </c>
      <c r="AK143" s="105">
        <f t="shared" si="83"/>
        <v>12556345</v>
      </c>
      <c r="AL143" s="215"/>
    </row>
    <row r="144" spans="1:38" x14ac:dyDescent="0.5">
      <c r="A144" s="102" t="s">
        <v>199</v>
      </c>
      <c r="B144" s="101">
        <v>370</v>
      </c>
      <c r="C144" s="102" t="s">
        <v>200</v>
      </c>
      <c r="D144" s="104">
        <v>5.2</v>
      </c>
      <c r="E144" s="104">
        <f>'TP&amp;P Notional Rates'!I147</f>
        <v>0.11</v>
      </c>
      <c r="F144" s="104">
        <f t="shared" si="84"/>
        <v>5.362000000000001</v>
      </c>
      <c r="G144" s="104">
        <f t="shared" si="85"/>
        <v>5.569066964000001</v>
      </c>
      <c r="H144" s="103">
        <f>ACA!I150</f>
        <v>1.0248064497446012</v>
      </c>
      <c r="I144" s="103">
        <f>'Formula Factor Data'!D148</f>
        <v>3457.65</v>
      </c>
      <c r="J144" s="103">
        <f>'Formula Factor Data'!H148</f>
        <v>1044.5815679879579</v>
      </c>
      <c r="K144" s="103">
        <f>'Formula Factor Data'!I148</f>
        <v>268.74702925037099</v>
      </c>
      <c r="L144" s="103">
        <f>'Formula Factor Data'!J148</f>
        <v>128.45372407574393</v>
      </c>
      <c r="M144" s="104">
        <f>H144*'National Details'!$E$28</f>
        <v>4.7976496468500462</v>
      </c>
      <c r="N144" s="104">
        <f>H144*'National Details'!$E$29</f>
        <v>1.7627876670822915</v>
      </c>
      <c r="O144" s="104">
        <f>H144*'National Details'!$E$30</f>
        <v>0.34799266847021237</v>
      </c>
      <c r="P144" s="104">
        <f>H144*'National Details'!$E$31</f>
        <v>1.8558298470593115</v>
      </c>
      <c r="Q144" s="105">
        <f t="shared" si="68"/>
        <v>9455498.1818157043</v>
      </c>
      <c r="R144" s="105">
        <f t="shared" si="69"/>
        <v>1049584.038027073</v>
      </c>
      <c r="S144" s="105">
        <f t="shared" si="70"/>
        <v>53307.53763579893</v>
      </c>
      <c r="T144" s="105">
        <f t="shared" si="71"/>
        <v>135881.3054102415</v>
      </c>
      <c r="U144" s="104">
        <f t="shared" si="72"/>
        <v>4.7976496468500454</v>
      </c>
      <c r="V144" s="104">
        <f t="shared" si="73"/>
        <v>0.53255115622190052</v>
      </c>
      <c r="W144" s="104">
        <f t="shared" si="74"/>
        <v>2.7047849219058846E-2</v>
      </c>
      <c r="X144" s="104">
        <f t="shared" si="75"/>
        <v>6.8945166545395523E-2</v>
      </c>
      <c r="Y144" s="104">
        <f t="shared" si="76"/>
        <v>5.426193818836401</v>
      </c>
      <c r="Z144" s="105">
        <f t="shared" si="77"/>
        <v>10694271.06288882</v>
      </c>
      <c r="AA144" s="104">
        <v>4.3806181163597913E-2</v>
      </c>
      <c r="AB144" s="104">
        <v>0</v>
      </c>
      <c r="AC144" s="104">
        <v>0</v>
      </c>
      <c r="AD144" s="104">
        <f t="shared" si="78"/>
        <v>86335.872111179167</v>
      </c>
      <c r="AE144" s="104">
        <f t="shared" si="79"/>
        <v>0</v>
      </c>
      <c r="AF144" s="104">
        <f t="shared" si="80"/>
        <v>0</v>
      </c>
      <c r="AG144" s="104">
        <f t="shared" si="81"/>
        <v>5.47</v>
      </c>
      <c r="AH144" s="105">
        <f t="shared" si="82"/>
        <v>10780607</v>
      </c>
      <c r="AI144" s="214"/>
      <c r="AJ144" s="207">
        <v>1505.82</v>
      </c>
      <c r="AK144" s="105">
        <f t="shared" si="83"/>
        <v>4694997</v>
      </c>
      <c r="AL144" s="215"/>
    </row>
    <row r="145" spans="1:38" x14ac:dyDescent="0.5">
      <c r="A145" s="102" t="s">
        <v>199</v>
      </c>
      <c r="B145" s="101">
        <v>380</v>
      </c>
      <c r="C145" s="102" t="s">
        <v>201</v>
      </c>
      <c r="D145" s="104">
        <v>5.32</v>
      </c>
      <c r="E145" s="104">
        <f>'TP&amp;P Notional Rates'!I148</f>
        <v>0.13</v>
      </c>
      <c r="F145" s="104">
        <f t="shared" si="84"/>
        <v>5.5032000000000005</v>
      </c>
      <c r="G145" s="104">
        <f t="shared" si="85"/>
        <v>5.7150454324000002</v>
      </c>
      <c r="H145" s="103">
        <f>ACA!I151</f>
        <v>1.0360613349624321</v>
      </c>
      <c r="I145" s="103">
        <f>'Formula Factor Data'!D149</f>
        <v>9177.56</v>
      </c>
      <c r="J145" s="103">
        <f>'Formula Factor Data'!H149</f>
        <v>2624.3438246743522</v>
      </c>
      <c r="K145" s="103">
        <f>'Formula Factor Data'!I149</f>
        <v>3433.3283218769361</v>
      </c>
      <c r="L145" s="103">
        <f>'Formula Factor Data'!J149</f>
        <v>309.85431624804301</v>
      </c>
      <c r="M145" s="104">
        <f>H145*'National Details'!$E$28</f>
        <v>4.8503395924530635</v>
      </c>
      <c r="N145" s="104">
        <f>H145*'National Details'!$E$29</f>
        <v>1.7821473938495884</v>
      </c>
      <c r="O145" s="104">
        <f>H145*'National Details'!$E$30</f>
        <v>0.35181448042431845</v>
      </c>
      <c r="P145" s="104">
        <f>H145*'National Details'!$E$31</f>
        <v>1.8762114048819449</v>
      </c>
      <c r="Q145" s="105">
        <f t="shared" si="68"/>
        <v>25373141.099164717</v>
      </c>
      <c r="R145" s="105">
        <f t="shared" si="69"/>
        <v>2665871.4793939348</v>
      </c>
      <c r="S145" s="105">
        <f t="shared" si="70"/>
        <v>688499.93322172191</v>
      </c>
      <c r="T145" s="105">
        <f t="shared" si="71"/>
        <v>331370.75513799087</v>
      </c>
      <c r="U145" s="104">
        <f t="shared" si="72"/>
        <v>4.8503395924530635</v>
      </c>
      <c r="V145" s="104">
        <f t="shared" si="73"/>
        <v>0.50960903635701182</v>
      </c>
      <c r="W145" s="104">
        <f t="shared" si="74"/>
        <v>0.13161391695474955</v>
      </c>
      <c r="X145" s="104">
        <f t="shared" si="75"/>
        <v>6.3344963366785426E-2</v>
      </c>
      <c r="Y145" s="104">
        <f t="shared" si="76"/>
        <v>5.5549075091316098</v>
      </c>
      <c r="Z145" s="105">
        <f t="shared" si="77"/>
        <v>29058883.266918361</v>
      </c>
      <c r="AA145" s="104">
        <v>0</v>
      </c>
      <c r="AB145" s="104">
        <v>0</v>
      </c>
      <c r="AC145" s="104">
        <v>0</v>
      </c>
      <c r="AD145" s="104">
        <f t="shared" si="78"/>
        <v>0</v>
      </c>
      <c r="AE145" s="104">
        <f t="shared" si="79"/>
        <v>0</v>
      </c>
      <c r="AF145" s="104">
        <f t="shared" si="80"/>
        <v>0</v>
      </c>
      <c r="AG145" s="104">
        <f t="shared" si="81"/>
        <v>5.55</v>
      </c>
      <c r="AH145" s="105">
        <f t="shared" si="82"/>
        <v>29033212</v>
      </c>
      <c r="AI145" s="214"/>
      <c r="AJ145" s="207">
        <v>3128.42</v>
      </c>
      <c r="AK145" s="105">
        <f t="shared" si="83"/>
        <v>9896757</v>
      </c>
      <c r="AL145" s="215"/>
    </row>
    <row r="146" spans="1:38" x14ac:dyDescent="0.5">
      <c r="A146" s="102" t="s">
        <v>199</v>
      </c>
      <c r="B146" s="101">
        <v>381</v>
      </c>
      <c r="C146" s="102" t="s">
        <v>202</v>
      </c>
      <c r="D146" s="104">
        <v>5.2</v>
      </c>
      <c r="E146" s="104">
        <f>'TP&amp;P Notional Rates'!I149</f>
        <v>0.08</v>
      </c>
      <c r="F146" s="104">
        <f t="shared" si="84"/>
        <v>5.3320000000000007</v>
      </c>
      <c r="G146" s="104">
        <f t="shared" si="85"/>
        <v>5.5390669640000008</v>
      </c>
      <c r="H146" s="103">
        <f>ACA!I152</f>
        <v>1.0225731741523325</v>
      </c>
      <c r="I146" s="103">
        <f>'Formula Factor Data'!D150</f>
        <v>3100.4</v>
      </c>
      <c r="J146" s="103">
        <f>'Formula Factor Data'!H150</f>
        <v>811.5576950647918</v>
      </c>
      <c r="K146" s="103">
        <f>'Formula Factor Data'!I150</f>
        <v>458.64294275943996</v>
      </c>
      <c r="L146" s="103">
        <f>'Formula Factor Data'!J150</f>
        <v>114.58711721224921</v>
      </c>
      <c r="M146" s="104">
        <f>H146*'National Details'!$E$28</f>
        <v>4.7871945273889649</v>
      </c>
      <c r="N146" s="104">
        <f>H146*'National Details'!$E$29</f>
        <v>1.7589461703077265</v>
      </c>
      <c r="O146" s="104">
        <f>H146*'National Details'!$E$30</f>
        <v>0.34723431694639373</v>
      </c>
      <c r="P146" s="104">
        <f>H146*'National Details'!$E$31</f>
        <v>1.8517855911884842</v>
      </c>
      <c r="Q146" s="105">
        <f t="shared" si="68"/>
        <v>8460064.2102485467</v>
      </c>
      <c r="R146" s="105">
        <f t="shared" si="69"/>
        <v>813667.19083924918</v>
      </c>
      <c r="S146" s="105">
        <f t="shared" si="70"/>
        <v>90776.244302274121</v>
      </c>
      <c r="T146" s="105">
        <f t="shared" si="71"/>
        <v>120948.74037599735</v>
      </c>
      <c r="U146" s="104">
        <f t="shared" si="72"/>
        <v>4.7871945273889658</v>
      </c>
      <c r="V146" s="104">
        <f t="shared" si="73"/>
        <v>0.46042004248418944</v>
      </c>
      <c r="W146" s="104">
        <f t="shared" si="74"/>
        <v>5.136645882833122E-2</v>
      </c>
      <c r="X146" s="104">
        <f t="shared" si="75"/>
        <v>6.8439805376554322E-2</v>
      </c>
      <c r="Y146" s="104">
        <f t="shared" si="76"/>
        <v>5.3674208340780414</v>
      </c>
      <c r="Z146" s="105">
        <f t="shared" si="77"/>
        <v>9485456.3857660685</v>
      </c>
      <c r="AA146" s="104">
        <v>0.10257916592196104</v>
      </c>
      <c r="AB146" s="104">
        <v>0</v>
      </c>
      <c r="AC146" s="104">
        <v>0</v>
      </c>
      <c r="AD146" s="104">
        <f t="shared" si="78"/>
        <v>181280.77423393537</v>
      </c>
      <c r="AE146" s="104">
        <f t="shared" si="79"/>
        <v>0</v>
      </c>
      <c r="AF146" s="104">
        <f t="shared" si="80"/>
        <v>0</v>
      </c>
      <c r="AG146" s="104">
        <f t="shared" si="81"/>
        <v>5.47</v>
      </c>
      <c r="AH146" s="105">
        <f t="shared" si="82"/>
        <v>9666738</v>
      </c>
      <c r="AI146" s="214"/>
      <c r="AJ146" s="207">
        <v>1474.83</v>
      </c>
      <c r="AK146" s="105">
        <f t="shared" si="83"/>
        <v>4598373</v>
      </c>
      <c r="AL146" s="215"/>
    </row>
    <row r="147" spans="1:38" x14ac:dyDescent="0.5">
      <c r="A147" s="102" t="s">
        <v>199</v>
      </c>
      <c r="B147" s="101">
        <v>371</v>
      </c>
      <c r="C147" s="102" t="s">
        <v>203</v>
      </c>
      <c r="D147" s="104">
        <v>5.2</v>
      </c>
      <c r="E147" s="104">
        <f>'TP&amp;P Notional Rates'!I150</f>
        <v>0.13</v>
      </c>
      <c r="F147" s="104">
        <f t="shared" si="84"/>
        <v>5.3820000000000006</v>
      </c>
      <c r="G147" s="104">
        <f t="shared" si="85"/>
        <v>5.5890669640000006</v>
      </c>
      <c r="H147" s="103">
        <f>ACA!I153</f>
        <v>1.0204004274068055</v>
      </c>
      <c r="I147" s="103">
        <f>'Formula Factor Data'!D151</f>
        <v>4496.41</v>
      </c>
      <c r="J147" s="103">
        <f>'Formula Factor Data'!H151</f>
        <v>1316.295143546078</v>
      </c>
      <c r="K147" s="103">
        <f>'Formula Factor Data'!I151</f>
        <v>654.41305367496602</v>
      </c>
      <c r="L147" s="103">
        <f>'Formula Factor Data'!J151</f>
        <v>142.88030594147205</v>
      </c>
      <c r="M147" s="104">
        <f>H147*'National Details'!$E$28</f>
        <v>4.7770227748019565</v>
      </c>
      <c r="N147" s="104">
        <f>H147*'National Details'!$E$29</f>
        <v>1.755208790271074</v>
      </c>
      <c r="O147" s="104">
        <f>H147*'National Details'!$E$30</f>
        <v>0.34649651915240604</v>
      </c>
      <c r="P147" s="104">
        <f>H147*'National Details'!$E$31</f>
        <v>1.8478509474697069</v>
      </c>
      <c r="Q147" s="105">
        <f t="shared" si="68"/>
        <v>12243288.19566294</v>
      </c>
      <c r="R147" s="105">
        <f t="shared" si="69"/>
        <v>1316912.4997296245</v>
      </c>
      <c r="S147" s="105">
        <f t="shared" si="70"/>
        <v>129248.55175617526</v>
      </c>
      <c r="T147" s="105">
        <f t="shared" si="71"/>
        <v>150492.2599639651</v>
      </c>
      <c r="U147" s="104">
        <f t="shared" si="72"/>
        <v>4.7770227748019565</v>
      </c>
      <c r="V147" s="104">
        <f t="shared" si="73"/>
        <v>0.5138260982746683</v>
      </c>
      <c r="W147" s="104">
        <f t="shared" si="74"/>
        <v>5.0429530489050689E-2</v>
      </c>
      <c r="X147" s="104">
        <f t="shared" si="75"/>
        <v>5.8718290527045074E-2</v>
      </c>
      <c r="Y147" s="104">
        <f t="shared" si="76"/>
        <v>5.39999669409272</v>
      </c>
      <c r="Z147" s="105">
        <f t="shared" si="77"/>
        <v>13839941.507112704</v>
      </c>
      <c r="AA147" s="104">
        <v>7.0003305907279767E-2</v>
      </c>
      <c r="AB147" s="104">
        <v>0</v>
      </c>
      <c r="AC147" s="104">
        <v>0</v>
      </c>
      <c r="AD147" s="104">
        <f t="shared" si="78"/>
        <v>179415.23188729453</v>
      </c>
      <c r="AE147" s="104">
        <f t="shared" si="79"/>
        <v>0</v>
      </c>
      <c r="AF147" s="104">
        <f t="shared" si="80"/>
        <v>0</v>
      </c>
      <c r="AG147" s="104">
        <f t="shared" si="81"/>
        <v>5.47</v>
      </c>
      <c r="AH147" s="105">
        <f t="shared" si="82"/>
        <v>14019357</v>
      </c>
      <c r="AI147" s="214"/>
      <c r="AJ147" s="207">
        <v>1946.52</v>
      </c>
      <c r="AK147" s="105">
        <f t="shared" si="83"/>
        <v>6069055</v>
      </c>
      <c r="AL147" s="215"/>
    </row>
    <row r="148" spans="1:38" x14ac:dyDescent="0.5">
      <c r="A148" s="102" t="s">
        <v>199</v>
      </c>
      <c r="B148" s="101">
        <v>811</v>
      </c>
      <c r="C148" s="102" t="s">
        <v>204</v>
      </c>
      <c r="D148" s="104">
        <v>5.2</v>
      </c>
      <c r="E148" s="104">
        <f>'TP&amp;P Notional Rates'!I151</f>
        <v>0.05</v>
      </c>
      <c r="F148" s="104">
        <f t="shared" si="84"/>
        <v>5.3020000000000005</v>
      </c>
      <c r="G148" s="104">
        <f t="shared" si="85"/>
        <v>5.5090669640000005</v>
      </c>
      <c r="H148" s="103">
        <f>ACA!I154</f>
        <v>1.0339975495772631</v>
      </c>
      <c r="I148" s="103">
        <f>'Formula Factor Data'!D152</f>
        <v>4113.74</v>
      </c>
      <c r="J148" s="103">
        <f>'Formula Factor Data'!H152</f>
        <v>808.97105996865469</v>
      </c>
      <c r="K148" s="103">
        <f>'Formula Factor Data'!I152</f>
        <v>206.021928575267</v>
      </c>
      <c r="L148" s="103">
        <f>'Formula Factor Data'!J152</f>
        <v>104.69682895984823</v>
      </c>
      <c r="M148" s="104">
        <f>H148*'National Details'!$E$28</f>
        <v>4.8406779444152335</v>
      </c>
      <c r="N148" s="104">
        <f>H148*'National Details'!$E$29</f>
        <v>1.7785974401725917</v>
      </c>
      <c r="O148" s="104">
        <f>H148*'National Details'!$E$30</f>
        <v>0.3511136825482768</v>
      </c>
      <c r="P148" s="104">
        <f>H148*'National Details'!$E$31</f>
        <v>1.8724740801249862</v>
      </c>
      <c r="Q148" s="105">
        <f t="shared" si="68"/>
        <v>11350575.577623473</v>
      </c>
      <c r="R148" s="105">
        <f t="shared" si="69"/>
        <v>820135.29816735571</v>
      </c>
      <c r="S148" s="105">
        <f t="shared" si="70"/>
        <v>41232.157275823229</v>
      </c>
      <c r="T148" s="105">
        <f t="shared" si="71"/>
        <v>111743.99614419906</v>
      </c>
      <c r="U148" s="104">
        <f t="shared" si="72"/>
        <v>4.8406779444152344</v>
      </c>
      <c r="V148" s="104">
        <f t="shared" si="73"/>
        <v>0.349762954497357</v>
      </c>
      <c r="W148" s="104">
        <f t="shared" si="74"/>
        <v>1.7584270767661558E-2</v>
      </c>
      <c r="X148" s="104">
        <f t="shared" si="75"/>
        <v>4.765544212774625E-2</v>
      </c>
      <c r="Y148" s="104">
        <f t="shared" si="76"/>
        <v>5.2556806118079997</v>
      </c>
      <c r="Z148" s="105">
        <f t="shared" si="77"/>
        <v>12323687.029210852</v>
      </c>
      <c r="AA148" s="104">
        <v>0.2143193881920018</v>
      </c>
      <c r="AB148" s="104">
        <v>0</v>
      </c>
      <c r="AC148" s="104">
        <v>0</v>
      </c>
      <c r="AD148" s="104">
        <f t="shared" si="78"/>
        <v>502542.91678915033</v>
      </c>
      <c r="AE148" s="104">
        <f t="shared" si="79"/>
        <v>0</v>
      </c>
      <c r="AF148" s="104">
        <f t="shared" si="80"/>
        <v>0</v>
      </c>
      <c r="AG148" s="104">
        <f t="shared" si="81"/>
        <v>5.47</v>
      </c>
      <c r="AH148" s="105">
        <f t="shared" si="82"/>
        <v>12826230</v>
      </c>
      <c r="AI148" s="214"/>
      <c r="AJ148" s="207">
        <v>2327.98</v>
      </c>
      <c r="AK148" s="105">
        <f t="shared" si="83"/>
        <v>7258409</v>
      </c>
      <c r="AL148" s="215"/>
    </row>
    <row r="149" spans="1:38" x14ac:dyDescent="0.5">
      <c r="A149" s="102" t="s">
        <v>199</v>
      </c>
      <c r="B149" s="101">
        <v>810</v>
      </c>
      <c r="C149" s="102" t="s">
        <v>205</v>
      </c>
      <c r="D149" s="104">
        <v>5.2</v>
      </c>
      <c r="E149" s="104">
        <f>'TP&amp;P Notional Rates'!I152</f>
        <v>0.14000000000000001</v>
      </c>
      <c r="F149" s="104">
        <f t="shared" si="84"/>
        <v>5.3920000000000003</v>
      </c>
      <c r="G149" s="104">
        <f t="shared" si="85"/>
        <v>5.5990669640000004</v>
      </c>
      <c r="H149" s="103">
        <f>ACA!I155</f>
        <v>1.0085543333538101</v>
      </c>
      <c r="I149" s="103">
        <f>'Formula Factor Data'!D153</f>
        <v>3803.17</v>
      </c>
      <c r="J149" s="103">
        <f>'Formula Factor Data'!H153</f>
        <v>1307.7912454594798</v>
      </c>
      <c r="K149" s="103">
        <f>'Formula Factor Data'!I153</f>
        <v>716.010457879402</v>
      </c>
      <c r="L149" s="103">
        <f>'Formula Factor Data'!J153</f>
        <v>121.2519206842924</v>
      </c>
      <c r="M149" s="104">
        <f>H149*'National Details'!$E$28</f>
        <v>4.7215650745073594</v>
      </c>
      <c r="N149" s="104">
        <f>H149*'National Details'!$E$29</f>
        <v>1.7348321147486654</v>
      </c>
      <c r="O149" s="104">
        <f>H149*'National Details'!$E$30</f>
        <v>0.34247395090893107</v>
      </c>
      <c r="P149" s="104">
        <f>H149*'National Details'!$E$31</f>
        <v>1.8263987650404301</v>
      </c>
      <c r="Q149" s="105">
        <f t="shared" si="68"/>
        <v>10235441.347316068</v>
      </c>
      <c r="R149" s="105">
        <f t="shared" si="69"/>
        <v>1293215.0036458483</v>
      </c>
      <c r="S149" s="105">
        <f t="shared" si="70"/>
        <v>139772.5103291808</v>
      </c>
      <c r="T149" s="105">
        <f t="shared" si="71"/>
        <v>126228.98417204594</v>
      </c>
      <c r="U149" s="104">
        <f t="shared" si="72"/>
        <v>4.7215650745073594</v>
      </c>
      <c r="V149" s="104">
        <f t="shared" si="73"/>
        <v>0.59655451952194094</v>
      </c>
      <c r="W149" s="104">
        <f t="shared" si="74"/>
        <v>6.4476457902768375E-2</v>
      </c>
      <c r="X149" s="104">
        <f t="shared" si="75"/>
        <v>5.8228887532393192E-2</v>
      </c>
      <c r="Y149" s="104">
        <f t="shared" si="76"/>
        <v>5.4408249394644619</v>
      </c>
      <c r="Z149" s="105">
        <f t="shared" si="77"/>
        <v>11794657.845463146</v>
      </c>
      <c r="AA149" s="104">
        <v>2.9175060535538755E-2</v>
      </c>
      <c r="AB149" s="104">
        <v>0</v>
      </c>
      <c r="AC149" s="104">
        <v>0</v>
      </c>
      <c r="AD149" s="104">
        <f t="shared" si="78"/>
        <v>63245.897536858603</v>
      </c>
      <c r="AE149" s="104">
        <f t="shared" si="79"/>
        <v>0</v>
      </c>
      <c r="AF149" s="104">
        <f t="shared" si="80"/>
        <v>0</v>
      </c>
      <c r="AG149" s="104">
        <f t="shared" si="81"/>
        <v>5.47</v>
      </c>
      <c r="AH149" s="105">
        <f t="shared" si="82"/>
        <v>11857904</v>
      </c>
      <c r="AI149" s="214"/>
      <c r="AJ149" s="207">
        <v>1266.77</v>
      </c>
      <c r="AK149" s="105">
        <f t="shared" si="83"/>
        <v>3949663</v>
      </c>
      <c r="AL149" s="215"/>
    </row>
    <row r="150" spans="1:38" x14ac:dyDescent="0.5">
      <c r="A150" s="102" t="s">
        <v>199</v>
      </c>
      <c r="B150" s="101">
        <v>382</v>
      </c>
      <c r="C150" s="102" t="s">
        <v>206</v>
      </c>
      <c r="D150" s="104">
        <v>5.2</v>
      </c>
      <c r="E150" s="104">
        <f>'TP&amp;P Notional Rates'!I153</f>
        <v>7.0000000000000007E-2</v>
      </c>
      <c r="F150" s="104">
        <f t="shared" si="84"/>
        <v>5.322000000000001</v>
      </c>
      <c r="G150" s="104">
        <f t="shared" si="85"/>
        <v>5.529066964000001</v>
      </c>
      <c r="H150" s="103">
        <f>ACA!I156</f>
        <v>1.0262617857713974</v>
      </c>
      <c r="I150" s="103">
        <f>'Formula Factor Data'!D154</f>
        <v>6356.48</v>
      </c>
      <c r="J150" s="103">
        <f>'Formula Factor Data'!H154</f>
        <v>1635.6110254649343</v>
      </c>
      <c r="K150" s="103">
        <f>'Formula Factor Data'!I154</f>
        <v>1565.5032181135359</v>
      </c>
      <c r="L150" s="103">
        <f>'Formula Factor Data'!J154</f>
        <v>167.32417703210874</v>
      </c>
      <c r="M150" s="104">
        <f>H150*'National Details'!$E$28</f>
        <v>4.8044628283798341</v>
      </c>
      <c r="N150" s="104">
        <f>H150*'National Details'!$E$29</f>
        <v>1.7652910162758257</v>
      </c>
      <c r="O150" s="104">
        <f>H150*'National Details'!$E$30</f>
        <v>0.34848685570684801</v>
      </c>
      <c r="P150" s="104">
        <f>H150*'National Details'!$E$31</f>
        <v>1.8584653262141335</v>
      </c>
      <c r="Q150" s="105">
        <f t="shared" si="68"/>
        <v>17407498.971223712</v>
      </c>
      <c r="R150" s="105">
        <f t="shared" si="69"/>
        <v>1645777.7861437155</v>
      </c>
      <c r="S150" s="105">
        <f t="shared" si="70"/>
        <v>310967.65762522264</v>
      </c>
      <c r="T150" s="105">
        <f t="shared" si="71"/>
        <v>177250.72331334895</v>
      </c>
      <c r="U150" s="104">
        <f t="shared" si="72"/>
        <v>4.8044628283798332</v>
      </c>
      <c r="V150" s="104">
        <f t="shared" si="73"/>
        <v>0.45423401778577754</v>
      </c>
      <c r="W150" s="104">
        <f t="shared" si="74"/>
        <v>8.5826950463045268E-2</v>
      </c>
      <c r="X150" s="104">
        <f t="shared" si="75"/>
        <v>4.8921129501153057E-2</v>
      </c>
      <c r="Y150" s="104">
        <f t="shared" si="76"/>
        <v>5.393444926129809</v>
      </c>
      <c r="Z150" s="105">
        <f t="shared" si="77"/>
        <v>19541495.138305996</v>
      </c>
      <c r="AA150" s="104">
        <v>7.6555073870189894E-2</v>
      </c>
      <c r="AB150" s="104">
        <v>0</v>
      </c>
      <c r="AC150" s="104">
        <v>0</v>
      </c>
      <c r="AD150" s="104">
        <f t="shared" si="78"/>
        <v>277373.85369399923</v>
      </c>
      <c r="AE150" s="104">
        <f t="shared" si="79"/>
        <v>0</v>
      </c>
      <c r="AF150" s="104">
        <f t="shared" si="80"/>
        <v>0</v>
      </c>
      <c r="AG150" s="104">
        <f t="shared" si="81"/>
        <v>5.47</v>
      </c>
      <c r="AH150" s="105">
        <f t="shared" si="82"/>
        <v>19818869</v>
      </c>
      <c r="AI150" s="214"/>
      <c r="AJ150" s="207">
        <v>2885.99</v>
      </c>
      <c r="AK150" s="105">
        <f t="shared" si="83"/>
        <v>8998229</v>
      </c>
      <c r="AL150" s="215"/>
    </row>
    <row r="151" spans="1:38" x14ac:dyDescent="0.5">
      <c r="A151" s="102" t="s">
        <v>199</v>
      </c>
      <c r="B151" s="101">
        <v>383</v>
      </c>
      <c r="C151" s="102" t="s">
        <v>207</v>
      </c>
      <c r="D151" s="104">
        <v>5.4</v>
      </c>
      <c r="E151" s="104">
        <f>'TP&amp;P Notional Rates'!I154</f>
        <v>0.11</v>
      </c>
      <c r="F151" s="104">
        <f t="shared" si="84"/>
        <v>5.5640000000000009</v>
      </c>
      <c r="G151" s="104">
        <f t="shared" si="85"/>
        <v>5.7790310780000009</v>
      </c>
      <c r="H151" s="103">
        <f>ACA!I157</f>
        <v>1.0709857279649819</v>
      </c>
      <c r="I151" s="103">
        <f>'Formula Factor Data'!D155</f>
        <v>12059.06</v>
      </c>
      <c r="J151" s="103">
        <f>'Formula Factor Data'!H155</f>
        <v>3119.6152815369401</v>
      </c>
      <c r="K151" s="103">
        <f>'Formula Factor Data'!I155</f>
        <v>2760.3882338902999</v>
      </c>
      <c r="L151" s="103">
        <f>'Formula Factor Data'!J155</f>
        <v>315.67562737444706</v>
      </c>
      <c r="M151" s="104">
        <f>H151*'National Details'!$E$28</f>
        <v>5.0138387603172907</v>
      </c>
      <c r="N151" s="104">
        <f>H151*'National Details'!$E$29</f>
        <v>1.8422214588406634</v>
      </c>
      <c r="O151" s="104">
        <f>H151*'National Details'!$E$30</f>
        <v>0.36367372732766157</v>
      </c>
      <c r="P151" s="104">
        <f>H151*'National Details'!$E$31</f>
        <v>1.9394562555956714</v>
      </c>
      <c r="Q151" s="105">
        <f t="shared" si="68"/>
        <v>34463443.991365343</v>
      </c>
      <c r="R151" s="105">
        <f t="shared" si="69"/>
        <v>3275802.6625355268</v>
      </c>
      <c r="S151" s="105">
        <f t="shared" si="70"/>
        <v>572211.98639747454</v>
      </c>
      <c r="T151" s="105">
        <f t="shared" si="71"/>
        <v>348976.27004276187</v>
      </c>
      <c r="U151" s="104">
        <f t="shared" si="72"/>
        <v>5.0138387603172907</v>
      </c>
      <c r="V151" s="104">
        <f t="shared" si="73"/>
        <v>0.47657298454229502</v>
      </c>
      <c r="W151" s="104">
        <f t="shared" si="74"/>
        <v>8.3247009127602495E-2</v>
      </c>
      <c r="X151" s="104">
        <f t="shared" si="75"/>
        <v>5.0770049261755011E-2</v>
      </c>
      <c r="Y151" s="104">
        <f t="shared" si="76"/>
        <v>5.6244288032489429</v>
      </c>
      <c r="Z151" s="105">
        <f t="shared" si="77"/>
        <v>38660434.910341099</v>
      </c>
      <c r="AA151" s="104">
        <v>0</v>
      </c>
      <c r="AB151" s="104">
        <v>0</v>
      </c>
      <c r="AC151" s="104">
        <v>0</v>
      </c>
      <c r="AD151" s="104">
        <f t="shared" si="78"/>
        <v>0</v>
      </c>
      <c r="AE151" s="104">
        <f t="shared" si="79"/>
        <v>0</v>
      </c>
      <c r="AF151" s="104">
        <f t="shared" si="80"/>
        <v>0</v>
      </c>
      <c r="AG151" s="104">
        <f t="shared" si="81"/>
        <v>5.62</v>
      </c>
      <c r="AH151" s="105">
        <f t="shared" si="82"/>
        <v>38629993</v>
      </c>
      <c r="AI151" s="214"/>
      <c r="AJ151" s="207">
        <v>5602.04</v>
      </c>
      <c r="AK151" s="105">
        <f t="shared" si="83"/>
        <v>17945575</v>
      </c>
      <c r="AL151" s="215"/>
    </row>
    <row r="152" spans="1:38" x14ac:dyDescent="0.5">
      <c r="A152" s="102" t="s">
        <v>199</v>
      </c>
      <c r="B152" s="101">
        <v>812</v>
      </c>
      <c r="C152" s="102" t="s">
        <v>208</v>
      </c>
      <c r="D152" s="104">
        <v>5.2</v>
      </c>
      <c r="E152" s="104">
        <f>'TP&amp;P Notional Rates'!I155</f>
        <v>0.11</v>
      </c>
      <c r="F152" s="104">
        <f t="shared" si="84"/>
        <v>5.362000000000001</v>
      </c>
      <c r="G152" s="104">
        <f t="shared" si="85"/>
        <v>5.569066964000001</v>
      </c>
      <c r="H152" s="103">
        <f>ACA!I158</f>
        <v>1.0087586741555685</v>
      </c>
      <c r="I152" s="103">
        <f>'Formula Factor Data'!D156</f>
        <v>2165.3000000000002</v>
      </c>
      <c r="J152" s="103">
        <f>'Formula Factor Data'!H156</f>
        <v>694.164138986014</v>
      </c>
      <c r="K152" s="103">
        <f>'Formula Factor Data'!I156</f>
        <v>165.56039976593101</v>
      </c>
      <c r="L152" s="103">
        <f>'Formula Factor Data'!J156</f>
        <v>72.135911914172794</v>
      </c>
      <c r="M152" s="104">
        <f>H152*'National Details'!$E$28</f>
        <v>4.7225216996102146</v>
      </c>
      <c r="N152" s="104">
        <f>H152*'National Details'!$E$29</f>
        <v>1.7351836049693909</v>
      </c>
      <c r="O152" s="104">
        <f>H152*'National Details'!$E$30</f>
        <v>0.34254333874396958</v>
      </c>
      <c r="P152" s="104">
        <f>H152*'National Details'!$E$31</f>
        <v>1.8267688073630266</v>
      </c>
      <c r="Q152" s="105">
        <f t="shared" si="68"/>
        <v>5828635.4546146188</v>
      </c>
      <c r="R152" s="105">
        <f t="shared" si="69"/>
        <v>686566.27288194827</v>
      </c>
      <c r="S152" s="105">
        <f t="shared" si="70"/>
        <v>32325.618896776745</v>
      </c>
      <c r="T152" s="105">
        <f t="shared" si="71"/>
        <v>75112.111252033734</v>
      </c>
      <c r="U152" s="104">
        <f t="shared" si="72"/>
        <v>4.7225216996102137</v>
      </c>
      <c r="V152" s="104">
        <f t="shared" si="73"/>
        <v>0.55627498874346504</v>
      </c>
      <c r="W152" s="104">
        <f t="shared" si="74"/>
        <v>2.6191110746597846E-2</v>
      </c>
      <c r="X152" s="104">
        <f t="shared" si="75"/>
        <v>6.0857910578440748E-2</v>
      </c>
      <c r="Y152" s="104">
        <f t="shared" si="76"/>
        <v>5.3658457096787169</v>
      </c>
      <c r="Z152" s="105">
        <f t="shared" si="77"/>
        <v>6622639.4576453762</v>
      </c>
      <c r="AA152" s="104">
        <v>0.10415429032128198</v>
      </c>
      <c r="AB152" s="104">
        <v>0</v>
      </c>
      <c r="AC152" s="104">
        <v>0</v>
      </c>
      <c r="AD152" s="104">
        <f t="shared" si="78"/>
        <v>128549.41235462298</v>
      </c>
      <c r="AE152" s="104">
        <f t="shared" si="79"/>
        <v>0</v>
      </c>
      <c r="AF152" s="104">
        <f t="shared" si="80"/>
        <v>0</v>
      </c>
      <c r="AG152" s="104">
        <f t="shared" si="81"/>
        <v>5.47</v>
      </c>
      <c r="AH152" s="105">
        <f t="shared" si="82"/>
        <v>6751189</v>
      </c>
      <c r="AI152" s="214"/>
      <c r="AJ152" s="207">
        <v>938.41</v>
      </c>
      <c r="AK152" s="105">
        <f t="shared" si="83"/>
        <v>2925869</v>
      </c>
      <c r="AL152" s="215"/>
    </row>
    <row r="153" spans="1:38" x14ac:dyDescent="0.5">
      <c r="A153" s="102" t="s">
        <v>199</v>
      </c>
      <c r="B153" s="101">
        <v>813</v>
      </c>
      <c r="C153" s="102" t="s">
        <v>209</v>
      </c>
      <c r="D153" s="104">
        <v>5.2</v>
      </c>
      <c r="E153" s="104">
        <f>'TP&amp;P Notional Rates'!I156</f>
        <v>0.08</v>
      </c>
      <c r="F153" s="104">
        <f t="shared" si="84"/>
        <v>5.3320000000000007</v>
      </c>
      <c r="G153" s="104">
        <f t="shared" si="85"/>
        <v>5.5390669640000008</v>
      </c>
      <c r="H153" s="103">
        <f>ACA!I159</f>
        <v>1.022628491866344</v>
      </c>
      <c r="I153" s="103">
        <f>'Formula Factor Data'!D157</f>
        <v>2074.21</v>
      </c>
      <c r="J153" s="103">
        <f>'Formula Factor Data'!H157</f>
        <v>598.50518816603324</v>
      </c>
      <c r="K153" s="103">
        <f>'Formula Factor Data'!I157</f>
        <v>290.88166126598702</v>
      </c>
      <c r="L153" s="103">
        <f>'Formula Factor Data'!J157</f>
        <v>57.584629837352779</v>
      </c>
      <c r="M153" s="104">
        <f>H153*'National Details'!$E$28</f>
        <v>4.7874534982523489</v>
      </c>
      <c r="N153" s="104">
        <f>H153*'National Details'!$E$29</f>
        <v>1.7590413232842275</v>
      </c>
      <c r="O153" s="104">
        <f>H153*'National Details'!$E$30</f>
        <v>0.34725310113624475</v>
      </c>
      <c r="P153" s="104">
        <f>H153*'National Details'!$E$31</f>
        <v>1.8518857664603701</v>
      </c>
      <c r="Q153" s="105">
        <f t="shared" si="68"/>
        <v>5660204.8347477028</v>
      </c>
      <c r="R153" s="105">
        <f t="shared" si="69"/>
        <v>600093.3541649112</v>
      </c>
      <c r="S153" s="105">
        <f t="shared" si="70"/>
        <v>57575.44859481771</v>
      </c>
      <c r="T153" s="105">
        <f t="shared" si="71"/>
        <v>60784.889126729169</v>
      </c>
      <c r="U153" s="104">
        <f t="shared" si="72"/>
        <v>4.7874534982523489</v>
      </c>
      <c r="V153" s="104">
        <f t="shared" si="73"/>
        <v>0.50756449837965045</v>
      </c>
      <c r="W153" s="104">
        <f t="shared" si="74"/>
        <v>4.8697845897125502E-2</v>
      </c>
      <c r="X153" s="104">
        <f t="shared" si="75"/>
        <v>5.1412420325175734E-2</v>
      </c>
      <c r="Y153" s="104">
        <f t="shared" si="76"/>
        <v>5.3951282628543007</v>
      </c>
      <c r="Z153" s="105">
        <f t="shared" si="77"/>
        <v>6378658.5266341604</v>
      </c>
      <c r="AA153" s="104">
        <v>7.4871737145699946E-2</v>
      </c>
      <c r="AB153" s="104">
        <v>0</v>
      </c>
      <c r="AC153" s="104">
        <v>0</v>
      </c>
      <c r="AD153" s="104">
        <f t="shared" si="78"/>
        <v>88520.832365839917</v>
      </c>
      <c r="AE153" s="104">
        <f t="shared" si="79"/>
        <v>0</v>
      </c>
      <c r="AF153" s="104">
        <f t="shared" si="80"/>
        <v>0</v>
      </c>
      <c r="AG153" s="104">
        <f t="shared" si="81"/>
        <v>5.47</v>
      </c>
      <c r="AH153" s="105">
        <f t="shared" si="82"/>
        <v>6467180</v>
      </c>
      <c r="AI153" s="214"/>
      <c r="AJ153" s="207">
        <v>932.46</v>
      </c>
      <c r="AK153" s="105">
        <f t="shared" si="83"/>
        <v>2907318</v>
      </c>
      <c r="AL153" s="215"/>
    </row>
    <row r="154" spans="1:38" x14ac:dyDescent="0.5">
      <c r="A154" s="102" t="s">
        <v>199</v>
      </c>
      <c r="B154" s="101">
        <v>815</v>
      </c>
      <c r="C154" s="102" t="s">
        <v>210</v>
      </c>
      <c r="D154" s="104">
        <v>5.2</v>
      </c>
      <c r="E154" s="104">
        <f>'TP&amp;P Notional Rates'!I157</f>
        <v>0.05</v>
      </c>
      <c r="F154" s="104">
        <f t="shared" si="84"/>
        <v>5.3020000000000005</v>
      </c>
      <c r="G154" s="104">
        <f t="shared" si="85"/>
        <v>5.5090669640000005</v>
      </c>
      <c r="H154" s="103">
        <f>ACA!I160</f>
        <v>1.0537093596461797</v>
      </c>
      <c r="I154" s="103">
        <f>'Formula Factor Data'!D158</f>
        <v>7337.61</v>
      </c>
      <c r="J154" s="103">
        <f>'Formula Factor Data'!H158</f>
        <v>1306.4679543387515</v>
      </c>
      <c r="K154" s="103">
        <f>'Formula Factor Data'!I158</f>
        <v>481.50171987133223</v>
      </c>
      <c r="L154" s="103">
        <f>'Formula Factor Data'!J158</f>
        <v>160.55762749827704</v>
      </c>
      <c r="M154" s="104">
        <f>H154*'National Details'!$E$28</f>
        <v>4.9329591343311261</v>
      </c>
      <c r="N154" s="104">
        <f>H154*'National Details'!$E$29</f>
        <v>1.812504072682579</v>
      </c>
      <c r="O154" s="104">
        <f>H154*'National Details'!$E$30</f>
        <v>0.35780720539639105</v>
      </c>
      <c r="P154" s="104">
        <f>H154*'National Details'!$E$31</f>
        <v>1.9081703479173839</v>
      </c>
      <c r="Q154" s="105">
        <f t="shared" si="68"/>
        <v>20631794.255985867</v>
      </c>
      <c r="R154" s="105">
        <f t="shared" si="69"/>
        <v>1349747.7381989108</v>
      </c>
      <c r="S154" s="105">
        <f t="shared" si="70"/>
        <v>98202.327325008868</v>
      </c>
      <c r="T154" s="105">
        <f t="shared" si="71"/>
        <v>174631.64323678089</v>
      </c>
      <c r="U154" s="104">
        <f t="shared" si="72"/>
        <v>4.932959134331127</v>
      </c>
      <c r="V154" s="104">
        <f t="shared" si="73"/>
        <v>0.32271795422055205</v>
      </c>
      <c r="W154" s="104">
        <f t="shared" si="74"/>
        <v>2.3479686816377174E-2</v>
      </c>
      <c r="X154" s="104">
        <f t="shared" si="75"/>
        <v>4.1753555166352124E-2</v>
      </c>
      <c r="Y154" s="104">
        <f t="shared" si="76"/>
        <v>5.3209103305344083</v>
      </c>
      <c r="Z154" s="105">
        <f t="shared" si="77"/>
        <v>22254375.964746572</v>
      </c>
      <c r="AA154" s="104">
        <v>0.14908966946559232</v>
      </c>
      <c r="AB154" s="104">
        <v>0</v>
      </c>
      <c r="AC154" s="104">
        <v>0</v>
      </c>
      <c r="AD154" s="104">
        <f t="shared" si="78"/>
        <v>623558.25425343215</v>
      </c>
      <c r="AE154" s="104">
        <f t="shared" si="79"/>
        <v>0</v>
      </c>
      <c r="AF154" s="104">
        <f t="shared" si="80"/>
        <v>0</v>
      </c>
      <c r="AG154" s="104">
        <f t="shared" si="81"/>
        <v>5.47</v>
      </c>
      <c r="AH154" s="105">
        <f t="shared" si="82"/>
        <v>22877935</v>
      </c>
      <c r="AI154" s="214"/>
      <c r="AJ154" s="207">
        <v>4012.31</v>
      </c>
      <c r="AK154" s="105">
        <f t="shared" si="83"/>
        <v>12509982</v>
      </c>
      <c r="AL154" s="215"/>
    </row>
    <row r="155" spans="1:38" x14ac:dyDescent="0.5">
      <c r="A155" s="102" t="s">
        <v>199</v>
      </c>
      <c r="B155" s="101">
        <v>372</v>
      </c>
      <c r="C155" s="102" t="s">
        <v>211</v>
      </c>
      <c r="D155" s="104">
        <v>5.2</v>
      </c>
      <c r="E155" s="104">
        <f>'TP&amp;P Notional Rates'!I158</f>
        <v>0.13</v>
      </c>
      <c r="F155" s="104">
        <f t="shared" si="84"/>
        <v>5.3820000000000006</v>
      </c>
      <c r="G155" s="104">
        <f t="shared" si="85"/>
        <v>5.5890669640000006</v>
      </c>
      <c r="H155" s="103">
        <f>ACA!I161</f>
        <v>1.0308428343780631</v>
      </c>
      <c r="I155" s="103">
        <f>'Formula Factor Data'!D159</f>
        <v>3695.74</v>
      </c>
      <c r="J155" s="103">
        <f>'Formula Factor Data'!H159</f>
        <v>1006.0269897334066</v>
      </c>
      <c r="K155" s="103">
        <f>'Formula Factor Data'!I159</f>
        <v>460.18384163462997</v>
      </c>
      <c r="L155" s="103">
        <f>'Formula Factor Data'!J159</f>
        <v>149.07597288808068</v>
      </c>
      <c r="M155" s="104">
        <f>H155*'National Details'!$E$28</f>
        <v>4.8259090890229537</v>
      </c>
      <c r="N155" s="104">
        <f>H155*'National Details'!$E$29</f>
        <v>1.7731709588622013</v>
      </c>
      <c r="O155" s="104">
        <f>H155*'National Details'!$E$30</f>
        <v>0.35004243854829348</v>
      </c>
      <c r="P155" s="104">
        <f>H155*'National Details'!$E$31</f>
        <v>1.8667611822142576</v>
      </c>
      <c r="Q155" s="105">
        <f t="shared" si="68"/>
        <v>10166123.996299444</v>
      </c>
      <c r="R155" s="105">
        <f t="shared" si="69"/>
        <v>1016798.969955298</v>
      </c>
      <c r="S155" s="105">
        <f t="shared" si="70"/>
        <v>91817.808240595317</v>
      </c>
      <c r="T155" s="105">
        <f t="shared" si="71"/>
        <v>158624.86645132766</v>
      </c>
      <c r="U155" s="104">
        <f t="shared" si="72"/>
        <v>4.8259090890229537</v>
      </c>
      <c r="V155" s="104">
        <f t="shared" si="73"/>
        <v>0.48267947475386219</v>
      </c>
      <c r="W155" s="104">
        <f t="shared" si="74"/>
        <v>4.3586365411611094E-2</v>
      </c>
      <c r="X155" s="104">
        <f t="shared" si="75"/>
        <v>7.5300004704956028E-2</v>
      </c>
      <c r="Y155" s="104">
        <f t="shared" si="76"/>
        <v>5.4274749338933832</v>
      </c>
      <c r="Z155" s="105">
        <f t="shared" si="77"/>
        <v>11433365.640946664</v>
      </c>
      <c r="AA155" s="104">
        <v>4.2525066106617437E-2</v>
      </c>
      <c r="AB155" s="104">
        <v>0</v>
      </c>
      <c r="AC155" s="104">
        <v>0</v>
      </c>
      <c r="AD155" s="104">
        <f t="shared" si="78"/>
        <v>89582.105053336083</v>
      </c>
      <c r="AE155" s="104">
        <f t="shared" si="79"/>
        <v>0</v>
      </c>
      <c r="AF155" s="104">
        <f t="shared" si="80"/>
        <v>0</v>
      </c>
      <c r="AG155" s="104">
        <f t="shared" si="81"/>
        <v>5.47</v>
      </c>
      <c r="AH155" s="105">
        <f t="shared" si="82"/>
        <v>11522948</v>
      </c>
      <c r="AI155" s="214"/>
      <c r="AJ155" s="207">
        <v>1668.64</v>
      </c>
      <c r="AK155" s="105">
        <f t="shared" si="83"/>
        <v>5202653</v>
      </c>
      <c r="AL155" s="215"/>
    </row>
    <row r="156" spans="1:38" x14ac:dyDescent="0.5">
      <c r="A156" s="102" t="s">
        <v>199</v>
      </c>
      <c r="B156" s="101">
        <v>373</v>
      </c>
      <c r="C156" s="102" t="s">
        <v>212</v>
      </c>
      <c r="D156" s="104">
        <v>5.33</v>
      </c>
      <c r="E156" s="104">
        <f>'TP&amp;P Notional Rates'!I159</f>
        <v>0.11</v>
      </c>
      <c r="F156" s="104">
        <f t="shared" si="84"/>
        <v>5.4933000000000005</v>
      </c>
      <c r="G156" s="104">
        <f t="shared" si="85"/>
        <v>5.7055436381000009</v>
      </c>
      <c r="H156" s="103">
        <f>ACA!I162</f>
        <v>1.0293899521196732</v>
      </c>
      <c r="I156" s="103">
        <f>'Formula Factor Data'!D160</f>
        <v>7832.58</v>
      </c>
      <c r="J156" s="103">
        <f>'Formula Factor Data'!H160</f>
        <v>2590.0073277544702</v>
      </c>
      <c r="K156" s="103">
        <f>'Formula Factor Data'!I160</f>
        <v>1929.1041877797061</v>
      </c>
      <c r="L156" s="103">
        <f>'Formula Factor Data'!J160</f>
        <v>308.07600870476347</v>
      </c>
      <c r="M156" s="104">
        <f>H156*'National Details'!$E$28</f>
        <v>4.8191073948536634</v>
      </c>
      <c r="N156" s="104">
        <f>H156*'National Details'!$E$29</f>
        <v>1.7706718304390237</v>
      </c>
      <c r="O156" s="104">
        <f>H156*'National Details'!$E$30</f>
        <v>0.34954908453574196</v>
      </c>
      <c r="P156" s="104">
        <f>H156*'National Details'!$E$31</f>
        <v>1.8641301466074318</v>
      </c>
      <c r="Q156" s="105">
        <f t="shared" si="68"/>
        <v>21515245.193306256</v>
      </c>
      <c r="R156" s="105">
        <f t="shared" si="69"/>
        <v>2614050.2190547301</v>
      </c>
      <c r="S156" s="105">
        <f t="shared" si="70"/>
        <v>384360.46360310348</v>
      </c>
      <c r="T156" s="105">
        <f t="shared" si="71"/>
        <v>327347.4519056346</v>
      </c>
      <c r="U156" s="104">
        <f t="shared" si="72"/>
        <v>4.8191073948536634</v>
      </c>
      <c r="V156" s="104">
        <f t="shared" si="73"/>
        <v>0.58550988510624746</v>
      </c>
      <c r="W156" s="104">
        <f t="shared" si="74"/>
        <v>8.6091249985632098E-2</v>
      </c>
      <c r="X156" s="104">
        <f t="shared" si="75"/>
        <v>7.3321150281649622E-2</v>
      </c>
      <c r="Y156" s="104">
        <f t="shared" si="76"/>
        <v>5.5640296802271925</v>
      </c>
      <c r="Z156" s="105">
        <f t="shared" si="77"/>
        <v>24841003.327869724</v>
      </c>
      <c r="AA156" s="104">
        <v>0</v>
      </c>
      <c r="AB156" s="104">
        <v>0</v>
      </c>
      <c r="AC156" s="104">
        <v>0</v>
      </c>
      <c r="AD156" s="104">
        <f t="shared" si="78"/>
        <v>0</v>
      </c>
      <c r="AE156" s="104">
        <f t="shared" si="79"/>
        <v>0</v>
      </c>
      <c r="AF156" s="104">
        <f t="shared" si="80"/>
        <v>0</v>
      </c>
      <c r="AG156" s="104">
        <f t="shared" si="81"/>
        <v>5.56</v>
      </c>
      <c r="AH156" s="105">
        <f t="shared" si="82"/>
        <v>24823013</v>
      </c>
      <c r="AI156" s="214"/>
      <c r="AJ156" s="207">
        <v>3009.36</v>
      </c>
      <c r="AK156" s="105">
        <f t="shared" si="83"/>
        <v>9537264</v>
      </c>
      <c r="AL156" s="215"/>
    </row>
    <row r="157" spans="1:38" x14ac:dyDescent="0.5">
      <c r="A157" s="102" t="s">
        <v>199</v>
      </c>
      <c r="B157" s="101">
        <v>384</v>
      </c>
      <c r="C157" s="102" t="s">
        <v>213</v>
      </c>
      <c r="D157" s="104">
        <v>5.21</v>
      </c>
      <c r="E157" s="104">
        <f>'TP&amp;P Notional Rates'!I160</f>
        <v>0.14000000000000001</v>
      </c>
      <c r="F157" s="104">
        <f t="shared" si="84"/>
        <v>5.4020999999999999</v>
      </c>
      <c r="G157" s="104">
        <f t="shared" si="85"/>
        <v>5.6095651696999997</v>
      </c>
      <c r="H157" s="103">
        <f>ACA!I163</f>
        <v>1.044573262434644</v>
      </c>
      <c r="I157" s="103">
        <f>'Formula Factor Data'!D161</f>
        <v>5240.8</v>
      </c>
      <c r="J157" s="103">
        <f>'Formula Factor Data'!H161</f>
        <v>1316.5235695503111</v>
      </c>
      <c r="K157" s="103">
        <f>'Formula Factor Data'!I161</f>
        <v>658.34177335567995</v>
      </c>
      <c r="L157" s="103">
        <f>'Formula Factor Data'!J161</f>
        <v>175.51369253583786</v>
      </c>
      <c r="M157" s="104">
        <f>H157*'National Details'!$E$28</f>
        <v>4.8901883325163684</v>
      </c>
      <c r="N157" s="104">
        <f>H157*'National Details'!$E$29</f>
        <v>1.7967889105719446</v>
      </c>
      <c r="O157" s="104">
        <f>H157*'National Details'!$E$30</f>
        <v>0.35470486851235022</v>
      </c>
      <c r="P157" s="104">
        <f>H157*'National Details'!$E$31</f>
        <v>1.8916257195194763</v>
      </c>
      <c r="Q157" s="105">
        <f t="shared" si="68"/>
        <v>14608244.437439516</v>
      </c>
      <c r="R157" s="105">
        <f t="shared" si="69"/>
        <v>1348343.5216565169</v>
      </c>
      <c r="S157" s="105">
        <f t="shared" si="70"/>
        <v>133104.70832795894</v>
      </c>
      <c r="T157" s="105">
        <f t="shared" si="71"/>
        <v>189243.54250931594</v>
      </c>
      <c r="U157" s="104">
        <f t="shared" si="72"/>
        <v>4.8901883325163684</v>
      </c>
      <c r="V157" s="104">
        <f t="shared" si="73"/>
        <v>0.45136524009208351</v>
      </c>
      <c r="W157" s="104">
        <f t="shared" si="74"/>
        <v>4.4557516439153171E-2</v>
      </c>
      <c r="X157" s="104">
        <f t="shared" si="75"/>
        <v>6.3350292880595419E-2</v>
      </c>
      <c r="Y157" s="104">
        <f t="shared" si="76"/>
        <v>5.4494613819281996</v>
      </c>
      <c r="Z157" s="105">
        <f t="shared" si="77"/>
        <v>16278936.209933307</v>
      </c>
      <c r="AA157" s="104">
        <v>2.0538618071801018E-2</v>
      </c>
      <c r="AB157" s="104">
        <v>0</v>
      </c>
      <c r="AC157" s="104">
        <v>0</v>
      </c>
      <c r="AD157" s="104">
        <f t="shared" si="78"/>
        <v>61354.110066696026</v>
      </c>
      <c r="AE157" s="104">
        <f t="shared" si="79"/>
        <v>0</v>
      </c>
      <c r="AF157" s="104">
        <f t="shared" si="80"/>
        <v>0</v>
      </c>
      <c r="AG157" s="104">
        <f t="shared" si="81"/>
        <v>5.47</v>
      </c>
      <c r="AH157" s="105">
        <f t="shared" si="82"/>
        <v>16340291</v>
      </c>
      <c r="AI157" s="214"/>
      <c r="AJ157" s="207">
        <v>2228.06</v>
      </c>
      <c r="AK157" s="105">
        <f t="shared" si="83"/>
        <v>6946869</v>
      </c>
      <c r="AL157" s="215"/>
    </row>
    <row r="158" spans="1:38" x14ac:dyDescent="0.5">
      <c r="A158" s="102" t="s">
        <v>199</v>
      </c>
      <c r="B158" s="101">
        <v>816</v>
      </c>
      <c r="C158" s="102" t="s">
        <v>214</v>
      </c>
      <c r="D158" s="104">
        <v>5.2</v>
      </c>
      <c r="E158" s="104">
        <f>'TP&amp;P Notional Rates'!I161</f>
        <v>0.06</v>
      </c>
      <c r="F158" s="104">
        <f t="shared" si="84"/>
        <v>5.3120000000000003</v>
      </c>
      <c r="G158" s="104">
        <f t="shared" si="85"/>
        <v>5.5190669640000003</v>
      </c>
      <c r="H158" s="103">
        <f>ACA!I164</f>
        <v>1.0688071058523876</v>
      </c>
      <c r="I158" s="103">
        <f>'Formula Factor Data'!D162</f>
        <v>2322.61</v>
      </c>
      <c r="J158" s="103">
        <f>'Formula Factor Data'!H162</f>
        <v>373.52272290242621</v>
      </c>
      <c r="K158" s="103">
        <f>'Formula Factor Data'!I162</f>
        <v>243.87572831798602</v>
      </c>
      <c r="L158" s="103">
        <f>'Formula Factor Data'!J162</f>
        <v>50.118784781374224</v>
      </c>
      <c r="M158" s="104">
        <f>H158*'National Details'!$E$28</f>
        <v>5.003639502094714</v>
      </c>
      <c r="N158" s="104">
        <f>H158*'National Details'!$E$29</f>
        <v>1.838473972481389</v>
      </c>
      <c r="O158" s="104">
        <f>H158*'National Details'!$E$30</f>
        <v>0.362933934440196</v>
      </c>
      <c r="P158" s="104">
        <f>H158*'National Details'!$E$31</f>
        <v>1.9355109721296826</v>
      </c>
      <c r="Q158" s="105">
        <f t="shared" si="68"/>
        <v>6624256.7920573168</v>
      </c>
      <c r="R158" s="105">
        <f t="shared" si="69"/>
        <v>391425.72838629852</v>
      </c>
      <c r="S158" s="105">
        <f t="shared" si="70"/>
        <v>50451.143227961547</v>
      </c>
      <c r="T158" s="105">
        <f t="shared" si="71"/>
        <v>55293.110976868898</v>
      </c>
      <c r="U158" s="104">
        <f t="shared" si="72"/>
        <v>5.0036395020947149</v>
      </c>
      <c r="V158" s="104">
        <f t="shared" si="73"/>
        <v>0.29566384549557984</v>
      </c>
      <c r="W158" s="104">
        <f t="shared" si="74"/>
        <v>3.8108325372281614E-2</v>
      </c>
      <c r="X158" s="104">
        <f t="shared" si="75"/>
        <v>4.1765710926137393E-2</v>
      </c>
      <c r="Y158" s="104">
        <f t="shared" si="76"/>
        <v>5.3791773838887131</v>
      </c>
      <c r="Z158" s="105">
        <f t="shared" si="77"/>
        <v>7121426.7746484457</v>
      </c>
      <c r="AA158" s="104">
        <v>9.0822616111287502E-2</v>
      </c>
      <c r="AB158" s="104">
        <v>0</v>
      </c>
      <c r="AC158" s="104">
        <v>0</v>
      </c>
      <c r="AD158" s="104">
        <f t="shared" si="78"/>
        <v>120238.94435155537</v>
      </c>
      <c r="AE158" s="104">
        <f t="shared" si="79"/>
        <v>0</v>
      </c>
      <c r="AF158" s="104">
        <f t="shared" si="80"/>
        <v>0</v>
      </c>
      <c r="AG158" s="104">
        <f t="shared" si="81"/>
        <v>5.47</v>
      </c>
      <c r="AH158" s="105">
        <f t="shared" si="82"/>
        <v>7241666</v>
      </c>
      <c r="AI158" s="214"/>
      <c r="AJ158" s="207">
        <v>1319.33</v>
      </c>
      <c r="AK158" s="105">
        <f t="shared" si="83"/>
        <v>4113540</v>
      </c>
      <c r="AL158" s="215"/>
    </row>
    <row r="162" spans="8:8" x14ac:dyDescent="0.5">
      <c r="H162" s="216"/>
    </row>
  </sheetData>
  <sortState xmlns:xlrd2="http://schemas.microsoft.com/office/spreadsheetml/2017/richdata2" ref="A8:AH158">
    <sortCondition ref="A8:A158"/>
    <sortCondition ref="C8:C158"/>
  </sortState>
  <mergeCells count="3">
    <mergeCell ref="A4:A6"/>
    <mergeCell ref="B4:B6"/>
    <mergeCell ref="C4:C6"/>
  </mergeCells>
  <phoneticPr fontId="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6F30-7642-4D89-9B37-AE4D5704BC9C}">
  <sheetPr>
    <tabColor theme="6" tint="0.39997558519241921"/>
  </sheetPr>
  <dimension ref="A1:BB157"/>
  <sheetViews>
    <sheetView showGridLines="0" zoomScaleNormal="100" workbookViewId="0"/>
  </sheetViews>
  <sheetFormatPr defaultColWidth="9" defaultRowHeight="15.6" x14ac:dyDescent="0.6"/>
  <cols>
    <col min="1" max="1" width="35.578125" style="108" customWidth="1"/>
    <col min="2" max="2" width="15.578125" style="108" customWidth="1"/>
    <col min="3" max="3" width="40.578125" style="108" customWidth="1"/>
    <col min="4" max="6" width="28.83984375" style="108" customWidth="1"/>
    <col min="7" max="7" width="28.15625" style="108" customWidth="1"/>
    <col min="8" max="27" width="25.83984375" style="108" customWidth="1"/>
    <col min="28" max="28" width="24.26171875" style="108" customWidth="1"/>
    <col min="29" max="35" width="24.83984375" style="108" customWidth="1"/>
    <col min="36" max="36" width="24.26171875" style="108" customWidth="1"/>
    <col min="37" max="37" width="24.83984375" style="108" customWidth="1"/>
    <col min="38" max="38" width="23.578125" style="108" customWidth="1"/>
    <col min="39" max="39" width="24.83984375" style="108" customWidth="1"/>
    <col min="40" max="40" width="25.578125" style="108" customWidth="1"/>
    <col min="41" max="41" width="24" style="108" customWidth="1"/>
    <col min="42" max="42" width="25.578125" style="108" customWidth="1"/>
    <col min="43" max="43" width="25.15625" style="108" customWidth="1"/>
    <col min="44" max="46" width="31" style="108" customWidth="1"/>
    <col min="47" max="47" width="27.68359375" style="108" customWidth="1"/>
    <col min="48" max="48" width="6.15625" style="90" customWidth="1"/>
    <col min="49" max="49" width="23.26171875" style="90" customWidth="1"/>
    <col min="50" max="16384" width="9" style="90"/>
  </cols>
  <sheetData>
    <row r="1" spans="1:54" s="86" customFormat="1" ht="40" customHeight="1" x14ac:dyDescent="0.6">
      <c r="A1" s="84" t="s">
        <v>629</v>
      </c>
      <c r="B1" s="85"/>
      <c r="C1" s="85"/>
      <c r="D1" s="85"/>
      <c r="E1" s="85"/>
      <c r="F1" s="85"/>
      <c r="G1" s="85"/>
      <c r="H1" s="85"/>
      <c r="O1" s="85"/>
    </row>
    <row r="2" spans="1:54" s="19" customFormat="1" ht="15.75" customHeight="1" x14ac:dyDescent="0.55000000000000004">
      <c r="A2" s="51" t="s">
        <v>684</v>
      </c>
      <c r="B2" s="147"/>
      <c r="C2" s="148"/>
      <c r="D2" s="148"/>
      <c r="E2" s="33"/>
      <c r="F2" s="33"/>
      <c r="AU2" s="61"/>
    </row>
    <row r="3" spans="1:54" ht="260.25" customHeight="1" x14ac:dyDescent="0.6">
      <c r="A3" s="257" t="s">
        <v>219</v>
      </c>
      <c r="B3" s="260" t="s">
        <v>674</v>
      </c>
      <c r="C3" s="260" t="s">
        <v>675</v>
      </c>
      <c r="D3" s="87" t="s">
        <v>693</v>
      </c>
      <c r="E3" s="87" t="s">
        <v>257</v>
      </c>
      <c r="F3" s="87" t="s">
        <v>499</v>
      </c>
      <c r="G3" s="87" t="s">
        <v>258</v>
      </c>
      <c r="H3" s="87" t="s">
        <v>695</v>
      </c>
      <c r="I3" s="87" t="s">
        <v>548</v>
      </c>
      <c r="J3" s="87" t="s">
        <v>549</v>
      </c>
      <c r="K3" s="87" t="s">
        <v>550</v>
      </c>
      <c r="L3" s="87" t="s">
        <v>551</v>
      </c>
      <c r="M3" s="87" t="s">
        <v>552</v>
      </c>
      <c r="N3" s="87" t="s">
        <v>553</v>
      </c>
      <c r="O3" s="87" t="s">
        <v>259</v>
      </c>
      <c r="P3" s="87" t="s">
        <v>554</v>
      </c>
      <c r="Q3" s="87" t="s">
        <v>535</v>
      </c>
      <c r="R3" s="87" t="s">
        <v>534</v>
      </c>
      <c r="S3" s="87" t="s">
        <v>555</v>
      </c>
      <c r="T3" s="87" t="s">
        <v>556</v>
      </c>
      <c r="U3" s="87" t="s">
        <v>557</v>
      </c>
      <c r="V3" s="87" t="s">
        <v>558</v>
      </c>
      <c r="W3" s="87" t="s">
        <v>559</v>
      </c>
      <c r="X3" s="87" t="s">
        <v>560</v>
      </c>
      <c r="Y3" s="87" t="s">
        <v>561</v>
      </c>
      <c r="Z3" s="87" t="s">
        <v>532</v>
      </c>
      <c r="AA3" s="87" t="s">
        <v>562</v>
      </c>
      <c r="AB3" s="87" t="s">
        <v>563</v>
      </c>
      <c r="AC3" s="87" t="s">
        <v>564</v>
      </c>
      <c r="AD3" s="87" t="s">
        <v>565</v>
      </c>
      <c r="AE3" s="87" t="s">
        <v>566</v>
      </c>
      <c r="AF3" s="87" t="s">
        <v>567</v>
      </c>
      <c r="AG3" s="87" t="s">
        <v>568</v>
      </c>
      <c r="AH3" s="87" t="s">
        <v>569</v>
      </c>
      <c r="AI3" s="87" t="s">
        <v>570</v>
      </c>
      <c r="AJ3" s="87" t="s">
        <v>571</v>
      </c>
      <c r="AK3" s="87" t="s">
        <v>572</v>
      </c>
      <c r="AL3" s="87" t="s">
        <v>573</v>
      </c>
      <c r="AM3" s="87" t="s">
        <v>574</v>
      </c>
      <c r="AN3" s="87" t="s">
        <v>575</v>
      </c>
      <c r="AO3" s="87" t="s">
        <v>576</v>
      </c>
      <c r="AP3" s="87" t="s">
        <v>577</v>
      </c>
      <c r="AQ3" s="87" t="s">
        <v>578</v>
      </c>
      <c r="AR3" s="88" t="s">
        <v>643</v>
      </c>
      <c r="AS3" s="87" t="s">
        <v>644</v>
      </c>
      <c r="AT3" s="87" t="s">
        <v>645</v>
      </c>
      <c r="AU3" s="88" t="s">
        <v>646</v>
      </c>
      <c r="AV3" s="89"/>
    </row>
    <row r="4" spans="1:54" ht="38.5" customHeight="1" x14ac:dyDescent="0.6">
      <c r="A4" s="258"/>
      <c r="B4" s="261"/>
      <c r="C4" s="261"/>
      <c r="D4" s="91" t="s">
        <v>220</v>
      </c>
      <c r="E4" s="91" t="s">
        <v>221</v>
      </c>
      <c r="F4" s="91" t="s">
        <v>222</v>
      </c>
      <c r="G4" s="91" t="s">
        <v>223</v>
      </c>
      <c r="H4" s="91" t="s">
        <v>224</v>
      </c>
      <c r="I4" s="91" t="s">
        <v>225</v>
      </c>
      <c r="J4" s="91" t="s">
        <v>226</v>
      </c>
      <c r="K4" s="91" t="s">
        <v>227</v>
      </c>
      <c r="L4" s="91" t="s">
        <v>228</v>
      </c>
      <c r="M4" s="91" t="s">
        <v>229</v>
      </c>
      <c r="N4" s="91" t="s">
        <v>230</v>
      </c>
      <c r="O4" s="91" t="s">
        <v>231</v>
      </c>
      <c r="P4" s="91" t="s">
        <v>232</v>
      </c>
      <c r="Q4" s="91" t="s">
        <v>233</v>
      </c>
      <c r="R4" s="91" t="s">
        <v>234</v>
      </c>
      <c r="S4" s="91" t="s">
        <v>235</v>
      </c>
      <c r="T4" s="91" t="s">
        <v>236</v>
      </c>
      <c r="U4" s="91" t="s">
        <v>237</v>
      </c>
      <c r="V4" s="91" t="s">
        <v>238</v>
      </c>
      <c r="W4" s="91" t="s">
        <v>239</v>
      </c>
      <c r="X4" s="91" t="s">
        <v>240</v>
      </c>
      <c r="Y4" s="91" t="s">
        <v>241</v>
      </c>
      <c r="Z4" s="91" t="s">
        <v>242</v>
      </c>
      <c r="AA4" s="91" t="s">
        <v>243</v>
      </c>
      <c r="AB4" s="91" t="s">
        <v>244</v>
      </c>
      <c r="AC4" s="91" t="s">
        <v>245</v>
      </c>
      <c r="AD4" s="91" t="s">
        <v>246</v>
      </c>
      <c r="AE4" s="91" t="s">
        <v>247</v>
      </c>
      <c r="AF4" s="91" t="s">
        <v>248</v>
      </c>
      <c r="AG4" s="91" t="s">
        <v>249</v>
      </c>
      <c r="AH4" s="91" t="s">
        <v>250</v>
      </c>
      <c r="AI4" s="91" t="s">
        <v>260</v>
      </c>
      <c r="AJ4" s="91" t="s">
        <v>261</v>
      </c>
      <c r="AK4" s="91" t="s">
        <v>262</v>
      </c>
      <c r="AL4" s="91" t="s">
        <v>263</v>
      </c>
      <c r="AM4" s="91" t="s">
        <v>264</v>
      </c>
      <c r="AN4" s="91" t="s">
        <v>265</v>
      </c>
      <c r="AO4" s="91" t="s">
        <v>266</v>
      </c>
      <c r="AP4" s="91" t="s">
        <v>267</v>
      </c>
      <c r="AQ4" s="91" t="s">
        <v>268</v>
      </c>
      <c r="AR4" s="92" t="s">
        <v>269</v>
      </c>
      <c r="AS4" s="91" t="s">
        <v>416</v>
      </c>
      <c r="AT4" s="91" t="s">
        <v>417</v>
      </c>
      <c r="AU4" s="92" t="s">
        <v>418</v>
      </c>
      <c r="AV4" s="93"/>
    </row>
    <row r="5" spans="1:54" ht="30" x14ac:dyDescent="0.6">
      <c r="A5" s="259"/>
      <c r="B5" s="262"/>
      <c r="C5" s="262"/>
      <c r="D5" s="91"/>
      <c r="E5" s="91"/>
      <c r="F5" s="91"/>
      <c r="G5" s="94" t="s">
        <v>653</v>
      </c>
      <c r="H5" s="91"/>
      <c r="I5" s="91"/>
      <c r="J5" s="91"/>
      <c r="K5" s="91"/>
      <c r="L5" s="91"/>
      <c r="M5" s="91"/>
      <c r="N5" s="91"/>
      <c r="O5" s="91"/>
      <c r="P5" s="91"/>
      <c r="Q5" s="94" t="s">
        <v>397</v>
      </c>
      <c r="R5" s="94" t="s">
        <v>398</v>
      </c>
      <c r="S5" s="94" t="s">
        <v>399</v>
      </c>
      <c r="T5" s="94" t="s">
        <v>400</v>
      </c>
      <c r="U5" s="94" t="s">
        <v>401</v>
      </c>
      <c r="V5" s="94" t="s">
        <v>402</v>
      </c>
      <c r="W5" s="94" t="s">
        <v>403</v>
      </c>
      <c r="X5" s="94" t="s">
        <v>404</v>
      </c>
      <c r="Y5" s="94" t="s">
        <v>405</v>
      </c>
      <c r="Z5" s="94" t="s">
        <v>406</v>
      </c>
      <c r="AA5" s="94" t="s">
        <v>272</v>
      </c>
      <c r="AB5" s="94" t="s">
        <v>273</v>
      </c>
      <c r="AC5" s="94" t="s">
        <v>274</v>
      </c>
      <c r="AD5" s="94" t="s">
        <v>275</v>
      </c>
      <c r="AE5" s="94" t="s">
        <v>276</v>
      </c>
      <c r="AF5" s="94" t="s">
        <v>277</v>
      </c>
      <c r="AG5" s="94" t="s">
        <v>279</v>
      </c>
      <c r="AH5" s="94" t="s">
        <v>280</v>
      </c>
      <c r="AI5" s="94" t="s">
        <v>409</v>
      </c>
      <c r="AJ5" s="94" t="s">
        <v>407</v>
      </c>
      <c r="AK5" s="94" t="s">
        <v>408</v>
      </c>
      <c r="AL5" s="94" t="s">
        <v>410</v>
      </c>
      <c r="AM5" s="94" t="s">
        <v>411</v>
      </c>
      <c r="AN5" s="94" t="s">
        <v>412</v>
      </c>
      <c r="AO5" s="94" t="s">
        <v>413</v>
      </c>
      <c r="AP5" s="94" t="s">
        <v>414</v>
      </c>
      <c r="AQ5" s="94" t="s">
        <v>415</v>
      </c>
      <c r="AR5" s="95" t="s">
        <v>431</v>
      </c>
      <c r="AS5" s="94" t="s">
        <v>500</v>
      </c>
      <c r="AT5" s="94" t="s">
        <v>501</v>
      </c>
      <c r="AU5" s="95" t="s">
        <v>419</v>
      </c>
      <c r="AV5" s="93"/>
    </row>
    <row r="6" spans="1:54" s="98" customFormat="1" x14ac:dyDescent="0.6">
      <c r="A6" s="56" t="s">
        <v>255</v>
      </c>
      <c r="B6" s="57"/>
      <c r="C6" s="56"/>
      <c r="D6" s="55" t="s">
        <v>256</v>
      </c>
      <c r="E6" s="96">
        <f t="shared" ref="E6:F6" si="0">SUM(E7:E157)</f>
        <v>120764</v>
      </c>
      <c r="F6" s="96">
        <f t="shared" si="0"/>
        <v>200570.57000000004</v>
      </c>
      <c r="G6" s="96">
        <f>SUM(G7:G157)</f>
        <v>321334.56999999995</v>
      </c>
      <c r="H6" s="96">
        <f>SUM(H7:H157)</f>
        <v>79763.657405941602</v>
      </c>
      <c r="I6" s="96">
        <f t="shared" ref="I6:N6" si="1">SUM(I7:I157)</f>
        <v>11317.782447612961</v>
      </c>
      <c r="J6" s="96">
        <f t="shared" si="1"/>
        <v>21325.041236587542</v>
      </c>
      <c r="K6" s="96">
        <f t="shared" si="1"/>
        <v>20125.035162367989</v>
      </c>
      <c r="L6" s="96">
        <f t="shared" si="1"/>
        <v>19588.904084904247</v>
      </c>
      <c r="M6" s="96">
        <f t="shared" si="1"/>
        <v>36706.086527086256</v>
      </c>
      <c r="N6" s="96">
        <f t="shared" si="1"/>
        <v>34866.796493880494</v>
      </c>
      <c r="O6" s="96">
        <f>SUM(O7:O157)</f>
        <v>67874.722402179716</v>
      </c>
      <c r="P6" s="96">
        <f>SUM(P7:P157)</f>
        <v>5410.7976270206709</v>
      </c>
      <c r="Q6" s="55">
        <f t="shared" ref="Q6:X6" si="2">AA6/(G6*15*38)</f>
        <v>7.4138620064999978</v>
      </c>
      <c r="R6" s="55">
        <f t="shared" si="2"/>
        <v>1.3348542402765995</v>
      </c>
      <c r="S6" s="55">
        <f t="shared" si="2"/>
        <v>1.2386241904290274</v>
      </c>
      <c r="T6" s="55">
        <f t="shared" si="2"/>
        <v>0.96036211063086341</v>
      </c>
      <c r="U6" s="55">
        <f t="shared" si="2"/>
        <v>0.93226485426521288</v>
      </c>
      <c r="V6" s="55">
        <f t="shared" si="2"/>
        <v>0.85847305450891942</v>
      </c>
      <c r="W6" s="55">
        <f t="shared" si="2"/>
        <v>0.55459065273837338</v>
      </c>
      <c r="X6" s="55">
        <f t="shared" si="2"/>
        <v>0.46001799433209067</v>
      </c>
      <c r="Y6" s="55">
        <f>AJ6/(O6*15*38)</f>
        <v>0.58825023075640515</v>
      </c>
      <c r="Z6" s="55">
        <f>AK6/(P6*15*38)</f>
        <v>4.9194621406917163</v>
      </c>
      <c r="AA6" s="97">
        <f>SUM(AA7:AA157)</f>
        <v>1357928191.1418676</v>
      </c>
      <c r="AB6" s="97">
        <f>SUM(AB7:AB157)</f>
        <v>60689528.095725954</v>
      </c>
      <c r="AC6" s="97">
        <f t="shared" ref="AC6:AI6" si="3">SUM(AC7:AC157)</f>
        <v>7990533.0993270818</v>
      </c>
      <c r="AD6" s="97">
        <f t="shared" si="3"/>
        <v>11673464.118417861</v>
      </c>
      <c r="AE6" s="97">
        <f t="shared" si="3"/>
        <v>10694261.894454548</v>
      </c>
      <c r="AF6" s="97">
        <f t="shared" si="3"/>
        <v>9585431.4048224986</v>
      </c>
      <c r="AG6" s="97">
        <f t="shared" si="3"/>
        <v>11603405.917320948</v>
      </c>
      <c r="AH6" s="97">
        <f t="shared" si="3"/>
        <v>9142431.661383044</v>
      </c>
      <c r="AI6" s="97">
        <f t="shared" si="3"/>
        <v>60689528.095725968</v>
      </c>
      <c r="AJ6" s="97">
        <f>SUM(AJ7:AJ157)</f>
        <v>22758573.035897221</v>
      </c>
      <c r="AK6" s="97">
        <f>SUM(AK7:AK157)</f>
        <v>15172382.023931477</v>
      </c>
      <c r="AL6" s="55">
        <f>AA6/($G$6*15*38)</f>
        <v>7.4138620064999978</v>
      </c>
      <c r="AM6" s="55">
        <f>AB6/($G$6*15*38)</f>
        <v>0.33134578800000003</v>
      </c>
      <c r="AN6" s="55">
        <f>AI6/($G$6*15*38)</f>
        <v>0.33134578800000014</v>
      </c>
      <c r="AO6" s="55">
        <f>AJ6/($G$6*15*38)</f>
        <v>0.12425467049999996</v>
      </c>
      <c r="AP6" s="55">
        <f>AK6/($G$6*15*38)</f>
        <v>8.2836446999999952E-2</v>
      </c>
      <c r="AQ6" s="54">
        <f>SUMPRODUCT(AQ7:AQ157,G7:G157)/G6</f>
        <v>8.2836446999999964</v>
      </c>
      <c r="AR6" s="55">
        <f>AU6/(G6*15*38)</f>
        <v>8.2838381072424028</v>
      </c>
      <c r="AS6" s="160">
        <f>SUM(AS7:AS157)</f>
        <v>574834799</v>
      </c>
      <c r="AT6" s="160">
        <f>SUM(AT7:AT157)</f>
        <v>942438828</v>
      </c>
      <c r="AU6" s="97">
        <f>SUM(AU7:AU157)</f>
        <v>1517273627</v>
      </c>
      <c r="AW6" s="99"/>
      <c r="AX6" s="67"/>
      <c r="AZ6" s="67"/>
      <c r="BB6" s="67"/>
    </row>
    <row r="7" spans="1:54" x14ac:dyDescent="0.6">
      <c r="A7" s="100" t="s">
        <v>54</v>
      </c>
      <c r="B7" s="101">
        <v>831</v>
      </c>
      <c r="C7" s="102" t="s">
        <v>55</v>
      </c>
      <c r="D7" s="103">
        <f>ACA!P14</f>
        <v>1.0568856912822451</v>
      </c>
      <c r="E7" s="103">
        <f>'Formula Factor Data'!L12</f>
        <v>763.95</v>
      </c>
      <c r="F7" s="103">
        <f>'Formula Factor Data'!M12</f>
        <v>914.65</v>
      </c>
      <c r="G7" s="103">
        <f>'Formula Factor Data'!N12</f>
        <v>1678.6</v>
      </c>
      <c r="H7" s="103">
        <f>'Formula Factor Data'!X12</f>
        <v>573.57375592417054</v>
      </c>
      <c r="I7" s="103">
        <f>'Formula Factor Data'!Y12</f>
        <v>91.3957581513137</v>
      </c>
      <c r="J7" s="103">
        <f>'Formula Factor Data'!Z12</f>
        <v>147.40222855333965</v>
      </c>
      <c r="K7" s="103">
        <f>'Formula Factor Data'!AA12</f>
        <v>186.19228869895537</v>
      </c>
      <c r="L7" s="103">
        <f>'Formula Factor Data'!AB12</f>
        <v>153.24730610952832</v>
      </c>
      <c r="M7" s="103">
        <f>'Formula Factor Data'!AC12</f>
        <v>248.78775561886673</v>
      </c>
      <c r="N7" s="103">
        <f>'Formula Factor Data'!AD12</f>
        <v>214.35493510604618</v>
      </c>
      <c r="O7" s="103">
        <f>'Formula Factor Data'!AE12</f>
        <v>542.08474000295996</v>
      </c>
      <c r="P7" s="103">
        <f>'Formula Factor Data'!AF12</f>
        <v>32.652401746724891</v>
      </c>
      <c r="Q7" s="104">
        <f>$D7*'National Details'!$E$36</f>
        <v>7.0072743069532679</v>
      </c>
      <c r="R7" s="104">
        <f>$D7*'National Details'!$E$37</f>
        <v>1.2674283137621523</v>
      </c>
      <c r="S7" s="104">
        <f>$D7*'National Details'!$E$43</f>
        <v>1.2438427703561334</v>
      </c>
      <c r="T7" s="104">
        <f>$D7*'National Details'!$E$44</f>
        <v>0.94202798049030745</v>
      </c>
      <c r="U7" s="104">
        <f>$D7*'National Details'!$E$45</f>
        <v>0.88715256415106569</v>
      </c>
      <c r="V7" s="104">
        <f>$D7*'National Details'!$E$46</f>
        <v>0.81398534236541153</v>
      </c>
      <c r="W7" s="104">
        <f>$D7*'National Details'!$E$47</f>
        <v>0.5213164552227918</v>
      </c>
      <c r="X7" s="104">
        <f>$D7*'National Details'!$E$48</f>
        <v>0.42985742799072285</v>
      </c>
      <c r="Y7" s="104">
        <f>$D7*'National Details'!$E$39</f>
        <v>0.53522136415806576</v>
      </c>
      <c r="Z7" s="104">
        <f>$D7*'National Details'!$E$40</f>
        <v>4.6969448028131513</v>
      </c>
      <c r="AA7" s="105">
        <f t="shared" ref="AA7:AH38" si="4">G7*Q7*38*15</f>
        <v>6704574.0714415004</v>
      </c>
      <c r="AB7" s="105">
        <f t="shared" si="4"/>
        <v>414369.26242484164</v>
      </c>
      <c r="AC7" s="105">
        <f t="shared" si="4"/>
        <v>64798.713220105645</v>
      </c>
      <c r="AD7" s="105">
        <f t="shared" si="4"/>
        <v>79148.503499807775</v>
      </c>
      <c r="AE7" s="105">
        <f t="shared" si="4"/>
        <v>94153.150816327237</v>
      </c>
      <c r="AF7" s="105">
        <f t="shared" si="4"/>
        <v>71102.404730180613</v>
      </c>
      <c r="AG7" s="105">
        <f t="shared" si="4"/>
        <v>73927.375991375215</v>
      </c>
      <c r="AH7" s="105">
        <f t="shared" si="4"/>
        <v>52520.974816627888</v>
      </c>
      <c r="AI7" s="105">
        <f>SUM(AC7:AH7)</f>
        <v>435651.12307442445</v>
      </c>
      <c r="AJ7" s="105">
        <f t="shared" ref="AJ7:AK38" si="5">O7*Y7*38*15</f>
        <v>165377.14039918315</v>
      </c>
      <c r="AK7" s="105">
        <f t="shared" si="5"/>
        <v>87418.921349678538</v>
      </c>
      <c r="AL7" s="104">
        <f t="shared" ref="AL7:AM38" si="6">AA7/($G7*15*38)</f>
        <v>7.0072743069532679</v>
      </c>
      <c r="AM7" s="104">
        <f t="shared" si="6"/>
        <v>0.43307733723888708</v>
      </c>
      <c r="AN7" s="104">
        <f t="shared" ref="AN7:AP38" si="7">AI7/($G7*15*38)</f>
        <v>0.45532003807937738</v>
      </c>
      <c r="AO7" s="104">
        <f t="shared" si="7"/>
        <v>0.17284363995809285</v>
      </c>
      <c r="AP7" s="104">
        <f t="shared" si="7"/>
        <v>9.1365738522367776E-2</v>
      </c>
      <c r="AQ7" s="104">
        <f t="shared" ref="AQ7:AQ70" si="8">SUM(AL7:AP7)</f>
        <v>8.159881060751994</v>
      </c>
      <c r="AR7" s="104">
        <f t="shared" ref="AR7:AR38" si="9">ROUND(AQ7,2)</f>
        <v>8.16</v>
      </c>
      <c r="AS7" s="105">
        <f t="shared" ref="AS7:AS38" si="10">ROUNDUP(E7*AR7*15*38,0)</f>
        <v>3553285</v>
      </c>
      <c r="AT7" s="105">
        <f t="shared" ref="AT7:AT38" si="11">ROUNDUP(F7*AR7*15*38,0)</f>
        <v>4254221</v>
      </c>
      <c r="AU7" s="105">
        <f>AS7+AT7</f>
        <v>7807506</v>
      </c>
      <c r="AV7" s="106"/>
      <c r="AW7" s="107"/>
      <c r="AX7" s="67"/>
      <c r="AZ7" s="67"/>
      <c r="BB7" s="67"/>
    </row>
    <row r="8" spans="1:54" x14ac:dyDescent="0.6">
      <c r="A8" s="102" t="s">
        <v>54</v>
      </c>
      <c r="B8" s="101">
        <v>830</v>
      </c>
      <c r="C8" s="102" t="s">
        <v>56</v>
      </c>
      <c r="D8" s="103">
        <f>ACA!P15</f>
        <v>1.0328306192190486</v>
      </c>
      <c r="E8" s="103">
        <f>'Formula Factor Data'!L13</f>
        <v>1298.98</v>
      </c>
      <c r="F8" s="103">
        <f>'Formula Factor Data'!M13</f>
        <v>2901.03</v>
      </c>
      <c r="G8" s="103">
        <f>'Formula Factor Data'!N13</f>
        <v>4200.01</v>
      </c>
      <c r="H8" s="103">
        <f>'Formula Factor Data'!X13</f>
        <v>1199.8810150102381</v>
      </c>
      <c r="I8" s="103">
        <f>'Formula Factor Data'!Y13</f>
        <v>48.3877042217701</v>
      </c>
      <c r="J8" s="103">
        <f>'Formula Factor Data'!Z13</f>
        <v>210.74821286876909</v>
      </c>
      <c r="K8" s="103">
        <f>'Formula Factor Data'!AA13</f>
        <v>220.04121566632759</v>
      </c>
      <c r="L8" s="103">
        <f>'Formula Factor Data'!AB13</f>
        <v>193.44400076297052</v>
      </c>
      <c r="M8" s="103">
        <f>'Formula Factor Data'!AC13</f>
        <v>496.80179323499499</v>
      </c>
      <c r="N8" s="103">
        <f>'Formula Factor Data'!AD13</f>
        <v>357.1931190233978</v>
      </c>
      <c r="O8" s="103">
        <f>'Formula Factor Data'!AE13</f>
        <v>164.75060022039989</v>
      </c>
      <c r="P8" s="103">
        <f>'Formula Factor Data'!AF13</f>
        <v>64.944069084809726</v>
      </c>
      <c r="Q8" s="104">
        <f>$D8*'National Details'!$E$36</f>
        <v>6.8477863984587897</v>
      </c>
      <c r="R8" s="104">
        <f>$D8*'National Details'!$E$37</f>
        <v>1.2385812211446952</v>
      </c>
      <c r="S8" s="104">
        <f>$D8*'National Details'!$E$43</f>
        <v>1.2155324926004549</v>
      </c>
      <c r="T8" s="104">
        <f>$D8*'National Details'!$E$44</f>
        <v>0.92058710836652147</v>
      </c>
      <c r="U8" s="104">
        <f>$D8*'National Details'!$E$45</f>
        <v>0.86696067486944206</v>
      </c>
      <c r="V8" s="104">
        <f>$D8*'National Details'!$E$46</f>
        <v>0.79545876354000422</v>
      </c>
      <c r="W8" s="104">
        <f>$D8*'National Details'!$E$47</f>
        <v>0.50945111822224998</v>
      </c>
      <c r="X8" s="104">
        <f>$D8*'National Details'!$E$48</f>
        <v>0.42007372906045159</v>
      </c>
      <c r="Y8" s="104">
        <f>$D8*'National Details'!$E$39</f>
        <v>0.52303954677631603</v>
      </c>
      <c r="Z8" s="104">
        <f>$D8*'National Details'!$E$40</f>
        <v>4.590040767078265</v>
      </c>
      <c r="AA8" s="105">
        <f t="shared" si="4"/>
        <v>16393639.670292815</v>
      </c>
      <c r="AB8" s="105">
        <f t="shared" si="4"/>
        <v>847105.55289583874</v>
      </c>
      <c r="AC8" s="105">
        <f t="shared" si="4"/>
        <v>33525.591232624007</v>
      </c>
      <c r="AD8" s="105">
        <f t="shared" si="4"/>
        <v>110586.8900906152</v>
      </c>
      <c r="AE8" s="105">
        <f t="shared" si="4"/>
        <v>108737.23607490792</v>
      </c>
      <c r="AF8" s="105">
        <f t="shared" si="4"/>
        <v>87709.733626852176</v>
      </c>
      <c r="AG8" s="105">
        <f t="shared" si="4"/>
        <v>144264.85058608072</v>
      </c>
      <c r="AH8" s="105">
        <f t="shared" si="4"/>
        <v>85527.043936648712</v>
      </c>
      <c r="AI8" s="105">
        <f t="shared" ref="AI8:AI71" si="12">SUM(AC8:AH8)</f>
        <v>570351.34554772882</v>
      </c>
      <c r="AJ8" s="105">
        <f t="shared" si="5"/>
        <v>49117.51518413028</v>
      </c>
      <c r="AK8" s="105">
        <f t="shared" si="5"/>
        <v>169914.67706715761</v>
      </c>
      <c r="AL8" s="104">
        <f t="shared" si="6"/>
        <v>6.8477863984587897</v>
      </c>
      <c r="AM8" s="104">
        <f t="shared" si="6"/>
        <v>0.35384441770370001</v>
      </c>
      <c r="AN8" s="104">
        <f t="shared" si="7"/>
        <v>0.23824143173415535</v>
      </c>
      <c r="AO8" s="104">
        <f t="shared" si="7"/>
        <v>2.0516874786108603E-2</v>
      </c>
      <c r="AP8" s="104">
        <f t="shared" si="7"/>
        <v>7.097505117350289E-2</v>
      </c>
      <c r="AQ8" s="104">
        <f t="shared" si="8"/>
        <v>7.5313641738562556</v>
      </c>
      <c r="AR8" s="104">
        <f t="shared" si="9"/>
        <v>7.53</v>
      </c>
      <c r="AS8" s="105">
        <f t="shared" si="10"/>
        <v>5575353</v>
      </c>
      <c r="AT8" s="105">
        <f t="shared" si="11"/>
        <v>12451511</v>
      </c>
      <c r="AU8" s="105">
        <f t="shared" ref="AU8:AU71" si="13">AS8+AT8</f>
        <v>18026864</v>
      </c>
      <c r="AV8" s="106"/>
      <c r="AW8" s="107"/>
      <c r="AX8" s="67"/>
      <c r="AZ8" s="67"/>
      <c r="BB8" s="67"/>
    </row>
    <row r="9" spans="1:54" x14ac:dyDescent="0.6">
      <c r="A9" s="102" t="s">
        <v>54</v>
      </c>
      <c r="B9" s="101">
        <v>856</v>
      </c>
      <c r="C9" s="102" t="s">
        <v>57</v>
      </c>
      <c r="D9" s="103">
        <f>ACA!P16</f>
        <v>1.0273916864768418</v>
      </c>
      <c r="E9" s="103">
        <f>'Formula Factor Data'!L14</f>
        <v>1065.1400000000001</v>
      </c>
      <c r="F9" s="103">
        <f>'Formula Factor Data'!M14</f>
        <v>937.13</v>
      </c>
      <c r="G9" s="103">
        <f>'Formula Factor Data'!N14</f>
        <v>2002.27</v>
      </c>
      <c r="H9" s="103">
        <f>'Formula Factor Data'!X14</f>
        <v>515.98470666465164</v>
      </c>
      <c r="I9" s="103">
        <f>'Formula Factor Data'!Y14</f>
        <v>187.74713845634469</v>
      </c>
      <c r="J9" s="103">
        <f>'Formula Factor Data'!Z14</f>
        <v>159.69491074819598</v>
      </c>
      <c r="K9" s="103">
        <f>'Formula Factor Data'!AA14</f>
        <v>188.84556905937458</v>
      </c>
      <c r="L9" s="103">
        <f>'Formula Factor Data'!AB14</f>
        <v>195.43615267755413</v>
      </c>
      <c r="M9" s="103">
        <f>'Formula Factor Data'!AC14</f>
        <v>267.00313119804196</v>
      </c>
      <c r="N9" s="103">
        <f>'Formula Factor Data'!AD14</f>
        <v>321.24870405536569</v>
      </c>
      <c r="O9" s="103">
        <f>'Formula Factor Data'!AE14</f>
        <v>1144.8015430613641</v>
      </c>
      <c r="P9" s="103">
        <f>'Formula Factor Data'!AF14</f>
        <v>26.188373968919471</v>
      </c>
      <c r="Q9" s="104">
        <f>$D9*'National Details'!$E$36</f>
        <v>6.8117256456488295</v>
      </c>
      <c r="R9" s="104">
        <f>$D9*'National Details'!$E$37</f>
        <v>1.2320587964293432</v>
      </c>
      <c r="S9" s="104">
        <f>$D9*'National Details'!$E$43</f>
        <v>1.209131443531809</v>
      </c>
      <c r="T9" s="104">
        <f>$D9*'National Details'!$E$44</f>
        <v>0.91573925502776765</v>
      </c>
      <c r="U9" s="104">
        <f>$D9*'National Details'!$E$45</f>
        <v>0.86239522075430497</v>
      </c>
      <c r="V9" s="104">
        <f>$D9*'National Details'!$E$46</f>
        <v>0.79126984172302284</v>
      </c>
      <c r="W9" s="104">
        <f>$D9*'National Details'!$E$47</f>
        <v>0.50676832559789109</v>
      </c>
      <c r="X9" s="104">
        <f>$D9*'National Details'!$E$48</f>
        <v>0.41786160180878723</v>
      </c>
      <c r="Y9" s="104">
        <f>$D9*'National Details'!$E$39</f>
        <v>0.52028519687276487</v>
      </c>
      <c r="Z9" s="104">
        <f>$D9*'National Details'!$E$40</f>
        <v>4.5658694048514148</v>
      </c>
      <c r="AA9" s="105">
        <f t="shared" si="4"/>
        <v>7774180.9278525701</v>
      </c>
      <c r="AB9" s="105">
        <f t="shared" si="4"/>
        <v>362362.39310144307</v>
      </c>
      <c r="AC9" s="105">
        <f t="shared" si="4"/>
        <v>129396.2520681913</v>
      </c>
      <c r="AD9" s="105">
        <f t="shared" si="4"/>
        <v>83356.172202158938</v>
      </c>
      <c r="AE9" s="105">
        <f t="shared" si="4"/>
        <v>92829.924243936068</v>
      </c>
      <c r="AF9" s="105">
        <f t="shared" si="4"/>
        <v>88146.358149791136</v>
      </c>
      <c r="AG9" s="105">
        <f t="shared" si="4"/>
        <v>77125.97594417668</v>
      </c>
      <c r="AH9" s="105">
        <f t="shared" si="4"/>
        <v>76515.373891676136</v>
      </c>
      <c r="AI9" s="105">
        <f t="shared" si="12"/>
        <v>547370.05649993033</v>
      </c>
      <c r="AJ9" s="105">
        <f t="shared" si="5"/>
        <v>339505.27884079824</v>
      </c>
      <c r="AK9" s="105">
        <f t="shared" si="5"/>
        <v>68156.43641647308</v>
      </c>
      <c r="AL9" s="104">
        <f t="shared" si="6"/>
        <v>6.8117256456488295</v>
      </c>
      <c r="AM9" s="104">
        <f t="shared" si="6"/>
        <v>0.3175013842634602</v>
      </c>
      <c r="AN9" s="104">
        <f t="shared" si="7"/>
        <v>0.4796048208966423</v>
      </c>
      <c r="AO9" s="104">
        <f t="shared" si="7"/>
        <v>0.29747401509882621</v>
      </c>
      <c r="AP9" s="104">
        <f t="shared" si="7"/>
        <v>5.9718567160021697E-2</v>
      </c>
      <c r="AQ9" s="104">
        <f t="shared" si="8"/>
        <v>7.9660244330677799</v>
      </c>
      <c r="AR9" s="104">
        <f t="shared" si="9"/>
        <v>7.97</v>
      </c>
      <c r="AS9" s="105">
        <f t="shared" si="10"/>
        <v>4838825</v>
      </c>
      <c r="AT9" s="105">
        <f t="shared" si="11"/>
        <v>4257288</v>
      </c>
      <c r="AU9" s="105">
        <f t="shared" si="13"/>
        <v>9096113</v>
      </c>
      <c r="AV9" s="106"/>
      <c r="AW9" s="107"/>
      <c r="AX9" s="67"/>
      <c r="AZ9" s="67"/>
      <c r="BB9" s="67"/>
    </row>
    <row r="10" spans="1:54" x14ac:dyDescent="0.6">
      <c r="A10" s="102" t="s">
        <v>54</v>
      </c>
      <c r="B10" s="101">
        <v>855</v>
      </c>
      <c r="C10" s="102" t="s">
        <v>58</v>
      </c>
      <c r="D10" s="103">
        <f>ACA!P17</f>
        <v>1.035664425442004</v>
      </c>
      <c r="E10" s="103">
        <f>'Formula Factor Data'!L15</f>
        <v>1034.26</v>
      </c>
      <c r="F10" s="103">
        <f>'Formula Factor Data'!M15</f>
        <v>2401.3200000000002</v>
      </c>
      <c r="G10" s="103">
        <f>'Formula Factor Data'!N15</f>
        <v>3435.58</v>
      </c>
      <c r="H10" s="103">
        <f>'Formula Factor Data'!X15</f>
        <v>526.43060469346915</v>
      </c>
      <c r="I10" s="103">
        <f>'Formula Factor Data'!Y15</f>
        <v>12.514231643524223</v>
      </c>
      <c r="J10" s="103">
        <f>'Formula Factor Data'!Z15</f>
        <v>25.969382959493878</v>
      </c>
      <c r="K10" s="103">
        <f>'Formula Factor Data'!AA15</f>
        <v>43.75276476871251</v>
      </c>
      <c r="L10" s="103">
        <f>'Formula Factor Data'!AB15</f>
        <v>60.783410839974799</v>
      </c>
      <c r="M10" s="103">
        <f>'Formula Factor Data'!AC15</f>
        <v>162.59091939857035</v>
      </c>
      <c r="N10" s="103">
        <f>'Formula Factor Data'!AD15</f>
        <v>271.17304959877299</v>
      </c>
      <c r="O10" s="103">
        <f>'Formula Factor Data'!AE15</f>
        <v>322.44178886449174</v>
      </c>
      <c r="P10" s="103">
        <f>'Formula Factor Data'!AF15</f>
        <v>50.367448001345515</v>
      </c>
      <c r="Q10" s="104">
        <f>$D10*'National Details'!$E$36</f>
        <v>6.866574861298993</v>
      </c>
      <c r="R10" s="104">
        <f>$D10*'National Details'!$E$37</f>
        <v>1.2419795510419724</v>
      </c>
      <c r="S10" s="104">
        <f>$D10*'National Details'!$E$43</f>
        <v>1.2188675830573394</v>
      </c>
      <c r="T10" s="104">
        <f>$D10*'National Details'!$E$44</f>
        <v>0.92311294893313256</v>
      </c>
      <c r="U10" s="104">
        <f>$D10*'National Details'!$E$45</f>
        <v>0.86933937909236703</v>
      </c>
      <c r="V10" s="104">
        <f>$D10*'National Details'!$E$46</f>
        <v>0.79764128597134776</v>
      </c>
      <c r="W10" s="104">
        <f>$D10*'National Details'!$E$47</f>
        <v>0.5108489134872678</v>
      </c>
      <c r="X10" s="104">
        <f>$D10*'National Details'!$E$48</f>
        <v>0.42122629708599257</v>
      </c>
      <c r="Y10" s="104">
        <f>$D10*'National Details'!$E$39</f>
        <v>0.52447462499236197</v>
      </c>
      <c r="Z10" s="104">
        <f>$D10*'National Details'!$E$40</f>
        <v>4.6026345901576011</v>
      </c>
      <c r="AA10" s="105">
        <f t="shared" si="4"/>
        <v>13446680.339329509</v>
      </c>
      <c r="AB10" s="105">
        <f t="shared" si="4"/>
        <v>372675.14626101084</v>
      </c>
      <c r="AC10" s="105">
        <f t="shared" si="4"/>
        <v>8694.3190279823666</v>
      </c>
      <c r="AD10" s="105">
        <f t="shared" si="4"/>
        <v>13664.424000855974</v>
      </c>
      <c r="AE10" s="105">
        <f t="shared" si="4"/>
        <v>21680.52077383595</v>
      </c>
      <c r="AF10" s="105">
        <f t="shared" si="4"/>
        <v>27635.514053229686</v>
      </c>
      <c r="AG10" s="105">
        <f t="shared" si="4"/>
        <v>47343.854875063691</v>
      </c>
      <c r="AH10" s="105">
        <f t="shared" si="4"/>
        <v>65108.375144644189</v>
      </c>
      <c r="AI10" s="105">
        <f t="shared" si="12"/>
        <v>184127.00787561189</v>
      </c>
      <c r="AJ10" s="105">
        <f t="shared" si="5"/>
        <v>96394.145689045283</v>
      </c>
      <c r="AK10" s="105">
        <f t="shared" si="5"/>
        <v>132139.08628170562</v>
      </c>
      <c r="AL10" s="104">
        <f t="shared" si="6"/>
        <v>6.8665748612989939</v>
      </c>
      <c r="AM10" s="104">
        <f t="shared" si="6"/>
        <v>0.19030732687696078</v>
      </c>
      <c r="AN10" s="104">
        <f t="shared" si="7"/>
        <v>9.4024833762644588E-2</v>
      </c>
      <c r="AO10" s="104">
        <f t="shared" si="7"/>
        <v>4.9223867963071939E-2</v>
      </c>
      <c r="AP10" s="104">
        <f t="shared" si="7"/>
        <v>6.7477095101542456E-2</v>
      </c>
      <c r="AQ10" s="104">
        <f t="shared" si="8"/>
        <v>7.267607985003214</v>
      </c>
      <c r="AR10" s="104">
        <f t="shared" si="9"/>
        <v>7.27</v>
      </c>
      <c r="AS10" s="105">
        <f t="shared" si="10"/>
        <v>4285871</v>
      </c>
      <c r="AT10" s="105">
        <f t="shared" si="11"/>
        <v>9950830</v>
      </c>
      <c r="AU10" s="105">
        <f t="shared" si="13"/>
        <v>14236701</v>
      </c>
      <c r="AV10" s="106"/>
      <c r="AW10" s="107"/>
      <c r="AX10" s="67"/>
      <c r="AZ10" s="67"/>
      <c r="BB10" s="67"/>
    </row>
    <row r="11" spans="1:54" x14ac:dyDescent="0.6">
      <c r="A11" s="102" t="s">
        <v>54</v>
      </c>
      <c r="B11" s="101">
        <v>925</v>
      </c>
      <c r="C11" s="102" t="s">
        <v>59</v>
      </c>
      <c r="D11" s="103">
        <f>ACA!P18</f>
        <v>1.0377535597865601</v>
      </c>
      <c r="E11" s="103">
        <f>'Formula Factor Data'!L16</f>
        <v>1452.9</v>
      </c>
      <c r="F11" s="103">
        <f>'Formula Factor Data'!M16</f>
        <v>2629.35</v>
      </c>
      <c r="G11" s="103">
        <f>'Formula Factor Data'!N16</f>
        <v>4082.25</v>
      </c>
      <c r="H11" s="103">
        <f>'Formula Factor Data'!X16</f>
        <v>1110.0458634057454</v>
      </c>
      <c r="I11" s="103">
        <f>'Formula Factor Data'!Y16</f>
        <v>103.78967802529235</v>
      </c>
      <c r="J11" s="103">
        <f>'Formula Factor Data'!Z16</f>
        <v>215.13947827927402</v>
      </c>
      <c r="K11" s="103">
        <f>'Formula Factor Data'!AA16</f>
        <v>206.28333509709509</v>
      </c>
      <c r="L11" s="103">
        <f>'Formula Factor Data'!AB16</f>
        <v>158.22255807185564</v>
      </c>
      <c r="M11" s="103">
        <f>'Formula Factor Data'!AC16</f>
        <v>377.03409571935026</v>
      </c>
      <c r="N11" s="103">
        <f>'Formula Factor Data'!AD16</f>
        <v>447.55923593840947</v>
      </c>
      <c r="O11" s="103">
        <f>'Formula Factor Data'!AE16</f>
        <v>494.54554625309999</v>
      </c>
      <c r="P11" s="103">
        <f>'Formula Factor Data'!AF16</f>
        <v>72.211638354625862</v>
      </c>
      <c r="Q11" s="104">
        <f>$D11*'National Details'!$E$36</f>
        <v>6.8804260635029149</v>
      </c>
      <c r="R11" s="104">
        <f>$D11*'National Details'!$E$37</f>
        <v>1.2444848626772647</v>
      </c>
      <c r="S11" s="104">
        <f>$D11*'National Details'!$E$43</f>
        <v>1.2213262734078789</v>
      </c>
      <c r="T11" s="104">
        <f>$D11*'National Details'!$E$44</f>
        <v>0.92497504530155583</v>
      </c>
      <c r="U11" s="104">
        <f>$D11*'National Details'!$E$45</f>
        <v>0.87109300382767829</v>
      </c>
      <c r="V11" s="104">
        <f>$D11*'National Details'!$E$46</f>
        <v>0.79925028186250968</v>
      </c>
      <c r="W11" s="104">
        <f>$D11*'National Details'!$E$47</f>
        <v>0.51187939400183213</v>
      </c>
      <c r="X11" s="104">
        <f>$D11*'National Details'!$E$48</f>
        <v>0.42207599154537018</v>
      </c>
      <c r="Y11" s="104">
        <f>$D11*'National Details'!$E$39</f>
        <v>0.52553259118778495</v>
      </c>
      <c r="Z11" s="104">
        <f>$D11*'National Details'!$E$40</f>
        <v>4.6119189893911043</v>
      </c>
      <c r="AA11" s="105">
        <f t="shared" si="4"/>
        <v>16009942.999708822</v>
      </c>
      <c r="AB11" s="105">
        <f t="shared" si="4"/>
        <v>787418.10611499986</v>
      </c>
      <c r="AC11" s="105">
        <f t="shared" si="4"/>
        <v>72253.804588075334</v>
      </c>
      <c r="AD11" s="105">
        <f t="shared" si="4"/>
        <v>113429.22974048901</v>
      </c>
      <c r="AE11" s="105">
        <f t="shared" si="4"/>
        <v>102424.42290531246</v>
      </c>
      <c r="AF11" s="105">
        <f t="shared" si="4"/>
        <v>72081.871757484623</v>
      </c>
      <c r="AG11" s="105">
        <f t="shared" si="4"/>
        <v>110007.71112786439</v>
      </c>
      <c r="AH11" s="105">
        <f t="shared" si="4"/>
        <v>107675.28472187569</v>
      </c>
      <c r="AI11" s="105">
        <f t="shared" si="12"/>
        <v>577872.32484110154</v>
      </c>
      <c r="AJ11" s="105">
        <f t="shared" si="5"/>
        <v>148142.887358179</v>
      </c>
      <c r="AK11" s="105">
        <f t="shared" si="5"/>
        <v>189829.50892416298</v>
      </c>
      <c r="AL11" s="104">
        <f t="shared" si="6"/>
        <v>6.8804260635029149</v>
      </c>
      <c r="AM11" s="104">
        <f t="shared" si="6"/>
        <v>0.33840045903263266</v>
      </c>
      <c r="AN11" s="104">
        <f t="shared" si="7"/>
        <v>0.24834615621592476</v>
      </c>
      <c r="AO11" s="104">
        <f t="shared" si="7"/>
        <v>6.3665822128181809E-2</v>
      </c>
      <c r="AP11" s="104">
        <f t="shared" si="7"/>
        <v>8.1581046281521727E-2</v>
      </c>
      <c r="AQ11" s="104">
        <f t="shared" si="8"/>
        <v>7.6124195471611751</v>
      </c>
      <c r="AR11" s="104">
        <f t="shared" si="9"/>
        <v>7.61</v>
      </c>
      <c r="AS11" s="105">
        <f t="shared" si="10"/>
        <v>6302245</v>
      </c>
      <c r="AT11" s="105">
        <f t="shared" si="11"/>
        <v>11405332</v>
      </c>
      <c r="AU11" s="105">
        <f t="shared" si="13"/>
        <v>17707577</v>
      </c>
      <c r="AV11" s="106"/>
      <c r="AW11" s="107"/>
      <c r="AX11" s="67"/>
      <c r="AZ11" s="67"/>
      <c r="BB11" s="67"/>
    </row>
    <row r="12" spans="1:54" x14ac:dyDescent="0.6">
      <c r="A12" s="102" t="s">
        <v>54</v>
      </c>
      <c r="B12" s="101">
        <v>940</v>
      </c>
      <c r="C12" s="102" t="s">
        <v>60</v>
      </c>
      <c r="D12" s="103">
        <f>ACA!P19</f>
        <v>1.0694678793437109</v>
      </c>
      <c r="E12" s="103">
        <f>'Formula Factor Data'!L17</f>
        <v>576.5</v>
      </c>
      <c r="F12" s="103">
        <f>'Formula Factor Data'!M17</f>
        <v>1411.49</v>
      </c>
      <c r="G12" s="103">
        <f>'Formula Factor Data'!N17</f>
        <v>1987.99</v>
      </c>
      <c r="H12" s="103">
        <f>'Formula Factor Data'!X17</f>
        <v>392.24650117111469</v>
      </c>
      <c r="I12" s="103">
        <f>'Formula Factor Data'!Y17</f>
        <v>53.067494866529778</v>
      </c>
      <c r="J12" s="103">
        <f>'Formula Factor Data'!Z17</f>
        <v>122.46344969199178</v>
      </c>
      <c r="K12" s="103">
        <f>'Formula Factor Data'!AA17</f>
        <v>27.758381930184807</v>
      </c>
      <c r="L12" s="103">
        <f>'Formula Factor Data'!AB17</f>
        <v>174.71452156057495</v>
      </c>
      <c r="M12" s="103">
        <f>'Formula Factor Data'!AC17</f>
        <v>393.31177926078027</v>
      </c>
      <c r="N12" s="103">
        <f>'Formula Factor Data'!AD17</f>
        <v>204.51396098562628</v>
      </c>
      <c r="O12" s="103">
        <f>'Formula Factor Data'!AE17</f>
        <v>369.55556116525503</v>
      </c>
      <c r="P12" s="103">
        <f>'Formula Factor Data'!AF17</f>
        <v>29.525581661037155</v>
      </c>
      <c r="Q12" s="104">
        <f>$D12*'National Details'!$E$36</f>
        <v>7.0906956682751314</v>
      </c>
      <c r="R12" s="104">
        <f>$D12*'National Details'!$E$37</f>
        <v>1.2825170045540908</v>
      </c>
      <c r="S12" s="104">
        <f>$D12*'National Details'!$E$43</f>
        <v>1.258650676059283</v>
      </c>
      <c r="T12" s="104">
        <f>$D12*'National Details'!$E$44</f>
        <v>0.95324279142725166</v>
      </c>
      <c r="U12" s="104">
        <f>$D12*'National Details'!$E$45</f>
        <v>0.89771408513051798</v>
      </c>
      <c r="V12" s="104">
        <f>$D12*'National Details'!$E$46</f>
        <v>0.823675810068208</v>
      </c>
      <c r="W12" s="104">
        <f>$D12*'National Details'!$E$47</f>
        <v>0.52752270981896476</v>
      </c>
      <c r="X12" s="104">
        <f>$D12*'National Details'!$E$48</f>
        <v>0.43497486599107604</v>
      </c>
      <c r="Y12" s="104">
        <f>$D12*'National Details'!$E$39</f>
        <v>0.54159315622025261</v>
      </c>
      <c r="Z12" s="104">
        <f>$D12*'National Details'!$E$40</f>
        <v>4.7528617702872973</v>
      </c>
      <c r="AA12" s="105">
        <f t="shared" si="4"/>
        <v>8034852.2864973377</v>
      </c>
      <c r="AB12" s="105">
        <f t="shared" si="4"/>
        <v>286745.8004054164</v>
      </c>
      <c r="AC12" s="105">
        <f t="shared" si="4"/>
        <v>38072.259825602232</v>
      </c>
      <c r="AD12" s="105">
        <f t="shared" si="4"/>
        <v>66540.318360356876</v>
      </c>
      <c r="AE12" s="105">
        <f t="shared" si="4"/>
        <v>14203.881550320832</v>
      </c>
      <c r="AF12" s="105">
        <f t="shared" si="4"/>
        <v>82027.631293939005</v>
      </c>
      <c r="AG12" s="105">
        <f t="shared" si="4"/>
        <v>118264.11049163823</v>
      </c>
      <c r="AH12" s="105">
        <f t="shared" si="4"/>
        <v>50706.306680625363</v>
      </c>
      <c r="AI12" s="105">
        <f t="shared" si="12"/>
        <v>369814.50820248254</v>
      </c>
      <c r="AJ12" s="105">
        <f t="shared" si="5"/>
        <v>114084.79477903513</v>
      </c>
      <c r="AK12" s="105">
        <f t="shared" si="5"/>
        <v>79988.674743676354</v>
      </c>
      <c r="AL12" s="104">
        <f t="shared" si="6"/>
        <v>7.0906956682751305</v>
      </c>
      <c r="AM12" s="104">
        <f t="shared" si="6"/>
        <v>0.25305097496908974</v>
      </c>
      <c r="AN12" s="104">
        <f t="shared" si="7"/>
        <v>0.3263584740423105</v>
      </c>
      <c r="AO12" s="104">
        <f t="shared" si="7"/>
        <v>0.10067895853109778</v>
      </c>
      <c r="AP12" s="104">
        <f t="shared" si="7"/>
        <v>7.0589393468900349E-2</v>
      </c>
      <c r="AQ12" s="104">
        <f t="shared" si="8"/>
        <v>7.8413734692865278</v>
      </c>
      <c r="AR12" s="104">
        <f t="shared" si="9"/>
        <v>7.84</v>
      </c>
      <c r="AS12" s="105">
        <f t="shared" si="10"/>
        <v>2576264</v>
      </c>
      <c r="AT12" s="105">
        <f t="shared" si="11"/>
        <v>6307667</v>
      </c>
      <c r="AU12" s="105">
        <f t="shared" si="13"/>
        <v>8883931</v>
      </c>
      <c r="AV12" s="106"/>
      <c r="AW12" s="107"/>
      <c r="AX12" s="67"/>
      <c r="AZ12" s="67"/>
      <c r="BB12" s="67"/>
    </row>
    <row r="13" spans="1:54" x14ac:dyDescent="0.6">
      <c r="A13" s="102" t="s">
        <v>54</v>
      </c>
      <c r="B13" s="101">
        <v>892</v>
      </c>
      <c r="C13" s="102" t="s">
        <v>61</v>
      </c>
      <c r="D13" s="103">
        <f>ACA!P20</f>
        <v>1.0465974809434209</v>
      </c>
      <c r="E13" s="103">
        <f>'Formula Factor Data'!L18</f>
        <v>911.92</v>
      </c>
      <c r="F13" s="103">
        <f>'Formula Factor Data'!M18</f>
        <v>857.13</v>
      </c>
      <c r="G13" s="103">
        <f>'Formula Factor Data'!N18</f>
        <v>1769.05</v>
      </c>
      <c r="H13" s="103">
        <f>'Formula Factor Data'!X18</f>
        <v>663.27761835096408</v>
      </c>
      <c r="I13" s="103">
        <f>'Formula Factor Data'!Y18</f>
        <v>171.33743147208119</v>
      </c>
      <c r="J13" s="103">
        <f>'Formula Factor Data'!Z18</f>
        <v>410.65307868020307</v>
      </c>
      <c r="K13" s="103">
        <f>'Formula Factor Data'!AA18</f>
        <v>341.50746954314718</v>
      </c>
      <c r="L13" s="103">
        <f>'Formula Factor Data'!AB18</f>
        <v>230.33569796954313</v>
      </c>
      <c r="M13" s="103">
        <f>'Formula Factor Data'!AC18</f>
        <v>142.87099238578679</v>
      </c>
      <c r="N13" s="103">
        <f>'Formula Factor Data'!AD18</f>
        <v>121.13951522842639</v>
      </c>
      <c r="O13" s="103">
        <f>'Formula Factor Data'!AE18</f>
        <v>602.18895364178513</v>
      </c>
      <c r="P13" s="103">
        <f>'Formula Factor Data'!AF18</f>
        <v>33.55268029528677</v>
      </c>
      <c r="Q13" s="104">
        <f>$D13*'National Details'!$E$36</f>
        <v>6.9390622831114941</v>
      </c>
      <c r="R13" s="104">
        <f>$D13*'National Details'!$E$37</f>
        <v>1.2550905849151033</v>
      </c>
      <c r="S13" s="104">
        <f>$D13*'National Details'!$E$43</f>
        <v>1.2317346340123401</v>
      </c>
      <c r="T13" s="104">
        <f>$D13*'National Details'!$E$44</f>
        <v>0.93285784781816983</v>
      </c>
      <c r="U13" s="104">
        <f>$D13*'National Details'!$E$45</f>
        <v>0.87851661396468372</v>
      </c>
      <c r="V13" s="104">
        <f>$D13*'National Details'!$E$46</f>
        <v>0.80606163549337029</v>
      </c>
      <c r="W13" s="104">
        <f>$D13*'National Details'!$E$47</f>
        <v>0.51624172160811366</v>
      </c>
      <c r="X13" s="104">
        <f>$D13*'National Details'!$E$48</f>
        <v>0.42567299851897072</v>
      </c>
      <c r="Y13" s="104">
        <f>$D13*'National Details'!$E$39</f>
        <v>0.53001127377865109</v>
      </c>
      <c r="Z13" s="104">
        <f>$D13*'National Details'!$E$40</f>
        <v>4.6512225866077621</v>
      </c>
      <c r="AA13" s="105">
        <f t="shared" si="4"/>
        <v>6997062.4352048822</v>
      </c>
      <c r="AB13" s="105">
        <f t="shared" si="4"/>
        <v>474509.89156700863</v>
      </c>
      <c r="AC13" s="105">
        <f t="shared" si="4"/>
        <v>120294.08161472064</v>
      </c>
      <c r="AD13" s="105">
        <f t="shared" si="4"/>
        <v>218356.13989118629</v>
      </c>
      <c r="AE13" s="105">
        <f t="shared" si="4"/>
        <v>171011.39189841505</v>
      </c>
      <c r="AF13" s="105">
        <f t="shared" si="4"/>
        <v>105828.91856816704</v>
      </c>
      <c r="AG13" s="105">
        <f t="shared" si="4"/>
        <v>42040.901233946017</v>
      </c>
      <c r="AH13" s="105">
        <f t="shared" si="4"/>
        <v>29392.517791258706</v>
      </c>
      <c r="AI13" s="105">
        <f t="shared" si="12"/>
        <v>686923.9509976937</v>
      </c>
      <c r="AJ13" s="105">
        <f t="shared" si="5"/>
        <v>181925.15259381587</v>
      </c>
      <c r="AK13" s="105">
        <f t="shared" si="5"/>
        <v>88954.761125480203</v>
      </c>
      <c r="AL13" s="104">
        <f t="shared" si="6"/>
        <v>6.939062283111495</v>
      </c>
      <c r="AM13" s="104">
        <f t="shared" si="6"/>
        <v>0.47057657724609714</v>
      </c>
      <c r="AN13" s="104">
        <f t="shared" si="7"/>
        <v>0.68122989095415343</v>
      </c>
      <c r="AO13" s="104">
        <f t="shared" si="7"/>
        <v>0.18041713596287023</v>
      </c>
      <c r="AP13" s="104">
        <f t="shared" si="7"/>
        <v>8.8217396020840014E-2</v>
      </c>
      <c r="AQ13" s="104">
        <f t="shared" si="8"/>
        <v>8.3595032832954548</v>
      </c>
      <c r="AR13" s="104">
        <f t="shared" si="9"/>
        <v>8.36</v>
      </c>
      <c r="AS13" s="105">
        <f t="shared" si="10"/>
        <v>4345482</v>
      </c>
      <c r="AT13" s="105">
        <f t="shared" si="11"/>
        <v>4084396</v>
      </c>
      <c r="AU13" s="105">
        <f t="shared" si="13"/>
        <v>8429878</v>
      </c>
      <c r="AV13" s="106"/>
      <c r="AW13" s="107"/>
      <c r="AX13" s="67"/>
      <c r="AZ13" s="67"/>
      <c r="BB13" s="67"/>
    </row>
    <row r="14" spans="1:54" x14ac:dyDescent="0.6">
      <c r="A14" s="102" t="s">
        <v>54</v>
      </c>
      <c r="B14" s="101">
        <v>891</v>
      </c>
      <c r="C14" s="102" t="s">
        <v>62</v>
      </c>
      <c r="D14" s="103">
        <f>ACA!P21</f>
        <v>1.0491578845178233</v>
      </c>
      <c r="E14" s="103">
        <f>'Formula Factor Data'!L19</f>
        <v>1610.49</v>
      </c>
      <c r="F14" s="103">
        <f>'Formula Factor Data'!M19</f>
        <v>3703.65</v>
      </c>
      <c r="G14" s="103">
        <f>'Formula Factor Data'!N19</f>
        <v>5314.14</v>
      </c>
      <c r="H14" s="103">
        <f>'Formula Factor Data'!X19</f>
        <v>1175.430870331784</v>
      </c>
      <c r="I14" s="103">
        <f>'Formula Factor Data'!Y19</f>
        <v>75.650073616497536</v>
      </c>
      <c r="J14" s="103">
        <f>'Formula Factor Data'!Z19</f>
        <v>347.64479180697151</v>
      </c>
      <c r="K14" s="103">
        <f>'Formula Factor Data'!AA19</f>
        <v>196.22123499222033</v>
      </c>
      <c r="L14" s="103">
        <f>'Formula Factor Data'!AB19</f>
        <v>298.03413994101396</v>
      </c>
      <c r="M14" s="103">
        <f>'Formula Factor Data'!AC19</f>
        <v>672.21199182554983</v>
      </c>
      <c r="N14" s="103">
        <f>'Formula Factor Data'!AD19</f>
        <v>530.04415364250724</v>
      </c>
      <c r="O14" s="103">
        <f>'Formula Factor Data'!AE19</f>
        <v>592.388910535734</v>
      </c>
      <c r="P14" s="103">
        <f>'Formula Factor Data'!AF19</f>
        <v>86.017734358163921</v>
      </c>
      <c r="Q14" s="104">
        <f>$D14*'National Details'!$E$36</f>
        <v>6.9560380547870233</v>
      </c>
      <c r="R14" s="104">
        <f>$D14*'National Details'!$E$37</f>
        <v>1.2581610475125469</v>
      </c>
      <c r="S14" s="104">
        <f>$D14*'National Details'!$E$43</f>
        <v>1.2347479584441909</v>
      </c>
      <c r="T14" s="104">
        <f>$D14*'National Details'!$E$44</f>
        <v>0.9351399979393511</v>
      </c>
      <c r="U14" s="104">
        <f>$D14*'National Details'!$E$45</f>
        <v>0.88066582330210674</v>
      </c>
      <c r="V14" s="104">
        <f>$D14*'National Details'!$E$46</f>
        <v>0.80803359045244927</v>
      </c>
      <c r="W14" s="104">
        <f>$D14*'National Details'!$E$47</f>
        <v>0.51750465905381593</v>
      </c>
      <c r="X14" s="104">
        <f>$D14*'National Details'!$E$48</f>
        <v>0.42671436799174278</v>
      </c>
      <c r="Y14" s="104">
        <f>$D14*'National Details'!$E$39</f>
        <v>0.53130789715541793</v>
      </c>
      <c r="Z14" s="104">
        <f>$D14*'National Details'!$E$40</f>
        <v>4.6626013708614344</v>
      </c>
      <c r="AA14" s="105">
        <f t="shared" si="4"/>
        <v>21070255.239025574</v>
      </c>
      <c r="AB14" s="105">
        <f t="shared" si="4"/>
        <v>842962.36100427667</v>
      </c>
      <c r="AC14" s="105">
        <f t="shared" si="4"/>
        <v>53243.001153850164</v>
      </c>
      <c r="AD14" s="105">
        <f t="shared" si="4"/>
        <v>185305.03343957855</v>
      </c>
      <c r="AE14" s="105">
        <f t="shared" si="4"/>
        <v>98499.041214354525</v>
      </c>
      <c r="AF14" s="105">
        <f t="shared" si="4"/>
        <v>137268.3098191488</v>
      </c>
      <c r="AG14" s="105">
        <f t="shared" si="4"/>
        <v>198287.5174556936</v>
      </c>
      <c r="AH14" s="105">
        <f t="shared" si="4"/>
        <v>128921.14993668998</v>
      </c>
      <c r="AI14" s="105">
        <f t="shared" si="12"/>
        <v>801524.05301931559</v>
      </c>
      <c r="AJ14" s="105">
        <f t="shared" si="5"/>
        <v>179402.31662231003</v>
      </c>
      <c r="AK14" s="105">
        <f t="shared" si="5"/>
        <v>228607.85149795876</v>
      </c>
      <c r="AL14" s="104">
        <f t="shared" si="6"/>
        <v>6.9560380547870242</v>
      </c>
      <c r="AM14" s="104">
        <f t="shared" si="6"/>
        <v>0.27829175277565554</v>
      </c>
      <c r="AN14" s="104">
        <f t="shared" si="7"/>
        <v>0.26461149859745769</v>
      </c>
      <c r="AO14" s="104">
        <f t="shared" si="7"/>
        <v>5.9227063335728802E-2</v>
      </c>
      <c r="AP14" s="104">
        <f t="shared" si="7"/>
        <v>7.5471554407066752E-2</v>
      </c>
      <c r="AQ14" s="104">
        <f t="shared" si="8"/>
        <v>7.6336399239029324</v>
      </c>
      <c r="AR14" s="104">
        <f t="shared" si="9"/>
        <v>7.63</v>
      </c>
      <c r="AS14" s="105">
        <f t="shared" si="10"/>
        <v>7004183</v>
      </c>
      <c r="AT14" s="105">
        <f t="shared" si="11"/>
        <v>16107545</v>
      </c>
      <c r="AU14" s="105">
        <f t="shared" si="13"/>
        <v>23111728</v>
      </c>
      <c r="AV14" s="106"/>
      <c r="AW14" s="107"/>
      <c r="AX14" s="67"/>
      <c r="AZ14" s="67"/>
      <c r="BB14" s="67"/>
    </row>
    <row r="15" spans="1:54" x14ac:dyDescent="0.6">
      <c r="A15" s="102" t="s">
        <v>54</v>
      </c>
      <c r="B15" s="101">
        <v>857</v>
      </c>
      <c r="C15" s="102" t="s">
        <v>63</v>
      </c>
      <c r="D15" s="103">
        <f>ACA!P22</f>
        <v>1.0191464478768812</v>
      </c>
      <c r="E15" s="103">
        <f>'Formula Factor Data'!L20</f>
        <v>29.86</v>
      </c>
      <c r="F15" s="103">
        <f>'Formula Factor Data'!M20</f>
        <v>115.33</v>
      </c>
      <c r="G15" s="103">
        <f>'Formula Factor Data'!N20</f>
        <v>145.19</v>
      </c>
      <c r="H15" s="103">
        <f>'Formula Factor Data'!X20</f>
        <v>15.149811253561252</v>
      </c>
      <c r="I15" s="103">
        <f>'Formula Factor Data'!Y20</f>
        <v>0</v>
      </c>
      <c r="J15" s="103">
        <f>'Formula Factor Data'!Z20</f>
        <v>0</v>
      </c>
      <c r="K15" s="103">
        <f>'Formula Factor Data'!AA20</f>
        <v>0</v>
      </c>
      <c r="L15" s="103">
        <f>'Formula Factor Data'!AB20</f>
        <v>0</v>
      </c>
      <c r="M15" s="103">
        <f>'Formula Factor Data'!AC20</f>
        <v>0</v>
      </c>
      <c r="N15" s="103">
        <f>'Formula Factor Data'!AD20</f>
        <v>0</v>
      </c>
      <c r="O15" s="103">
        <f>'Formula Factor Data'!AE20</f>
        <v>7.8453181655174999</v>
      </c>
      <c r="P15" s="103">
        <f>'Formula Factor Data'!AF20</f>
        <v>2.0399328039095908</v>
      </c>
      <c r="Q15" s="104">
        <f>$D15*'National Details'!$E$36</f>
        <v>6.7570587605989365</v>
      </c>
      <c r="R15" s="104">
        <f>$D15*'National Details'!$E$37</f>
        <v>1.2221710205406981</v>
      </c>
      <c r="S15" s="104">
        <f>$D15*'National Details'!$E$43</f>
        <v>1.199427669029971</v>
      </c>
      <c r="T15" s="104">
        <f>$D15*'National Details'!$E$44</f>
        <v>0.90839007286828732</v>
      </c>
      <c r="U15" s="104">
        <f>$D15*'National Details'!$E$45</f>
        <v>0.8554741462934351</v>
      </c>
      <c r="V15" s="104">
        <f>$D15*'National Details'!$E$46</f>
        <v>0.78491957752696695</v>
      </c>
      <c r="W15" s="104">
        <f>$D15*'National Details'!$E$47</f>
        <v>0.50270130246109135</v>
      </c>
      <c r="X15" s="104">
        <f>$D15*'National Details'!$E$48</f>
        <v>0.41450809150300494</v>
      </c>
      <c r="Y15" s="104">
        <f>$D15*'National Details'!$E$39</f>
        <v>0.5161096953141</v>
      </c>
      <c r="Z15" s="104">
        <f>$D15*'National Details'!$E$40</f>
        <v>4.5292264349356675</v>
      </c>
      <c r="AA15" s="105">
        <f t="shared" si="4"/>
        <v>559202.69602727494</v>
      </c>
      <c r="AB15" s="105">
        <f t="shared" si="4"/>
        <v>10553.926360035426</v>
      </c>
      <c r="AC15" s="105">
        <f t="shared" si="4"/>
        <v>0</v>
      </c>
      <c r="AD15" s="105">
        <f t="shared" si="4"/>
        <v>0</v>
      </c>
      <c r="AE15" s="105">
        <f t="shared" si="4"/>
        <v>0</v>
      </c>
      <c r="AF15" s="105">
        <f t="shared" si="4"/>
        <v>0</v>
      </c>
      <c r="AG15" s="105">
        <f t="shared" si="4"/>
        <v>0</v>
      </c>
      <c r="AH15" s="105">
        <f t="shared" si="4"/>
        <v>0</v>
      </c>
      <c r="AI15" s="105">
        <f t="shared" si="12"/>
        <v>0</v>
      </c>
      <c r="AJ15" s="105">
        <f t="shared" si="5"/>
        <v>2307.9555177870238</v>
      </c>
      <c r="AK15" s="105">
        <f t="shared" si="5"/>
        <v>5266.4110211470615</v>
      </c>
      <c r="AL15" s="104">
        <f t="shared" si="6"/>
        <v>6.7570587605989356</v>
      </c>
      <c r="AM15" s="104">
        <f t="shared" si="6"/>
        <v>0.12752710435129075</v>
      </c>
      <c r="AN15" s="104">
        <f t="shared" si="7"/>
        <v>0</v>
      </c>
      <c r="AO15" s="104">
        <f t="shared" si="7"/>
        <v>2.7887903905554172E-2</v>
      </c>
      <c r="AP15" s="104">
        <f t="shared" si="7"/>
        <v>6.3636046428540233E-2</v>
      </c>
      <c r="AQ15" s="104">
        <f t="shared" si="8"/>
        <v>6.9761098152843202</v>
      </c>
      <c r="AR15" s="104">
        <f t="shared" si="9"/>
        <v>6.98</v>
      </c>
      <c r="AS15" s="105">
        <f t="shared" si="10"/>
        <v>118801</v>
      </c>
      <c r="AT15" s="105">
        <f t="shared" si="11"/>
        <v>458852</v>
      </c>
      <c r="AU15" s="105">
        <f t="shared" si="13"/>
        <v>577653</v>
      </c>
      <c r="AV15" s="106"/>
      <c r="AW15" s="107"/>
      <c r="AX15" s="67"/>
      <c r="AZ15" s="67"/>
      <c r="BB15" s="67"/>
    </row>
    <row r="16" spans="1:54" x14ac:dyDescent="0.6">
      <c r="A16" s="102" t="s">
        <v>54</v>
      </c>
      <c r="B16" s="101">
        <v>941</v>
      </c>
      <c r="C16" s="102" t="s">
        <v>64</v>
      </c>
      <c r="D16" s="103">
        <f>ACA!P23</f>
        <v>1.0886302979079943</v>
      </c>
      <c r="E16" s="103">
        <f>'Formula Factor Data'!L21</f>
        <v>555.69000000000005</v>
      </c>
      <c r="F16" s="103">
        <f>'Formula Factor Data'!M21</f>
        <v>1779.63</v>
      </c>
      <c r="G16" s="103">
        <f>'Formula Factor Data'!N21</f>
        <v>2335.3200000000002</v>
      </c>
      <c r="H16" s="103">
        <f>'Formula Factor Data'!X21</f>
        <v>369.78723564052234</v>
      </c>
      <c r="I16" s="103">
        <f>'Formula Factor Data'!Y21</f>
        <v>28.680725285643319</v>
      </c>
      <c r="J16" s="103">
        <f>'Formula Factor Data'!Z21</f>
        <v>61.55076999503229</v>
      </c>
      <c r="K16" s="103">
        <f>'Formula Factor Data'!AA21</f>
        <v>71.153979135618485</v>
      </c>
      <c r="L16" s="103">
        <f>'Formula Factor Data'!AB21</f>
        <v>86.235529061102838</v>
      </c>
      <c r="M16" s="103">
        <f>'Formula Factor Data'!AC21</f>
        <v>252.26148037754598</v>
      </c>
      <c r="N16" s="103">
        <f>'Formula Factor Data'!AD21</f>
        <v>174.79129657228017</v>
      </c>
      <c r="O16" s="103">
        <f>'Formula Factor Data'!AE21</f>
        <v>530.68567646437202</v>
      </c>
      <c r="P16" s="103">
        <f>'Formula Factor Data'!AF21</f>
        <v>34.926873041734559</v>
      </c>
      <c r="Q16" s="104">
        <f>$D16*'National Details'!$E$36</f>
        <v>7.2177447184914127</v>
      </c>
      <c r="R16" s="104">
        <f>$D16*'National Details'!$E$37</f>
        <v>1.3054967762066603</v>
      </c>
      <c r="S16" s="104">
        <f>$D16*'National Details'!$E$43</f>
        <v>1.2812028176866379</v>
      </c>
      <c r="T16" s="104">
        <f>$D16*'National Details'!$E$44</f>
        <v>0.9703227222185572</v>
      </c>
      <c r="U16" s="104">
        <f>$D16*'National Details'!$E$45</f>
        <v>0.91379906849708725</v>
      </c>
      <c r="V16" s="104">
        <f>$D16*'National Details'!$E$46</f>
        <v>0.83843419686846221</v>
      </c>
      <c r="W16" s="104">
        <f>$D16*'National Details'!$E$47</f>
        <v>0.53697471035395905</v>
      </c>
      <c r="X16" s="104">
        <f>$D16*'National Details'!$E$48</f>
        <v>0.44276862081817658</v>
      </c>
      <c r="Y16" s="104">
        <f>$D16*'National Details'!$E$39</f>
        <v>0.55129726697616654</v>
      </c>
      <c r="Z16" s="104">
        <f>$D16*'National Details'!$E$40</f>
        <v>4.8380221835914492</v>
      </c>
      <c r="AA16" s="105">
        <f t="shared" si="4"/>
        <v>9607773.8497127984</v>
      </c>
      <c r="AB16" s="105">
        <f t="shared" si="4"/>
        <v>275170.94508631248</v>
      </c>
      <c r="AC16" s="105">
        <f t="shared" si="4"/>
        <v>20945.120848079696</v>
      </c>
      <c r="AD16" s="105">
        <f t="shared" si="4"/>
        <v>34042.743096849968</v>
      </c>
      <c r="AE16" s="105">
        <f t="shared" si="4"/>
        <v>37061.650716773933</v>
      </c>
      <c r="AF16" s="105">
        <f t="shared" si="4"/>
        <v>41212.60543342743</v>
      </c>
      <c r="AG16" s="105">
        <f t="shared" si="4"/>
        <v>77211.080154740397</v>
      </c>
      <c r="AH16" s="105">
        <f t="shared" si="4"/>
        <v>44113.497749167742</v>
      </c>
      <c r="AI16" s="105">
        <f t="shared" si="12"/>
        <v>254586.69799903914</v>
      </c>
      <c r="AJ16" s="105">
        <f t="shared" si="5"/>
        <v>166762.3709431777</v>
      </c>
      <c r="AK16" s="105">
        <f t="shared" si="5"/>
        <v>96316.882350254542</v>
      </c>
      <c r="AL16" s="104">
        <f t="shared" si="6"/>
        <v>7.2177447184914119</v>
      </c>
      <c r="AM16" s="104">
        <f t="shared" si="6"/>
        <v>0.20671944059532504</v>
      </c>
      <c r="AN16" s="104">
        <f t="shared" si="7"/>
        <v>0.19125572933168716</v>
      </c>
      <c r="AO16" s="104">
        <f t="shared" si="7"/>
        <v>0.12527857555204702</v>
      </c>
      <c r="AP16" s="104">
        <f t="shared" si="7"/>
        <v>7.2357101630352125E-2</v>
      </c>
      <c r="AQ16" s="104">
        <f t="shared" si="8"/>
        <v>7.8133555656008236</v>
      </c>
      <c r="AR16" s="104">
        <f t="shared" si="9"/>
        <v>7.81</v>
      </c>
      <c r="AS16" s="105">
        <f t="shared" si="10"/>
        <v>2473766</v>
      </c>
      <c r="AT16" s="105">
        <f t="shared" si="11"/>
        <v>7922379</v>
      </c>
      <c r="AU16" s="105">
        <f t="shared" si="13"/>
        <v>10396145</v>
      </c>
      <c r="AV16" s="106"/>
      <c r="AW16" s="107"/>
      <c r="AX16" s="67"/>
      <c r="AZ16" s="67"/>
      <c r="BB16" s="67"/>
    </row>
    <row r="17" spans="1:54" x14ac:dyDescent="0.6">
      <c r="A17" s="102" t="s">
        <v>65</v>
      </c>
      <c r="B17" s="101">
        <v>822</v>
      </c>
      <c r="C17" s="102" t="s">
        <v>66</v>
      </c>
      <c r="D17" s="103">
        <f>ACA!P24</f>
        <v>1.1205115659234453</v>
      </c>
      <c r="E17" s="103">
        <f>'Formula Factor Data'!L22</f>
        <v>341.53</v>
      </c>
      <c r="F17" s="103">
        <f>'Formula Factor Data'!M22</f>
        <v>668.79</v>
      </c>
      <c r="G17" s="103">
        <f>'Formula Factor Data'!N22</f>
        <v>1010.3199999999999</v>
      </c>
      <c r="H17" s="103">
        <f>'Formula Factor Data'!X22</f>
        <v>208.9188606356968</v>
      </c>
      <c r="I17" s="103">
        <f>'Formula Factor Data'!Y22</f>
        <v>0</v>
      </c>
      <c r="J17" s="103">
        <f>'Formula Factor Data'!Z22</f>
        <v>8.1642020202020191</v>
      </c>
      <c r="K17" s="103">
        <f>'Formula Factor Data'!AA22</f>
        <v>16.505886693017128</v>
      </c>
      <c r="L17" s="103">
        <f>'Formula Factor Data'!AB22</f>
        <v>108.17567676767676</v>
      </c>
      <c r="M17" s="103">
        <f>'Formula Factor Data'!AC22</f>
        <v>83.416846728151071</v>
      </c>
      <c r="N17" s="103">
        <f>'Formula Factor Data'!AD22</f>
        <v>168.34229600351338</v>
      </c>
      <c r="O17" s="103">
        <f>'Formula Factor Data'!AE22</f>
        <v>280.78401896251194</v>
      </c>
      <c r="P17" s="103">
        <f>'Formula Factor Data'!AF22</f>
        <v>11.404189994581904</v>
      </c>
      <c r="Q17" s="104">
        <f>$D17*'National Details'!$E$36</f>
        <v>7.429121210841048</v>
      </c>
      <c r="R17" s="104">
        <f>$D17*'National Details'!$E$37</f>
        <v>1.343729124411128</v>
      </c>
      <c r="S17" s="104">
        <f>$D17*'National Details'!$E$43</f>
        <v>1.3187237010308848</v>
      </c>
      <c r="T17" s="104">
        <f>$D17*'National Details'!$E$44</f>
        <v>0.99873927357486192</v>
      </c>
      <c r="U17" s="104">
        <f>$D17*'National Details'!$E$45</f>
        <v>0.94056028676467518</v>
      </c>
      <c r="V17" s="104">
        <f>$D17*'National Details'!$E$46</f>
        <v>0.86298830435109453</v>
      </c>
      <c r="W17" s="104">
        <f>$D17*'National Details'!$E$47</f>
        <v>0.55270037469676847</v>
      </c>
      <c r="X17" s="104">
        <f>$D17*'National Details'!$E$48</f>
        <v>0.4557353966797914</v>
      </c>
      <c r="Y17" s="104">
        <f>$D17*'National Details'!$E$39</f>
        <v>0.56744237699049227</v>
      </c>
      <c r="Z17" s="104">
        <f>$D17*'National Details'!$E$40</f>
        <v>4.9797069063078592</v>
      </c>
      <c r="AA17" s="105">
        <f t="shared" si="4"/>
        <v>4278300.1527900482</v>
      </c>
      <c r="AB17" s="105">
        <f t="shared" si="4"/>
        <v>160016.30387473592</v>
      </c>
      <c r="AC17" s="105">
        <f t="shared" si="4"/>
        <v>0</v>
      </c>
      <c r="AD17" s="105">
        <f t="shared" si="4"/>
        <v>4647.728241135741</v>
      </c>
      <c r="AE17" s="105">
        <f t="shared" si="4"/>
        <v>8849.1254671349743</v>
      </c>
      <c r="AF17" s="105">
        <f t="shared" si="4"/>
        <v>53211.976003488599</v>
      </c>
      <c r="AG17" s="105">
        <f t="shared" si="4"/>
        <v>26279.577792323042</v>
      </c>
      <c r="AH17" s="105">
        <f t="shared" si="4"/>
        <v>43730.139536874383</v>
      </c>
      <c r="AI17" s="105">
        <f t="shared" si="12"/>
        <v>136718.54704095674</v>
      </c>
      <c r="AJ17" s="105">
        <f t="shared" si="5"/>
        <v>90817.388150387807</v>
      </c>
      <c r="AK17" s="105">
        <f t="shared" si="5"/>
        <v>32370.028495813902</v>
      </c>
      <c r="AL17" s="104">
        <f t="shared" si="6"/>
        <v>7.4291212108410463</v>
      </c>
      <c r="AM17" s="104">
        <f t="shared" si="6"/>
        <v>0.27786281344027169</v>
      </c>
      <c r="AN17" s="104">
        <f t="shared" si="7"/>
        <v>0.23740705922069633</v>
      </c>
      <c r="AO17" s="104">
        <f t="shared" si="7"/>
        <v>0.15770127399341916</v>
      </c>
      <c r="AP17" s="104">
        <f t="shared" si="7"/>
        <v>5.6209442233021711E-2</v>
      </c>
      <c r="AQ17" s="104">
        <f t="shared" si="8"/>
        <v>8.1583017997284557</v>
      </c>
      <c r="AR17" s="104">
        <f t="shared" si="9"/>
        <v>8.16</v>
      </c>
      <c r="AS17" s="105">
        <f t="shared" si="10"/>
        <v>1588525</v>
      </c>
      <c r="AT17" s="105">
        <f t="shared" si="11"/>
        <v>3110677</v>
      </c>
      <c r="AU17" s="105">
        <f t="shared" si="13"/>
        <v>4699202</v>
      </c>
      <c r="AV17" s="106"/>
      <c r="AW17" s="107"/>
      <c r="AX17" s="67"/>
      <c r="AZ17" s="67"/>
      <c r="BB17" s="67"/>
    </row>
    <row r="18" spans="1:54" x14ac:dyDescent="0.6">
      <c r="A18" s="102" t="s">
        <v>65</v>
      </c>
      <c r="B18" s="101">
        <v>873</v>
      </c>
      <c r="C18" s="102" t="s">
        <v>67</v>
      </c>
      <c r="D18" s="103">
        <f>ACA!P25</f>
        <v>1.141973486074535</v>
      </c>
      <c r="E18" s="103">
        <f>'Formula Factor Data'!L23</f>
        <v>820.38</v>
      </c>
      <c r="F18" s="103">
        <f>'Formula Factor Data'!M23</f>
        <v>1976.7</v>
      </c>
      <c r="G18" s="103">
        <f>'Formula Factor Data'!N23</f>
        <v>2797.08</v>
      </c>
      <c r="H18" s="103">
        <f>'Formula Factor Data'!X23</f>
        <v>593.58345066931088</v>
      </c>
      <c r="I18" s="103">
        <f>'Formula Factor Data'!Y23</f>
        <v>3.3310560279170245</v>
      </c>
      <c r="J18" s="103">
        <f>'Formula Factor Data'!Z23</f>
        <v>14.796086077491898</v>
      </c>
      <c r="K18" s="103">
        <f>'Formula Factor Data'!AA23</f>
        <v>33.697892375439665</v>
      </c>
      <c r="L18" s="103">
        <f>'Formula Factor Data'!AB23</f>
        <v>60.888605533553047</v>
      </c>
      <c r="M18" s="103">
        <f>'Formula Factor Data'!AC23</f>
        <v>233.0964555349378</v>
      </c>
      <c r="N18" s="103">
        <f>'Formula Factor Data'!AD23</f>
        <v>208.07480211593321</v>
      </c>
      <c r="O18" s="103">
        <f>'Formula Factor Data'!AE23</f>
        <v>488.18270070570003</v>
      </c>
      <c r="P18" s="103">
        <f>'Formula Factor Data'!AF23</f>
        <v>36.389006853293061</v>
      </c>
      <c r="Q18" s="104">
        <f>$D18*'National Details'!$E$36</f>
        <v>7.5714162223953787</v>
      </c>
      <c r="R18" s="104">
        <f>$D18*'National Details'!$E$37</f>
        <v>1.3694664822839477</v>
      </c>
      <c r="S18" s="104">
        <f>$D18*'National Details'!$E$43</f>
        <v>1.3439821130219736</v>
      </c>
      <c r="T18" s="104">
        <f>$D18*'National Details'!$E$44</f>
        <v>1.0178688061857599</v>
      </c>
      <c r="U18" s="104">
        <f>$D18*'National Details'!$E$45</f>
        <v>0.958575477670084</v>
      </c>
      <c r="V18" s="104">
        <f>$D18*'National Details'!$E$46</f>
        <v>0.87951770631585113</v>
      </c>
      <c r="W18" s="104">
        <f>$D18*'National Details'!$E$47</f>
        <v>0.56328662089891601</v>
      </c>
      <c r="X18" s="104">
        <f>$D18*'National Details'!$E$48</f>
        <v>0.46446440670612354</v>
      </c>
      <c r="Y18" s="104">
        <f>$D18*'National Details'!$E$39</f>
        <v>0.57831098678951565</v>
      </c>
      <c r="Z18" s="104">
        <f>$D18*'National Details'!$E$40</f>
        <v>5.0750866196898725</v>
      </c>
      <c r="AA18" s="105">
        <f t="shared" si="4"/>
        <v>12071378.42578247</v>
      </c>
      <c r="AB18" s="105">
        <f t="shared" si="4"/>
        <v>463348.80487413891</v>
      </c>
      <c r="AC18" s="105">
        <f t="shared" si="4"/>
        <v>2551.8214398268678</v>
      </c>
      <c r="AD18" s="105">
        <f t="shared" si="4"/>
        <v>8584.4704489935011</v>
      </c>
      <c r="AE18" s="105">
        <f t="shared" si="4"/>
        <v>18412.124769749433</v>
      </c>
      <c r="AF18" s="105">
        <f t="shared" si="4"/>
        <v>30524.985807395493</v>
      </c>
      <c r="AG18" s="105">
        <f t="shared" si="4"/>
        <v>74841.065425620036</v>
      </c>
      <c r="AH18" s="105">
        <f t="shared" si="4"/>
        <v>55086.703523704462</v>
      </c>
      <c r="AI18" s="105">
        <f t="shared" si="12"/>
        <v>190001.17141528978</v>
      </c>
      <c r="AJ18" s="105">
        <f t="shared" si="5"/>
        <v>160923.20904584994</v>
      </c>
      <c r="AK18" s="105">
        <f t="shared" si="5"/>
        <v>105266.09621742189</v>
      </c>
      <c r="AL18" s="104">
        <f t="shared" si="6"/>
        <v>7.5714162223953796</v>
      </c>
      <c r="AM18" s="104">
        <f t="shared" si="6"/>
        <v>0.29062187714690618</v>
      </c>
      <c r="AN18" s="104">
        <f t="shared" si="7"/>
        <v>0.1191726330487068</v>
      </c>
      <c r="AO18" s="104">
        <f t="shared" si="7"/>
        <v>0.10093433844533733</v>
      </c>
      <c r="AP18" s="104">
        <f t="shared" si="7"/>
        <v>6.6025055338049213E-2</v>
      </c>
      <c r="AQ18" s="104">
        <f t="shared" si="8"/>
        <v>8.148170126374378</v>
      </c>
      <c r="AR18" s="104">
        <f t="shared" si="9"/>
        <v>8.15</v>
      </c>
      <c r="AS18" s="105">
        <f t="shared" si="10"/>
        <v>3811076</v>
      </c>
      <c r="AT18" s="105">
        <f t="shared" si="11"/>
        <v>9182760</v>
      </c>
      <c r="AU18" s="105">
        <f t="shared" si="13"/>
        <v>12993836</v>
      </c>
      <c r="AV18" s="106"/>
      <c r="AW18" s="107"/>
      <c r="AX18" s="67"/>
      <c r="AZ18" s="67"/>
      <c r="BB18" s="67"/>
    </row>
    <row r="19" spans="1:54" x14ac:dyDescent="0.6">
      <c r="A19" s="102" t="s">
        <v>65</v>
      </c>
      <c r="B19" s="101">
        <v>823</v>
      </c>
      <c r="C19" s="102" t="s">
        <v>68</v>
      </c>
      <c r="D19" s="103">
        <f>ACA!P26</f>
        <v>1.1073969368210399</v>
      </c>
      <c r="E19" s="103">
        <f>'Formula Factor Data'!L24</f>
        <v>380.32</v>
      </c>
      <c r="F19" s="103">
        <f>'Formula Factor Data'!M24</f>
        <v>1344.75</v>
      </c>
      <c r="G19" s="103">
        <f>'Formula Factor Data'!N24</f>
        <v>1725.07</v>
      </c>
      <c r="H19" s="103">
        <f>'Formula Factor Data'!X24</f>
        <v>223.44243364042691</v>
      </c>
      <c r="I19" s="103">
        <f>'Formula Factor Data'!Y24</f>
        <v>0</v>
      </c>
      <c r="J19" s="103">
        <f>'Formula Factor Data'!Z24</f>
        <v>6.7441203678211545</v>
      </c>
      <c r="K19" s="103">
        <f>'Formula Factor Data'!AA24</f>
        <v>56.802591267000714</v>
      </c>
      <c r="L19" s="103">
        <f>'Formula Factor Data'!AB24</f>
        <v>27.641394746985299</v>
      </c>
      <c r="M19" s="103">
        <f>'Formula Factor Data'!AC24</f>
        <v>135.73729585375256</v>
      </c>
      <c r="N19" s="103">
        <f>'Formula Factor Data'!AD24</f>
        <v>113.03525686911513</v>
      </c>
      <c r="O19" s="103">
        <f>'Formula Factor Data'!AE24</f>
        <v>175.33545668579501</v>
      </c>
      <c r="P19" s="103">
        <f>'Formula Factor Data'!AF24</f>
        <v>25.122847700666554</v>
      </c>
      <c r="Q19" s="104">
        <f>$D19*'National Details'!$E$36</f>
        <v>7.3421697038686968</v>
      </c>
      <c r="R19" s="104">
        <f>$D19*'National Details'!$E$37</f>
        <v>1.3280019247849211</v>
      </c>
      <c r="S19" s="104">
        <f>$D19*'National Details'!$E$43</f>
        <v>1.3032891684892074</v>
      </c>
      <c r="T19" s="104">
        <f>$D19*'National Details'!$E$44</f>
        <v>0.98704988495873858</v>
      </c>
      <c r="U19" s="104">
        <f>$D19*'National Details'!$E$45</f>
        <v>0.9295518334077435</v>
      </c>
      <c r="V19" s="104">
        <f>$D19*'National Details'!$E$46</f>
        <v>0.85288776467308502</v>
      </c>
      <c r="W19" s="104">
        <f>$D19*'National Details'!$E$47</f>
        <v>0.54623148973444779</v>
      </c>
      <c r="X19" s="104">
        <f>$D19*'National Details'!$E$48</f>
        <v>0.45040140381612342</v>
      </c>
      <c r="Y19" s="104">
        <f>$D19*'National Details'!$E$39</f>
        <v>0.56080094950546266</v>
      </c>
      <c r="Z19" s="104">
        <f>$D19*'National Details'!$E$40</f>
        <v>4.9214236979046575</v>
      </c>
      <c r="AA19" s="105">
        <f t="shared" si="4"/>
        <v>7219481.3139000805</v>
      </c>
      <c r="AB19" s="105">
        <f t="shared" si="4"/>
        <v>169137.22971327492</v>
      </c>
      <c r="AC19" s="105">
        <f t="shared" si="4"/>
        <v>0</v>
      </c>
      <c r="AD19" s="105">
        <f t="shared" si="4"/>
        <v>3794.3664429272812</v>
      </c>
      <c r="AE19" s="105">
        <f t="shared" si="4"/>
        <v>30096.543127094181</v>
      </c>
      <c r="AF19" s="105">
        <f t="shared" si="4"/>
        <v>13437.754205575508</v>
      </c>
      <c r="AG19" s="105">
        <f t="shared" si="4"/>
        <v>42262.071636230823</v>
      </c>
      <c r="AH19" s="105">
        <f t="shared" si="4"/>
        <v>29019.405873502372</v>
      </c>
      <c r="AI19" s="105">
        <f t="shared" si="12"/>
        <v>118610.14128533017</v>
      </c>
      <c r="AJ19" s="105">
        <f t="shared" si="5"/>
        <v>56047.125637079625</v>
      </c>
      <c r="AK19" s="105">
        <f t="shared" si="5"/>
        <v>70474.901478758649</v>
      </c>
      <c r="AL19" s="104">
        <f t="shared" si="6"/>
        <v>7.3421697038686968</v>
      </c>
      <c r="AM19" s="104">
        <f t="shared" si="6"/>
        <v>0.17201156008342497</v>
      </c>
      <c r="AN19" s="104">
        <f t="shared" si="7"/>
        <v>0.12062581064376861</v>
      </c>
      <c r="AO19" s="104">
        <f t="shared" si="7"/>
        <v>5.6999594562172989E-2</v>
      </c>
      <c r="AP19" s="104">
        <f t="shared" si="7"/>
        <v>7.1672557074733148E-2</v>
      </c>
      <c r="AQ19" s="104">
        <f t="shared" si="8"/>
        <v>7.7634792262327972</v>
      </c>
      <c r="AR19" s="104">
        <f t="shared" si="9"/>
        <v>7.76</v>
      </c>
      <c r="AS19" s="105">
        <f t="shared" si="10"/>
        <v>1682232</v>
      </c>
      <c r="AT19" s="105">
        <f t="shared" si="11"/>
        <v>5948099</v>
      </c>
      <c r="AU19" s="105">
        <f t="shared" si="13"/>
        <v>7630331</v>
      </c>
      <c r="AV19" s="106"/>
      <c r="AW19" s="107"/>
      <c r="AX19" s="67"/>
      <c r="AZ19" s="67"/>
      <c r="BB19" s="67"/>
    </row>
    <row r="20" spans="1:54" x14ac:dyDescent="0.6">
      <c r="A20" s="102" t="s">
        <v>65</v>
      </c>
      <c r="B20" s="101">
        <v>881</v>
      </c>
      <c r="C20" s="102" t="s">
        <v>69</v>
      </c>
      <c r="D20" s="103">
        <f>ACA!P27</f>
        <v>1.0984416954147997</v>
      </c>
      <c r="E20" s="103">
        <f>'Formula Factor Data'!L25</f>
        <v>2718.78</v>
      </c>
      <c r="F20" s="103">
        <f>'Formula Factor Data'!M25</f>
        <v>5548.31</v>
      </c>
      <c r="G20" s="103">
        <f>'Formula Factor Data'!N25</f>
        <v>8267.09</v>
      </c>
      <c r="H20" s="103">
        <f>'Formula Factor Data'!X25</f>
        <v>1651.8590618564376</v>
      </c>
      <c r="I20" s="103">
        <f>'Formula Factor Data'!Y25</f>
        <v>140.81055494654456</v>
      </c>
      <c r="J20" s="103">
        <f>'Formula Factor Data'!Z25</f>
        <v>245.46836533587938</v>
      </c>
      <c r="K20" s="103">
        <f>'Formula Factor Data'!AA25</f>
        <v>294.67897450404894</v>
      </c>
      <c r="L20" s="103">
        <f>'Formula Factor Data'!AB25</f>
        <v>399.53167839503993</v>
      </c>
      <c r="M20" s="103">
        <f>'Formula Factor Data'!AC25</f>
        <v>725.88084691820779</v>
      </c>
      <c r="N20" s="103">
        <f>'Formula Factor Data'!AD25</f>
        <v>954.39347761000511</v>
      </c>
      <c r="O20" s="103">
        <f>'Formula Factor Data'!AE25</f>
        <v>886.41542445683501</v>
      </c>
      <c r="P20" s="103">
        <f>'Formula Factor Data'!AF25</f>
        <v>138.12890895491779</v>
      </c>
      <c r="Q20" s="104">
        <f>$D20*'National Details'!$E$36</f>
        <v>7.2827954181383463</v>
      </c>
      <c r="R20" s="104">
        <f>$D20*'National Details'!$E$37</f>
        <v>1.3172627061461732</v>
      </c>
      <c r="S20" s="104">
        <f>$D20*'National Details'!$E$43</f>
        <v>1.2927497957151928</v>
      </c>
      <c r="T20" s="104">
        <f>$D20*'National Details'!$E$44</f>
        <v>0.97906785999018331</v>
      </c>
      <c r="U20" s="104">
        <f>$D20*'National Details'!$E$45</f>
        <v>0.9220347807674536</v>
      </c>
      <c r="V20" s="104">
        <f>$D20*'National Details'!$E$46</f>
        <v>0.84599067513714898</v>
      </c>
      <c r="W20" s="104">
        <f>$D20*'National Details'!$E$47</f>
        <v>0.54181425261592697</v>
      </c>
      <c r="X20" s="104">
        <f>$D20*'National Details'!$E$48</f>
        <v>0.44675912057804484</v>
      </c>
      <c r="Y20" s="104">
        <f>$D20*'National Details'!$E$39</f>
        <v>0.5562658928183033</v>
      </c>
      <c r="Z20" s="104">
        <f>$D20*'National Details'!$E$40</f>
        <v>4.8816253782491552</v>
      </c>
      <c r="AA20" s="105">
        <f t="shared" si="4"/>
        <v>34318289.348802283</v>
      </c>
      <c r="AB20" s="105">
        <f t="shared" si="4"/>
        <v>1240281.4326560616</v>
      </c>
      <c r="AC20" s="105">
        <f t="shared" si="4"/>
        <v>103758.7052007624</v>
      </c>
      <c r="AD20" s="105">
        <f t="shared" si="4"/>
        <v>136988.20667247212</v>
      </c>
      <c r="AE20" s="105">
        <f t="shared" si="4"/>
        <v>154871.43028256274</v>
      </c>
      <c r="AF20" s="105">
        <f t="shared" si="4"/>
        <v>192660.04237613591</v>
      </c>
      <c r="AG20" s="105">
        <f t="shared" si="4"/>
        <v>224176.77547988677</v>
      </c>
      <c r="AH20" s="105">
        <f t="shared" si="4"/>
        <v>243038.87472320665</v>
      </c>
      <c r="AI20" s="105">
        <f t="shared" si="12"/>
        <v>1055494.0347350268</v>
      </c>
      <c r="AJ20" s="105">
        <f t="shared" si="5"/>
        <v>281057.12047123612</v>
      </c>
      <c r="AK20" s="105">
        <f t="shared" si="5"/>
        <v>384347.34483179043</v>
      </c>
      <c r="AL20" s="104">
        <f t="shared" si="6"/>
        <v>7.2827954181383463</v>
      </c>
      <c r="AM20" s="104">
        <f t="shared" si="6"/>
        <v>0.26320414293216726</v>
      </c>
      <c r="AN20" s="104">
        <f t="shared" si="7"/>
        <v>0.22398981027033288</v>
      </c>
      <c r="AO20" s="104">
        <f t="shared" si="7"/>
        <v>5.9644042522023676E-2</v>
      </c>
      <c r="AP20" s="104">
        <f t="shared" si="7"/>
        <v>8.1563595826850049E-2</v>
      </c>
      <c r="AQ20" s="104">
        <f t="shared" si="8"/>
        <v>7.9111970096897206</v>
      </c>
      <c r="AR20" s="104">
        <f t="shared" si="9"/>
        <v>7.91</v>
      </c>
      <c r="AS20" s="105">
        <f t="shared" si="10"/>
        <v>12258164</v>
      </c>
      <c r="AT20" s="105">
        <f t="shared" si="11"/>
        <v>25015666</v>
      </c>
      <c r="AU20" s="105">
        <f t="shared" si="13"/>
        <v>37273830</v>
      </c>
      <c r="AV20" s="106"/>
      <c r="AW20" s="107"/>
      <c r="AX20" s="67"/>
      <c r="AZ20" s="67"/>
      <c r="BB20" s="67"/>
    </row>
    <row r="21" spans="1:54" x14ac:dyDescent="0.6">
      <c r="A21" s="102" t="s">
        <v>65</v>
      </c>
      <c r="B21" s="101">
        <v>919</v>
      </c>
      <c r="C21" s="102" t="s">
        <v>70</v>
      </c>
      <c r="D21" s="103">
        <f>ACA!P28</f>
        <v>1.2302683687976645</v>
      </c>
      <c r="E21" s="103">
        <f>'Formula Factor Data'!L26</f>
        <v>2093.27</v>
      </c>
      <c r="F21" s="103">
        <f>'Formula Factor Data'!M26</f>
        <v>4780.29</v>
      </c>
      <c r="G21" s="103">
        <f>'Formula Factor Data'!N26</f>
        <v>6873.5599999999995</v>
      </c>
      <c r="H21" s="103">
        <f>'Formula Factor Data'!X26</f>
        <v>1085.1219296984223</v>
      </c>
      <c r="I21" s="103">
        <f>'Formula Factor Data'!Y26</f>
        <v>0</v>
      </c>
      <c r="J21" s="103">
        <f>'Formula Factor Data'!Z26</f>
        <v>36.035626921387788</v>
      </c>
      <c r="K21" s="103">
        <f>'Formula Factor Data'!AA26</f>
        <v>109.05022178304787</v>
      </c>
      <c r="L21" s="103">
        <f>'Formula Factor Data'!AB26</f>
        <v>132.72808135704872</v>
      </c>
      <c r="M21" s="103">
        <f>'Formula Factor Data'!AC26</f>
        <v>500.15940821256038</v>
      </c>
      <c r="N21" s="103">
        <f>'Formula Factor Data'!AD26</f>
        <v>834.95113581466831</v>
      </c>
      <c r="O21" s="103">
        <f>'Formula Factor Data'!AE26</f>
        <v>1349.451142547372</v>
      </c>
      <c r="P21" s="103">
        <f>'Formula Factor Data'!AF26</f>
        <v>85.046126539448579</v>
      </c>
      <c r="Q21" s="104">
        <f>$D21*'National Details'!$E$36</f>
        <v>8.1568215015515424</v>
      </c>
      <c r="R21" s="104">
        <f>$D21*'National Details'!$E$37</f>
        <v>1.4753506240096566</v>
      </c>
      <c r="S21" s="104">
        <f>$D21*'National Details'!$E$43</f>
        <v>1.447895859267667</v>
      </c>
      <c r="T21" s="104">
        <f>$D21*'National Details'!$E$44</f>
        <v>1.0965681875336013</v>
      </c>
      <c r="U21" s="104">
        <f>$D21*'National Details'!$E$45</f>
        <v>1.0326904290364975</v>
      </c>
      <c r="V21" s="104">
        <f>$D21*'National Details'!$E$46</f>
        <v>0.94752008437369462</v>
      </c>
      <c r="W21" s="104">
        <f>$D21*'National Details'!$E$47</f>
        <v>0.60683870572247867</v>
      </c>
      <c r="X21" s="104">
        <f>$D21*'National Details'!$E$48</f>
        <v>0.50037577489397345</v>
      </c>
      <c r="Y21" s="104">
        <f>$D21*'National Details'!$E$39</f>
        <v>0.62302472259751573</v>
      </c>
      <c r="Z21" s="104">
        <f>$D21*'National Details'!$E$40</f>
        <v>5.4674811746944485</v>
      </c>
      <c r="AA21" s="105">
        <f t="shared" si="4"/>
        <v>31957849.140116628</v>
      </c>
      <c r="AB21" s="105">
        <f t="shared" si="4"/>
        <v>912533.13018106413</v>
      </c>
      <c r="AC21" s="105">
        <f t="shared" si="4"/>
        <v>0</v>
      </c>
      <c r="AD21" s="105">
        <f t="shared" si="4"/>
        <v>22523.847596899257</v>
      </c>
      <c r="AE21" s="105">
        <f t="shared" si="4"/>
        <v>64190.618582206727</v>
      </c>
      <c r="AF21" s="105">
        <f t="shared" si="4"/>
        <v>71684.63802232797</v>
      </c>
      <c r="AG21" s="105">
        <f t="shared" si="4"/>
        <v>173004.17012273968</v>
      </c>
      <c r="AH21" s="105">
        <f t="shared" si="4"/>
        <v>238139.9133016647</v>
      </c>
      <c r="AI21" s="105">
        <f t="shared" si="12"/>
        <v>569543.18762583833</v>
      </c>
      <c r="AJ21" s="105">
        <f t="shared" si="5"/>
        <v>479222.61153435195</v>
      </c>
      <c r="AK21" s="105">
        <f t="shared" si="5"/>
        <v>265043.21462601668</v>
      </c>
      <c r="AL21" s="104">
        <f t="shared" si="6"/>
        <v>8.1568215015515424</v>
      </c>
      <c r="AM21" s="104">
        <f t="shared" si="6"/>
        <v>0.23291210320519937</v>
      </c>
      <c r="AN21" s="104">
        <f t="shared" si="7"/>
        <v>0.14536842259064772</v>
      </c>
      <c r="AO21" s="104">
        <f t="shared" si="7"/>
        <v>0.12231528112717095</v>
      </c>
      <c r="AP21" s="104">
        <f t="shared" si="7"/>
        <v>6.7648801470434103E-2</v>
      </c>
      <c r="AQ21" s="104">
        <f t="shared" si="8"/>
        <v>8.7250661099449953</v>
      </c>
      <c r="AR21" s="104">
        <f t="shared" si="9"/>
        <v>8.73</v>
      </c>
      <c r="AS21" s="105">
        <f t="shared" si="10"/>
        <v>10416321</v>
      </c>
      <c r="AT21" s="105">
        <f t="shared" si="11"/>
        <v>23787202</v>
      </c>
      <c r="AU21" s="105">
        <f t="shared" si="13"/>
        <v>34203523</v>
      </c>
      <c r="AV21" s="106"/>
      <c r="AW21" s="107"/>
      <c r="AX21" s="67"/>
      <c r="AZ21" s="67"/>
      <c r="BB21" s="67"/>
    </row>
    <row r="22" spans="1:54" x14ac:dyDescent="0.6">
      <c r="A22" s="102" t="s">
        <v>65</v>
      </c>
      <c r="B22" s="101">
        <v>821</v>
      </c>
      <c r="C22" s="102" t="s">
        <v>71</v>
      </c>
      <c r="D22" s="103">
        <f>ACA!P29</f>
        <v>1.1021708346708126</v>
      </c>
      <c r="E22" s="103">
        <f>'Formula Factor Data'!L27</f>
        <v>760.98</v>
      </c>
      <c r="F22" s="103">
        <f>'Formula Factor Data'!M27</f>
        <v>636.39</v>
      </c>
      <c r="G22" s="103">
        <f>'Formula Factor Data'!N27</f>
        <v>1397.37</v>
      </c>
      <c r="H22" s="103">
        <f>'Formula Factor Data'!X27</f>
        <v>356.39578741695971</v>
      </c>
      <c r="I22" s="103">
        <f>'Formula Factor Data'!Y27</f>
        <v>51.016266948406411</v>
      </c>
      <c r="J22" s="103">
        <f>'Formula Factor Data'!Z27</f>
        <v>50.442128895932377</v>
      </c>
      <c r="K22" s="103">
        <f>'Formula Factor Data'!AA27</f>
        <v>61.760850501848907</v>
      </c>
      <c r="L22" s="103">
        <f>'Formula Factor Data'!AB27</f>
        <v>65.287698538475084</v>
      </c>
      <c r="M22" s="103">
        <f>'Formula Factor Data'!AC27</f>
        <v>231.2956154252509</v>
      </c>
      <c r="N22" s="103">
        <f>'Formula Factor Data'!AD27</f>
        <v>318.89267828843106</v>
      </c>
      <c r="O22" s="103">
        <f>'Formula Factor Data'!AE27</f>
        <v>721.88900629497596</v>
      </c>
      <c r="P22" s="103">
        <f>'Formula Factor Data'!AF27</f>
        <v>21.860074433861094</v>
      </c>
      <c r="Q22" s="104">
        <f>$D22*'National Details'!$E$36</f>
        <v>7.3075200424863267</v>
      </c>
      <c r="R22" s="104">
        <f>$D22*'National Details'!$E$37</f>
        <v>1.3217347287291439</v>
      </c>
      <c r="S22" s="104">
        <f>$D22*'National Details'!$E$43</f>
        <v>1.2971385985360686</v>
      </c>
      <c r="T22" s="104">
        <f>$D22*'National Details'!$E$44</f>
        <v>0.98239173271481717</v>
      </c>
      <c r="U22" s="104">
        <f>$D22*'National Details'!$E$45</f>
        <v>0.92516502983822535</v>
      </c>
      <c r="V22" s="104">
        <f>$D22*'National Details'!$E$46</f>
        <v>0.84886275933610444</v>
      </c>
      <c r="W22" s="104">
        <f>$D22*'National Details'!$E$47</f>
        <v>0.5436536773276176</v>
      </c>
      <c r="X22" s="104">
        <f>$D22*'National Details'!$E$48</f>
        <v>0.44827583919996516</v>
      </c>
      <c r="Y22" s="104">
        <f>$D22*'National Details'!$E$39</f>
        <v>0.55815437992358052</v>
      </c>
      <c r="Z22" s="104">
        <f>$D22*'National Details'!$E$40</f>
        <v>4.8981981839858344</v>
      </c>
      <c r="AA22" s="105">
        <f t="shared" si="4"/>
        <v>5820446.2906083977</v>
      </c>
      <c r="AB22" s="105">
        <f t="shared" si="4"/>
        <v>268504.59295900597</v>
      </c>
      <c r="AC22" s="105">
        <f t="shared" si="4"/>
        <v>37719.846336838775</v>
      </c>
      <c r="AD22" s="105">
        <f t="shared" si="4"/>
        <v>28245.740332502523</v>
      </c>
      <c r="AE22" s="105">
        <f t="shared" si="4"/>
        <v>32569.218085505014</v>
      </c>
      <c r="AF22" s="105">
        <f t="shared" si="4"/>
        <v>31589.568681282017</v>
      </c>
      <c r="AG22" s="105">
        <f t="shared" si="4"/>
        <v>71674.485769144492</v>
      </c>
      <c r="AH22" s="105">
        <f t="shared" si="4"/>
        <v>81482.573295448441</v>
      </c>
      <c r="AI22" s="105">
        <f t="shared" si="12"/>
        <v>283281.43250072125</v>
      </c>
      <c r="AJ22" s="105">
        <f t="shared" si="5"/>
        <v>229667.54108886654</v>
      </c>
      <c r="AK22" s="105">
        <f t="shared" si="5"/>
        <v>61032.73682942814</v>
      </c>
      <c r="AL22" s="104">
        <f t="shared" si="6"/>
        <v>7.3075200424863267</v>
      </c>
      <c r="AM22" s="104">
        <f t="shared" si="6"/>
        <v>0.33710519719313053</v>
      </c>
      <c r="AN22" s="104">
        <f t="shared" si="7"/>
        <v>0.35565739159958421</v>
      </c>
      <c r="AO22" s="104">
        <f t="shared" si="7"/>
        <v>0.28834561403366465</v>
      </c>
      <c r="AP22" s="104">
        <f t="shared" si="7"/>
        <v>7.6626073905789863E-2</v>
      </c>
      <c r="AQ22" s="104">
        <f t="shared" si="8"/>
        <v>8.3652543192184954</v>
      </c>
      <c r="AR22" s="104">
        <f t="shared" si="9"/>
        <v>8.3699999999999992</v>
      </c>
      <c r="AS22" s="105">
        <f t="shared" si="10"/>
        <v>3630560</v>
      </c>
      <c r="AT22" s="105">
        <f t="shared" si="11"/>
        <v>3036154</v>
      </c>
      <c r="AU22" s="105">
        <f t="shared" si="13"/>
        <v>6666714</v>
      </c>
      <c r="AV22" s="106"/>
      <c r="AW22" s="107"/>
      <c r="AX22" s="67"/>
      <c r="AZ22" s="67"/>
      <c r="BB22" s="67"/>
    </row>
    <row r="23" spans="1:54" x14ac:dyDescent="0.6">
      <c r="A23" s="102" t="s">
        <v>65</v>
      </c>
      <c r="B23" s="101">
        <v>926</v>
      </c>
      <c r="C23" s="102" t="s">
        <v>72</v>
      </c>
      <c r="D23" s="103">
        <f>ACA!P30</f>
        <v>1.0605393196127777</v>
      </c>
      <c r="E23" s="103">
        <f>'Formula Factor Data'!L28</f>
        <v>1317.65</v>
      </c>
      <c r="F23" s="103">
        <f>'Formula Factor Data'!M28</f>
        <v>2457.54</v>
      </c>
      <c r="G23" s="103">
        <f>'Formula Factor Data'!N28</f>
        <v>3775.19</v>
      </c>
      <c r="H23" s="103">
        <f>'Formula Factor Data'!X28</f>
        <v>882.87736886513858</v>
      </c>
      <c r="I23" s="103">
        <f>'Formula Factor Data'!Y28</f>
        <v>64.142614194249006</v>
      </c>
      <c r="J23" s="103">
        <f>'Formula Factor Data'!Z28</f>
        <v>181.66623221194089</v>
      </c>
      <c r="K23" s="103">
        <f>'Formula Factor Data'!AA28</f>
        <v>155.70171195221829</v>
      </c>
      <c r="L23" s="103">
        <f>'Formula Factor Data'!AB28</f>
        <v>228.55610597045316</v>
      </c>
      <c r="M23" s="103">
        <f>'Formula Factor Data'!AC28</f>
        <v>278.34990633696071</v>
      </c>
      <c r="N23" s="103">
        <f>'Formula Factor Data'!AD28</f>
        <v>332.2433677971087</v>
      </c>
      <c r="O23" s="103">
        <f>'Formula Factor Data'!AE28</f>
        <v>521.65927418715592</v>
      </c>
      <c r="P23" s="103">
        <f>'Formula Factor Data'!AF28</f>
        <v>57.531988007489396</v>
      </c>
      <c r="Q23" s="104">
        <f>$D23*'National Details'!$E$36</f>
        <v>7.0314982851364114</v>
      </c>
      <c r="R23" s="104">
        <f>$D23*'National Details'!$E$37</f>
        <v>1.27180978285789</v>
      </c>
      <c r="S23" s="104">
        <f>$D23*'National Details'!$E$43</f>
        <v>1.2481427047974709</v>
      </c>
      <c r="T23" s="104">
        <f>$D23*'National Details'!$E$44</f>
        <v>0.94528454848632049</v>
      </c>
      <c r="U23" s="104">
        <f>$D23*'National Details'!$E$45</f>
        <v>0.89021942915701968</v>
      </c>
      <c r="V23" s="104">
        <f>$D23*'National Details'!$E$46</f>
        <v>0.81679927005128683</v>
      </c>
      <c r="W23" s="104">
        <f>$D23*'National Details'!$E$47</f>
        <v>0.52311863362835243</v>
      </c>
      <c r="X23" s="104">
        <f>$D23*'National Details'!$E$48</f>
        <v>0.43134343474618508</v>
      </c>
      <c r="Y23" s="104">
        <f>$D23*'National Details'!$E$39</f>
        <v>0.53707161149826932</v>
      </c>
      <c r="Z23" s="104">
        <f>$D23*'National Details'!$E$40</f>
        <v>4.7131820276521834</v>
      </c>
      <c r="AA23" s="105">
        <f t="shared" si="4"/>
        <v>15130787.946306553</v>
      </c>
      <c r="AB23" s="105">
        <f t="shared" si="4"/>
        <v>640025.68262831483</v>
      </c>
      <c r="AC23" s="105">
        <f t="shared" si="4"/>
        <v>45633.707504718644</v>
      </c>
      <c r="AD23" s="105">
        <f t="shared" si="4"/>
        <v>97883.980906255092</v>
      </c>
      <c r="AE23" s="105">
        <f t="shared" si="4"/>
        <v>79006.952805738445</v>
      </c>
      <c r="AF23" s="105">
        <f t="shared" si="4"/>
        <v>106410.14249778549</v>
      </c>
      <c r="AG23" s="105">
        <f t="shared" si="4"/>
        <v>82997.712923935338</v>
      </c>
      <c r="AH23" s="105">
        <f t="shared" si="4"/>
        <v>81687.267399229619</v>
      </c>
      <c r="AI23" s="105">
        <f t="shared" si="12"/>
        <v>493619.76403766265</v>
      </c>
      <c r="AJ23" s="105">
        <f t="shared" si="5"/>
        <v>159695.9806132066</v>
      </c>
      <c r="AK23" s="105">
        <f t="shared" si="5"/>
        <v>154560.47717843999</v>
      </c>
      <c r="AL23" s="104">
        <f t="shared" si="6"/>
        <v>7.0314982851364114</v>
      </c>
      <c r="AM23" s="104">
        <f t="shared" si="6"/>
        <v>0.29742928827066117</v>
      </c>
      <c r="AN23" s="104">
        <f t="shared" si="7"/>
        <v>0.22939231827563306</v>
      </c>
      <c r="AO23" s="104">
        <f t="shared" si="7"/>
        <v>7.4213056042401401E-2</v>
      </c>
      <c r="AP23" s="104">
        <f t="shared" si="7"/>
        <v>7.1826512544269291E-2</v>
      </c>
      <c r="AQ23" s="104">
        <f t="shared" si="8"/>
        <v>7.7043594602693757</v>
      </c>
      <c r="AR23" s="104">
        <f t="shared" si="9"/>
        <v>7.7</v>
      </c>
      <c r="AS23" s="105">
        <f t="shared" si="10"/>
        <v>5783166</v>
      </c>
      <c r="AT23" s="105">
        <f t="shared" si="11"/>
        <v>10786144</v>
      </c>
      <c r="AU23" s="105">
        <f t="shared" si="13"/>
        <v>16569310</v>
      </c>
      <c r="AV23" s="106"/>
      <c r="AW23" s="107"/>
      <c r="AX23" s="67"/>
      <c r="AZ23" s="67"/>
      <c r="BB23" s="67"/>
    </row>
    <row r="24" spans="1:54" x14ac:dyDescent="0.6">
      <c r="A24" s="102" t="s">
        <v>65</v>
      </c>
      <c r="B24" s="101">
        <v>874</v>
      </c>
      <c r="C24" s="102" t="s">
        <v>73</v>
      </c>
      <c r="D24" s="103">
        <f>ACA!P31</f>
        <v>1.1117413026209908</v>
      </c>
      <c r="E24" s="103">
        <f>'Formula Factor Data'!L29</f>
        <v>693.25</v>
      </c>
      <c r="F24" s="103">
        <f>'Formula Factor Data'!M29</f>
        <v>891.27</v>
      </c>
      <c r="G24" s="103">
        <f>'Formula Factor Data'!N29</f>
        <v>1584.52</v>
      </c>
      <c r="H24" s="103">
        <f>'Formula Factor Data'!X29</f>
        <v>469.84174384330129</v>
      </c>
      <c r="I24" s="103">
        <f>'Formula Factor Data'!Y29</f>
        <v>11.955048407558255</v>
      </c>
      <c r="J24" s="103">
        <f>'Formula Factor Data'!Z29</f>
        <v>125.68670361220536</v>
      </c>
      <c r="K24" s="103">
        <f>'Formula Factor Data'!AA29</f>
        <v>106.85485744808707</v>
      </c>
      <c r="L24" s="103">
        <f>'Formula Factor Data'!AB29</f>
        <v>133.51567336582761</v>
      </c>
      <c r="M24" s="103">
        <f>'Formula Factor Data'!AC29</f>
        <v>311.57183681645188</v>
      </c>
      <c r="N24" s="103">
        <f>'Formula Factor Data'!AD29</f>
        <v>327.22977632369634</v>
      </c>
      <c r="O24" s="103">
        <f>'Formula Factor Data'!AE29</f>
        <v>630.56745996106804</v>
      </c>
      <c r="P24" s="103">
        <f>'Formula Factor Data'!AF29</f>
        <v>35.184077752553918</v>
      </c>
      <c r="Q24" s="104">
        <f>$D24*'National Details'!$E$36</f>
        <v>7.3709733513218749</v>
      </c>
      <c r="R24" s="104">
        <f>$D24*'National Details'!$E$37</f>
        <v>1.3332117334384164</v>
      </c>
      <c r="S24" s="104">
        <f>$D24*'National Details'!$E$43</f>
        <v>1.3084020279371344</v>
      </c>
      <c r="T24" s="104">
        <f>$D24*'National Details'!$E$44</f>
        <v>0.99092212409944802</v>
      </c>
      <c r="U24" s="104">
        <f>$D24*'National Details'!$E$45</f>
        <v>0.93319850521986791</v>
      </c>
      <c r="V24" s="104">
        <f>$D24*'National Details'!$E$46</f>
        <v>0.8562336800470961</v>
      </c>
      <c r="W24" s="104">
        <f>$D24*'National Details'!$E$47</f>
        <v>0.54837437935600553</v>
      </c>
      <c r="X24" s="104">
        <f>$D24*'National Details'!$E$48</f>
        <v>0.4521683478900394</v>
      </c>
      <c r="Y24" s="104">
        <f>$D24*'National Details'!$E$39</f>
        <v>0.56300099574417217</v>
      </c>
      <c r="Z24" s="104">
        <f>$D24*'National Details'!$E$40</f>
        <v>4.9407306546871288</v>
      </c>
      <c r="AA24" s="105">
        <f t="shared" si="4"/>
        <v>6657289.1759428261</v>
      </c>
      <c r="AB24" s="105">
        <f t="shared" si="4"/>
        <v>357047.15967810201</v>
      </c>
      <c r="AC24" s="105">
        <f t="shared" si="4"/>
        <v>8915.9454609054228</v>
      </c>
      <c r="AD24" s="105">
        <f t="shared" si="4"/>
        <v>70991.069129244657</v>
      </c>
      <c r="AE24" s="105">
        <f t="shared" si="4"/>
        <v>56838.572150241052</v>
      </c>
      <c r="AF24" s="105">
        <f t="shared" si="4"/>
        <v>65162.751319493524</v>
      </c>
      <c r="AG24" s="105">
        <f t="shared" si="4"/>
        <v>97389.067204248495</v>
      </c>
      <c r="AH24" s="105">
        <f t="shared" si="4"/>
        <v>84338.87998420636</v>
      </c>
      <c r="AI24" s="105">
        <f t="shared" si="12"/>
        <v>383636.28524833947</v>
      </c>
      <c r="AJ24" s="105">
        <f t="shared" si="5"/>
        <v>202355.7614699142</v>
      </c>
      <c r="AK24" s="105">
        <f t="shared" si="5"/>
        <v>99085.979360094978</v>
      </c>
      <c r="AL24" s="104">
        <f t="shared" si="6"/>
        <v>7.3709733513218749</v>
      </c>
      <c r="AM24" s="104">
        <f t="shared" si="6"/>
        <v>0.39532383671462407</v>
      </c>
      <c r="AN24" s="104">
        <f t="shared" si="7"/>
        <v>0.42476340751190961</v>
      </c>
      <c r="AO24" s="104">
        <f t="shared" si="7"/>
        <v>0.22404899139294848</v>
      </c>
      <c r="AP24" s="104">
        <f t="shared" si="7"/>
        <v>0.10970833533747669</v>
      </c>
      <c r="AQ24" s="104">
        <f t="shared" si="8"/>
        <v>8.5248179222788334</v>
      </c>
      <c r="AR24" s="104">
        <f t="shared" si="9"/>
        <v>8.52</v>
      </c>
      <c r="AS24" s="105">
        <f t="shared" si="10"/>
        <v>3366700</v>
      </c>
      <c r="AT24" s="105">
        <f t="shared" si="11"/>
        <v>4328364</v>
      </c>
      <c r="AU24" s="105">
        <f t="shared" si="13"/>
        <v>7695064</v>
      </c>
      <c r="AV24" s="106"/>
      <c r="AW24" s="107"/>
      <c r="AX24" s="67"/>
      <c r="AZ24" s="67"/>
      <c r="BB24" s="67"/>
    </row>
    <row r="25" spans="1:54" x14ac:dyDescent="0.6">
      <c r="A25" s="102" t="s">
        <v>65</v>
      </c>
      <c r="B25" s="101">
        <v>882</v>
      </c>
      <c r="C25" s="102" t="s">
        <v>74</v>
      </c>
      <c r="D25" s="103">
        <f>ACA!P32</f>
        <v>1.0694184015763972</v>
      </c>
      <c r="E25" s="103">
        <f>'Formula Factor Data'!L30</f>
        <v>368.19</v>
      </c>
      <c r="F25" s="103">
        <f>'Formula Factor Data'!M30</f>
        <v>504.47</v>
      </c>
      <c r="G25" s="103">
        <f>'Formula Factor Data'!N30</f>
        <v>872.66000000000008</v>
      </c>
      <c r="H25" s="103">
        <f>'Formula Factor Data'!X30</f>
        <v>228.65124267291915</v>
      </c>
      <c r="I25" s="103">
        <f>'Formula Factor Data'!Y30</f>
        <v>66.698065114553387</v>
      </c>
      <c r="J25" s="103">
        <f>'Formula Factor Data'!Z30</f>
        <v>34.725084871533255</v>
      </c>
      <c r="K25" s="103">
        <f>'Formula Factor Data'!AA30</f>
        <v>80.296699749559409</v>
      </c>
      <c r="L25" s="103">
        <f>'Formula Factor Data'!AB30</f>
        <v>80.6204767646786</v>
      </c>
      <c r="M25" s="103">
        <f>'Formula Factor Data'!AC30</f>
        <v>104.82280864483815</v>
      </c>
      <c r="N25" s="103">
        <f>'Formula Factor Data'!AD30</f>
        <v>88.633957888878598</v>
      </c>
      <c r="O25" s="103">
        <f>'Formula Factor Data'!AE30</f>
        <v>131.50654807365001</v>
      </c>
      <c r="P25" s="103">
        <f>'Formula Factor Data'!AF30</f>
        <v>15.835079821517107</v>
      </c>
      <c r="Q25" s="104">
        <f>$D25*'National Details'!$E$36</f>
        <v>7.0903676249583159</v>
      </c>
      <c r="R25" s="104">
        <f>$D25*'National Details'!$E$37</f>
        <v>1.2824576703009047</v>
      </c>
      <c r="S25" s="104">
        <f>$D25*'National Details'!$E$43</f>
        <v>1.2585924459558062</v>
      </c>
      <c r="T25" s="104">
        <f>$D25*'National Details'!$E$44</f>
        <v>0.95319869068711849</v>
      </c>
      <c r="U25" s="104">
        <f>$D25*'National Details'!$E$45</f>
        <v>0.8976725533655382</v>
      </c>
      <c r="V25" s="104">
        <f>$D25*'National Details'!$E$46</f>
        <v>0.82363770360343269</v>
      </c>
      <c r="W25" s="104">
        <f>$D25*'National Details'!$E$47</f>
        <v>0.52749830455500757</v>
      </c>
      <c r="X25" s="104">
        <f>$D25*'National Details'!$E$48</f>
        <v>0.43495474235237452</v>
      </c>
      <c r="Y25" s="104">
        <f>$D25*'National Details'!$E$39</f>
        <v>0.54156810000240851</v>
      </c>
      <c r="Z25" s="104">
        <f>$D25*'National Details'!$E$40</f>
        <v>4.7526418843110223</v>
      </c>
      <c r="AA25" s="105">
        <f t="shared" si="4"/>
        <v>3526863.7206097911</v>
      </c>
      <c r="AB25" s="105">
        <f t="shared" si="4"/>
        <v>167144.25779413964</v>
      </c>
      <c r="AC25" s="105">
        <f t="shared" si="4"/>
        <v>47849.038120435871</v>
      </c>
      <c r="AD25" s="105">
        <f t="shared" si="4"/>
        <v>18866.946097120403</v>
      </c>
      <c r="AE25" s="105">
        <f t="shared" si="4"/>
        <v>41085.681789877388</v>
      </c>
      <c r="AF25" s="105">
        <f t="shared" si="4"/>
        <v>37849.176677148054</v>
      </c>
      <c r="AG25" s="105">
        <f t="shared" si="4"/>
        <v>31517.496688142281</v>
      </c>
      <c r="AH25" s="105">
        <f t="shared" si="4"/>
        <v>21974.503380820192</v>
      </c>
      <c r="AI25" s="105">
        <f t="shared" si="12"/>
        <v>199142.84275354419</v>
      </c>
      <c r="AJ25" s="105">
        <f t="shared" si="5"/>
        <v>40595.258285529555</v>
      </c>
      <c r="AK25" s="105">
        <f t="shared" si="5"/>
        <v>42897.324252655788</v>
      </c>
      <c r="AL25" s="104">
        <f t="shared" si="6"/>
        <v>7.0903676249583159</v>
      </c>
      <c r="AM25" s="104">
        <f t="shared" si="6"/>
        <v>0.33602495816207761</v>
      </c>
      <c r="AN25" s="104">
        <f t="shared" si="7"/>
        <v>0.40035455771955991</v>
      </c>
      <c r="AO25" s="104">
        <f t="shared" si="7"/>
        <v>8.1612256065503194E-2</v>
      </c>
      <c r="AP25" s="104">
        <f t="shared" si="7"/>
        <v>8.6240303899743881E-2</v>
      </c>
      <c r="AQ25" s="104">
        <f t="shared" si="8"/>
        <v>7.9945997008051997</v>
      </c>
      <c r="AR25" s="104">
        <f t="shared" si="9"/>
        <v>7.99</v>
      </c>
      <c r="AS25" s="105">
        <f t="shared" si="10"/>
        <v>1676848</v>
      </c>
      <c r="AT25" s="105">
        <f t="shared" si="11"/>
        <v>2297508</v>
      </c>
      <c r="AU25" s="105">
        <f t="shared" si="13"/>
        <v>3974356</v>
      </c>
      <c r="AV25" s="106"/>
      <c r="AW25" s="107"/>
      <c r="AX25" s="67"/>
      <c r="AZ25" s="67"/>
      <c r="BB25" s="67"/>
    </row>
    <row r="26" spans="1:54" x14ac:dyDescent="0.6">
      <c r="A26" s="102" t="s">
        <v>65</v>
      </c>
      <c r="B26" s="101">
        <v>935</v>
      </c>
      <c r="C26" s="102" t="s">
        <v>75</v>
      </c>
      <c r="D26" s="103">
        <f>ACA!P33</f>
        <v>1.0740695467028729</v>
      </c>
      <c r="E26" s="103">
        <f>'Formula Factor Data'!L31</f>
        <v>1217.98</v>
      </c>
      <c r="F26" s="103">
        <f>'Formula Factor Data'!M31</f>
        <v>2177.12</v>
      </c>
      <c r="G26" s="103">
        <f>'Formula Factor Data'!N31</f>
        <v>3395.1</v>
      </c>
      <c r="H26" s="103">
        <f>'Formula Factor Data'!X31</f>
        <v>741.46629368129413</v>
      </c>
      <c r="I26" s="103">
        <f>'Formula Factor Data'!Y31</f>
        <v>47.082982370851774</v>
      </c>
      <c r="J26" s="103">
        <f>'Formula Factor Data'!Z31</f>
        <v>52.29512064068777</v>
      </c>
      <c r="K26" s="103">
        <f>'Formula Factor Data'!AA31</f>
        <v>178.95008059770234</v>
      </c>
      <c r="L26" s="103">
        <f>'Formula Factor Data'!AB31</f>
        <v>130.04284983240794</v>
      </c>
      <c r="M26" s="103">
        <f>'Formula Factor Data'!AC31</f>
        <v>257.82710641455367</v>
      </c>
      <c r="N26" s="103">
        <f>'Formula Factor Data'!AD31</f>
        <v>351.64559527160145</v>
      </c>
      <c r="O26" s="103">
        <f>'Formula Factor Data'!AE31</f>
        <v>387.46231736829003</v>
      </c>
      <c r="P26" s="103">
        <f>'Formula Factor Data'!AF31</f>
        <v>54.681379663851935</v>
      </c>
      <c r="Q26" s="104">
        <f>$D26*'National Details'!$E$36</f>
        <v>7.1212052548093956</v>
      </c>
      <c r="R26" s="104">
        <f>$D26*'National Details'!$E$37</f>
        <v>1.2880353719136119</v>
      </c>
      <c r="S26" s="104">
        <f>$D26*'National Details'!$E$43</f>
        <v>1.2640663522515998</v>
      </c>
      <c r="T26" s="104">
        <f>$D26*'National Details'!$E$44</f>
        <v>0.95734436971996206</v>
      </c>
      <c r="U26" s="104">
        <f>$D26*'National Details'!$E$45</f>
        <v>0.9015767365323909</v>
      </c>
      <c r="V26" s="104">
        <f>$D26*'National Details'!$E$46</f>
        <v>0.82721989228229764</v>
      </c>
      <c r="W26" s="104">
        <f>$D26*'National Details'!$E$47</f>
        <v>0.52979251528192106</v>
      </c>
      <c r="X26" s="104">
        <f>$D26*'National Details'!$E$48</f>
        <v>0.43684645996930316</v>
      </c>
      <c r="Y26" s="104">
        <f>$D26*'National Details'!$E$39</f>
        <v>0.54392350348645913</v>
      </c>
      <c r="Z26" s="104">
        <f>$D26*'National Details'!$E$40</f>
        <v>4.7733122104485872</v>
      </c>
      <c r="AA26" s="105">
        <f t="shared" si="4"/>
        <v>13781006.257543925</v>
      </c>
      <c r="AB26" s="105">
        <f t="shared" si="4"/>
        <v>544369.84360562009</v>
      </c>
      <c r="AC26" s="105">
        <f t="shared" si="4"/>
        <v>33924.127853829916</v>
      </c>
      <c r="AD26" s="105">
        <f t="shared" si="4"/>
        <v>28536.730406237511</v>
      </c>
      <c r="AE26" s="105">
        <f t="shared" si="4"/>
        <v>91962.22091046632</v>
      </c>
      <c r="AF26" s="105">
        <f t="shared" si="4"/>
        <v>61317.19837135508</v>
      </c>
      <c r="AG26" s="105">
        <f t="shared" si="4"/>
        <v>77859.076592678772</v>
      </c>
      <c r="AH26" s="105">
        <f t="shared" si="4"/>
        <v>87560.626071172534</v>
      </c>
      <c r="AI26" s="105">
        <f t="shared" si="12"/>
        <v>381159.98020574014</v>
      </c>
      <c r="AJ26" s="105">
        <f t="shared" si="5"/>
        <v>120127.42084520729</v>
      </c>
      <c r="AK26" s="105">
        <f t="shared" si="5"/>
        <v>148776.43942317451</v>
      </c>
      <c r="AL26" s="104">
        <f t="shared" si="6"/>
        <v>7.1212052548093956</v>
      </c>
      <c r="AM26" s="104">
        <f t="shared" si="6"/>
        <v>0.28129799220735563</v>
      </c>
      <c r="AN26" s="104">
        <f t="shared" si="7"/>
        <v>0.19696083168660516</v>
      </c>
      <c r="AO26" s="104">
        <f t="shared" si="7"/>
        <v>6.2074713891179231E-2</v>
      </c>
      <c r="AP26" s="104">
        <f t="shared" si="7"/>
        <v>7.6878824551158867E-2</v>
      </c>
      <c r="AQ26" s="104">
        <f t="shared" si="8"/>
        <v>7.7384176171456938</v>
      </c>
      <c r="AR26" s="104">
        <f t="shared" si="9"/>
        <v>7.74</v>
      </c>
      <c r="AS26" s="105">
        <f t="shared" si="10"/>
        <v>5373485</v>
      </c>
      <c r="AT26" s="105">
        <f t="shared" si="11"/>
        <v>9605019</v>
      </c>
      <c r="AU26" s="105">
        <f t="shared" si="13"/>
        <v>14978504</v>
      </c>
      <c r="AV26" s="106"/>
      <c r="AW26" s="107"/>
      <c r="AX26" s="67"/>
      <c r="AZ26" s="67"/>
      <c r="BB26" s="67"/>
    </row>
    <row r="27" spans="1:54" x14ac:dyDescent="0.6">
      <c r="A27" s="102" t="s">
        <v>65</v>
      </c>
      <c r="B27" s="101">
        <v>883</v>
      </c>
      <c r="C27" s="102" t="s">
        <v>76</v>
      </c>
      <c r="D27" s="103">
        <f>ACA!P34</f>
        <v>1.1364103273968622</v>
      </c>
      <c r="E27" s="103">
        <f>'Formula Factor Data'!L32</f>
        <v>451.81</v>
      </c>
      <c r="F27" s="103">
        <f>'Formula Factor Data'!M32</f>
        <v>737.38</v>
      </c>
      <c r="G27" s="103">
        <f>'Formula Factor Data'!N32</f>
        <v>1189.19</v>
      </c>
      <c r="H27" s="103">
        <f>'Formula Factor Data'!X32</f>
        <v>270.24952768099109</v>
      </c>
      <c r="I27" s="103">
        <f>'Formula Factor Data'!Y32</f>
        <v>17.333279151404152</v>
      </c>
      <c r="J27" s="103">
        <f>'Formula Factor Data'!Z32</f>
        <v>54.177841117216119</v>
      </c>
      <c r="K27" s="103">
        <f>'Formula Factor Data'!AA32</f>
        <v>65.340109890109886</v>
      </c>
      <c r="L27" s="103">
        <f>'Formula Factor Data'!AB32</f>
        <v>111.71343788156288</v>
      </c>
      <c r="M27" s="103">
        <f>'Formula Factor Data'!AC32</f>
        <v>175.42004502442003</v>
      </c>
      <c r="N27" s="103">
        <f>'Formula Factor Data'!AD32</f>
        <v>241.2139056776557</v>
      </c>
      <c r="O27" s="103">
        <f>'Formula Factor Data'!AE32</f>
        <v>301.46870522238004</v>
      </c>
      <c r="P27" s="103">
        <f>'Formula Factor Data'!AF32</f>
        <v>20.628008056560343</v>
      </c>
      <c r="Q27" s="104">
        <f>$D27*'National Details'!$E$36</f>
        <v>7.5345318372730237</v>
      </c>
      <c r="R27" s="104">
        <f>$D27*'National Details'!$E$37</f>
        <v>1.3627950845346986</v>
      </c>
      <c r="S27" s="104">
        <f>$D27*'National Details'!$E$43</f>
        <v>1.3374348631550821</v>
      </c>
      <c r="T27" s="104">
        <f>$D27*'National Details'!$E$44</f>
        <v>1.0129102272424524</v>
      </c>
      <c r="U27" s="104">
        <f>$D27*'National Details'!$E$45</f>
        <v>0.9539057479856099</v>
      </c>
      <c r="V27" s="104">
        <f>$D27*'National Details'!$E$46</f>
        <v>0.87523310897648821</v>
      </c>
      <c r="W27" s="104">
        <f>$D27*'National Details'!$E$47</f>
        <v>0.56054255293999822</v>
      </c>
      <c r="X27" s="104">
        <f>$D27*'National Details'!$E$48</f>
        <v>0.46220175417859483</v>
      </c>
      <c r="Y27" s="104">
        <f>$D27*'National Details'!$E$39</f>
        <v>0.57549372717378611</v>
      </c>
      <c r="Z27" s="104">
        <f>$D27*'National Details'!$E$40</f>
        <v>5.050363180387162</v>
      </c>
      <c r="AA27" s="105">
        <f t="shared" si="4"/>
        <v>5107194.2518730238</v>
      </c>
      <c r="AB27" s="105">
        <f t="shared" si="4"/>
        <v>209927.99491524283</v>
      </c>
      <c r="AC27" s="105">
        <f t="shared" si="4"/>
        <v>13213.815143035619</v>
      </c>
      <c r="AD27" s="105">
        <f t="shared" si="4"/>
        <v>31280.054933800569</v>
      </c>
      <c r="AE27" s="105">
        <f t="shared" si="4"/>
        <v>35527.134646966719</v>
      </c>
      <c r="AF27" s="105">
        <f t="shared" si="4"/>
        <v>55731.920744373281</v>
      </c>
      <c r="AG27" s="105">
        <f t="shared" si="4"/>
        <v>56048.327928657563</v>
      </c>
      <c r="AH27" s="105">
        <f t="shared" si="4"/>
        <v>63549.00949179507</v>
      </c>
      <c r="AI27" s="105">
        <f t="shared" si="12"/>
        <v>255350.26288862881</v>
      </c>
      <c r="AJ27" s="105">
        <f t="shared" si="5"/>
        <v>98891.208812969271</v>
      </c>
      <c r="AK27" s="105">
        <f t="shared" si="5"/>
        <v>59381.991452941795</v>
      </c>
      <c r="AL27" s="104">
        <f t="shared" si="6"/>
        <v>7.5345318372730246</v>
      </c>
      <c r="AM27" s="104">
        <f t="shared" si="6"/>
        <v>0.30970217368248859</v>
      </c>
      <c r="AN27" s="104">
        <f t="shared" si="7"/>
        <v>0.37671265092077094</v>
      </c>
      <c r="AO27" s="104">
        <f t="shared" si="7"/>
        <v>0.14589203474186876</v>
      </c>
      <c r="AP27" s="104">
        <f t="shared" si="7"/>
        <v>8.7604951583499763E-2</v>
      </c>
      <c r="AQ27" s="104">
        <f t="shared" si="8"/>
        <v>8.4544436482016501</v>
      </c>
      <c r="AR27" s="104">
        <f t="shared" si="9"/>
        <v>8.4499999999999993</v>
      </c>
      <c r="AS27" s="105">
        <f t="shared" si="10"/>
        <v>2176143</v>
      </c>
      <c r="AT27" s="105">
        <f t="shared" si="11"/>
        <v>3551591</v>
      </c>
      <c r="AU27" s="105">
        <f t="shared" si="13"/>
        <v>5727734</v>
      </c>
      <c r="AV27" s="106"/>
      <c r="AW27" s="107"/>
      <c r="AX27" s="67"/>
      <c r="AZ27" s="67"/>
      <c r="BB27" s="67"/>
    </row>
    <row r="28" spans="1:54" x14ac:dyDescent="0.6">
      <c r="A28" s="102" t="s">
        <v>77</v>
      </c>
      <c r="B28" s="101">
        <v>202</v>
      </c>
      <c r="C28" s="102" t="s">
        <v>78</v>
      </c>
      <c r="D28" s="103">
        <f>ACA!P35</f>
        <v>1.5076756242247813</v>
      </c>
      <c r="E28" s="103">
        <f>'Formula Factor Data'!L33</f>
        <v>401.67</v>
      </c>
      <c r="F28" s="103">
        <f>'Formula Factor Data'!M33</f>
        <v>305.81</v>
      </c>
      <c r="G28" s="103">
        <f>'Formula Factor Data'!N33</f>
        <v>707.48</v>
      </c>
      <c r="H28" s="103">
        <f>'Formula Factor Data'!X33</f>
        <v>298.74356797726199</v>
      </c>
      <c r="I28" s="103">
        <f>'Formula Factor Data'!Y33</f>
        <v>0</v>
      </c>
      <c r="J28" s="103">
        <f>'Formula Factor Data'!Z33</f>
        <v>44.722878509947797</v>
      </c>
      <c r="K28" s="103">
        <f>'Formula Factor Data'!AA33</f>
        <v>73.47330040919995</v>
      </c>
      <c r="L28" s="103">
        <f>'Formula Factor Data'!AB33</f>
        <v>63.041289685339351</v>
      </c>
      <c r="M28" s="103">
        <f>'Formula Factor Data'!AC33</f>
        <v>128.42853393537462</v>
      </c>
      <c r="N28" s="103">
        <f>'Formula Factor Data'!AD33</f>
        <v>108.31322139127981</v>
      </c>
      <c r="O28" s="103">
        <f>'Formula Factor Data'!AE33</f>
        <v>382.14006004675201</v>
      </c>
      <c r="P28" s="103">
        <f>'Formula Factor Data'!AF33</f>
        <v>11.198538576406174</v>
      </c>
      <c r="Q28" s="104">
        <f>$D28*'National Details'!$E$36</f>
        <v>9.9960636727257004</v>
      </c>
      <c r="R28" s="104">
        <f>$D28*'National Details'!$E$37</f>
        <v>1.8080202900591735</v>
      </c>
      <c r="S28" s="104">
        <f>$D28*'National Details'!$E$43</f>
        <v>1.7743748833982049</v>
      </c>
      <c r="T28" s="104">
        <f>$D28*'National Details'!$E$44</f>
        <v>1.3438280366912883</v>
      </c>
      <c r="U28" s="104">
        <f>$D28*'National Details'!$E$45</f>
        <v>1.2655467918354844</v>
      </c>
      <c r="V28" s="104">
        <f>$D28*'National Details'!$E$46</f>
        <v>1.1611717986944146</v>
      </c>
      <c r="W28" s="104">
        <f>$D28*'National Details'!$E$47</f>
        <v>0.74367182613013083</v>
      </c>
      <c r="X28" s="104">
        <f>$D28*'National Details'!$E$48</f>
        <v>0.61320308470379181</v>
      </c>
      <c r="Y28" s="104">
        <f>$D28*'National Details'!$E$39</f>
        <v>0.76350754955008138</v>
      </c>
      <c r="Z28" s="104">
        <f>$D28*'National Details'!$E$40</f>
        <v>6.700317021928087</v>
      </c>
      <c r="AA28" s="105">
        <f t="shared" si="4"/>
        <v>4031048.6224925881</v>
      </c>
      <c r="AB28" s="105">
        <f t="shared" si="4"/>
        <v>307876.62648371008</v>
      </c>
      <c r="AC28" s="105">
        <f t="shared" si="4"/>
        <v>0</v>
      </c>
      <c r="AD28" s="105">
        <f t="shared" si="4"/>
        <v>34256.919073227509</v>
      </c>
      <c r="AE28" s="105">
        <f t="shared" si="4"/>
        <v>53000.822782503827</v>
      </c>
      <c r="AF28" s="105">
        <f t="shared" si="4"/>
        <v>41725.007609486449</v>
      </c>
      <c r="AG28" s="105">
        <f t="shared" si="4"/>
        <v>54439.948944593249</v>
      </c>
      <c r="AH28" s="105">
        <f t="shared" si="4"/>
        <v>37858.260838662376</v>
      </c>
      <c r="AI28" s="105">
        <f t="shared" si="12"/>
        <v>221280.9592484734</v>
      </c>
      <c r="AJ28" s="105">
        <f t="shared" si="5"/>
        <v>166307.08787379344</v>
      </c>
      <c r="AK28" s="105">
        <f t="shared" si="5"/>
        <v>42769.242427201192</v>
      </c>
      <c r="AL28" s="104">
        <f t="shared" si="6"/>
        <v>9.9960636727257004</v>
      </c>
      <c r="AM28" s="104">
        <f t="shared" si="6"/>
        <v>0.76346247586866267</v>
      </c>
      <c r="AN28" s="104">
        <f t="shared" si="7"/>
        <v>0.54872534800679595</v>
      </c>
      <c r="AO28" s="104">
        <f t="shared" si="7"/>
        <v>0.41240292422572589</v>
      </c>
      <c r="AP28" s="104">
        <f t="shared" si="7"/>
        <v>0.10605778063579552</v>
      </c>
      <c r="AQ28" s="104">
        <f t="shared" si="8"/>
        <v>11.82671220146268</v>
      </c>
      <c r="AR28" s="104">
        <f t="shared" si="9"/>
        <v>11.83</v>
      </c>
      <c r="AS28" s="105">
        <f t="shared" si="10"/>
        <v>2708501</v>
      </c>
      <c r="AT28" s="105">
        <f t="shared" si="11"/>
        <v>2062108</v>
      </c>
      <c r="AU28" s="105">
        <f t="shared" si="13"/>
        <v>4770609</v>
      </c>
      <c r="AV28" s="106"/>
      <c r="AW28" s="107"/>
      <c r="AX28" s="67"/>
      <c r="AZ28" s="67"/>
      <c r="BB28" s="67"/>
    </row>
    <row r="29" spans="1:54" x14ac:dyDescent="0.6">
      <c r="A29" s="102" t="s">
        <v>77</v>
      </c>
      <c r="B29" s="101">
        <v>204</v>
      </c>
      <c r="C29" s="102" t="s">
        <v>79</v>
      </c>
      <c r="D29" s="103">
        <f>ACA!P36</f>
        <v>1.3944795114815796</v>
      </c>
      <c r="E29" s="103">
        <f>'Formula Factor Data'!L34</f>
        <v>1109.8</v>
      </c>
      <c r="F29" s="103">
        <f>'Formula Factor Data'!M34</f>
        <v>1279.31</v>
      </c>
      <c r="G29" s="103">
        <f>'Formula Factor Data'!N34</f>
        <v>2389.1099999999997</v>
      </c>
      <c r="H29" s="103">
        <f>'Formula Factor Data'!X34</f>
        <v>917.23326974714689</v>
      </c>
      <c r="I29" s="103">
        <f>'Formula Factor Data'!Y34</f>
        <v>59.764117617211276</v>
      </c>
      <c r="J29" s="103">
        <f>'Formula Factor Data'!Z34</f>
        <v>347.55319514917795</v>
      </c>
      <c r="K29" s="103">
        <f>'Formula Factor Data'!AA34</f>
        <v>283.18251268520396</v>
      </c>
      <c r="L29" s="103">
        <f>'Formula Factor Data'!AB34</f>
        <v>273.96938299167846</v>
      </c>
      <c r="M29" s="103">
        <f>'Formula Factor Data'!AC34</f>
        <v>416.5304424599147</v>
      </c>
      <c r="N29" s="103">
        <f>'Formula Factor Data'!AD34</f>
        <v>419.80352800893036</v>
      </c>
      <c r="O29" s="103">
        <f>'Formula Factor Data'!AE34</f>
        <v>1043.2312835546099</v>
      </c>
      <c r="P29" s="103">
        <f>'Formula Factor Data'!AF34</f>
        <v>44.41435641735918</v>
      </c>
      <c r="Q29" s="104">
        <f>$D29*'National Details'!$E$36</f>
        <v>9.2455603600069018</v>
      </c>
      <c r="R29" s="104">
        <f>$D29*'National Details'!$E$37</f>
        <v>1.6722743342931463</v>
      </c>
      <c r="S29" s="104">
        <f>$D29*'National Details'!$E$43</f>
        <v>1.6411550209008436</v>
      </c>
      <c r="T29" s="104">
        <f>$D29*'National Details'!$E$44</f>
        <v>1.2429335820057867</v>
      </c>
      <c r="U29" s="104">
        <f>$D29*'National Details'!$E$45</f>
        <v>1.1705296840248662</v>
      </c>
      <c r="V29" s="104">
        <f>$D29*'National Details'!$E$46</f>
        <v>1.0739911533836413</v>
      </c>
      <c r="W29" s="104">
        <f>$D29*'National Details'!$E$47</f>
        <v>0.68783703081873671</v>
      </c>
      <c r="X29" s="104">
        <f>$D29*'National Details'!$E$48</f>
        <v>0.56716386751720371</v>
      </c>
      <c r="Y29" s="104">
        <f>$D29*'National Details'!$E$39</f>
        <v>0.70618349040201667</v>
      </c>
      <c r="Z29" s="104">
        <f>$D29*'National Details'!$E$40</f>
        <v>6.1972579893066992</v>
      </c>
      <c r="AA29" s="105">
        <f t="shared" si="4"/>
        <v>12590536.60566677</v>
      </c>
      <c r="AB29" s="105">
        <f t="shared" si="4"/>
        <v>874303.42366802355</v>
      </c>
      <c r="AC29" s="105">
        <f t="shared" si="4"/>
        <v>55906.843567401069</v>
      </c>
      <c r="AD29" s="105">
        <f t="shared" si="4"/>
        <v>246231.75653706468</v>
      </c>
      <c r="AE29" s="105">
        <f t="shared" si="4"/>
        <v>188939.91614402432</v>
      </c>
      <c r="AF29" s="105">
        <f t="shared" si="4"/>
        <v>167717.19536969124</v>
      </c>
      <c r="AG29" s="105">
        <f t="shared" si="4"/>
        <v>163307.88578872816</v>
      </c>
      <c r="AH29" s="105">
        <f t="shared" si="4"/>
        <v>135715.51374945967</v>
      </c>
      <c r="AI29" s="105">
        <f t="shared" si="12"/>
        <v>957819.11115636909</v>
      </c>
      <c r="AJ29" s="105">
        <f t="shared" si="5"/>
        <v>419926.24419678713</v>
      </c>
      <c r="AK29" s="105">
        <f t="shared" si="5"/>
        <v>156890.9183340148</v>
      </c>
      <c r="AL29" s="104">
        <f t="shared" si="6"/>
        <v>9.2455603600069036</v>
      </c>
      <c r="AM29" s="104">
        <f t="shared" si="6"/>
        <v>0.64202387314018039</v>
      </c>
      <c r="AN29" s="104">
        <f t="shared" si="7"/>
        <v>0.70335162698138221</v>
      </c>
      <c r="AO29" s="104">
        <f t="shared" si="7"/>
        <v>0.30836282511779306</v>
      </c>
      <c r="AP29" s="104">
        <f t="shared" si="7"/>
        <v>0.11520910512592322</v>
      </c>
      <c r="AQ29" s="104">
        <f t="shared" si="8"/>
        <v>11.014507790372184</v>
      </c>
      <c r="AR29" s="104">
        <f t="shared" si="9"/>
        <v>11.01</v>
      </c>
      <c r="AS29" s="105">
        <f t="shared" si="10"/>
        <v>6964772</v>
      </c>
      <c r="AT29" s="105">
        <f t="shared" si="11"/>
        <v>8028566</v>
      </c>
      <c r="AU29" s="105">
        <f t="shared" si="13"/>
        <v>14993338</v>
      </c>
      <c r="AV29" s="106"/>
      <c r="AW29" s="107"/>
      <c r="AX29" s="67"/>
      <c r="AZ29" s="67"/>
      <c r="BB29" s="67"/>
    </row>
    <row r="30" spans="1:54" x14ac:dyDescent="0.6">
      <c r="A30" s="102" t="s">
        <v>77</v>
      </c>
      <c r="B30" s="101">
        <v>205</v>
      </c>
      <c r="C30" s="102" t="s">
        <v>80</v>
      </c>
      <c r="D30" s="103">
        <f>ACA!P37</f>
        <v>1.484609799536299</v>
      </c>
      <c r="E30" s="103">
        <f>'Formula Factor Data'!L35</f>
        <v>226.8</v>
      </c>
      <c r="F30" s="103">
        <f>'Formula Factor Data'!M35</f>
        <v>271.3</v>
      </c>
      <c r="G30" s="103">
        <f>'Formula Factor Data'!N35</f>
        <v>498.1</v>
      </c>
      <c r="H30" s="103">
        <f>'Formula Factor Data'!X35</f>
        <v>152.78059221113617</v>
      </c>
      <c r="I30" s="103">
        <f>'Formula Factor Data'!Y35</f>
        <v>2.6431655992680696</v>
      </c>
      <c r="J30" s="103">
        <f>'Formula Factor Data'!Z35</f>
        <v>23.059341262580059</v>
      </c>
      <c r="K30" s="103">
        <f>'Formula Factor Data'!AA35</f>
        <v>44.888243366880147</v>
      </c>
      <c r="L30" s="103">
        <f>'Formula Factor Data'!AB35</f>
        <v>39.100622140896611</v>
      </c>
      <c r="M30" s="103">
        <f>'Formula Factor Data'!AC35</f>
        <v>84.581299176578227</v>
      </c>
      <c r="N30" s="103">
        <f>'Formula Factor Data'!AD35</f>
        <v>57.147063129002746</v>
      </c>
      <c r="O30" s="103">
        <f>'Formula Factor Data'!AE35</f>
        <v>237.47808780216002</v>
      </c>
      <c r="P30" s="103">
        <f>'Formula Factor Data'!AF35</f>
        <v>6.5147195743737534</v>
      </c>
      <c r="Q30" s="104">
        <f>$D30*'National Details'!$E$36</f>
        <v>9.8431345886804831</v>
      </c>
      <c r="R30" s="104">
        <f>$D30*'National Details'!$E$37</f>
        <v>1.780359513182737</v>
      </c>
      <c r="S30" s="104">
        <f>$D30*'National Details'!$E$43</f>
        <v>1.7472288452620817</v>
      </c>
      <c r="T30" s="104">
        <f>$D30*'National Details'!$E$44</f>
        <v>1.3232689048676067</v>
      </c>
      <c r="U30" s="104">
        <f>$D30*'National Details'!$E$45</f>
        <v>1.2461852793413377</v>
      </c>
      <c r="V30" s="104">
        <f>$D30*'National Details'!$E$46</f>
        <v>1.1434071119729809</v>
      </c>
      <c r="W30" s="104">
        <f>$D30*'National Details'!$E$47</f>
        <v>0.73229444249954978</v>
      </c>
      <c r="X30" s="104">
        <f>$D30*'National Details'!$E$48</f>
        <v>0.60382173328910216</v>
      </c>
      <c r="Y30" s="104">
        <f>$D30*'National Details'!$E$39</f>
        <v>0.7518267005642062</v>
      </c>
      <c r="Z30" s="104">
        <f>$D30*'National Details'!$E$40</f>
        <v>6.5978093370509017</v>
      </c>
      <c r="AA30" s="105">
        <f t="shared" si="4"/>
        <v>2794633.2430143971</v>
      </c>
      <c r="AB30" s="105">
        <f t="shared" si="4"/>
        <v>155042.49704048951</v>
      </c>
      <c r="AC30" s="105">
        <f t="shared" si="4"/>
        <v>2632.3826513719964</v>
      </c>
      <c r="AD30" s="105">
        <f t="shared" si="4"/>
        <v>17392.814277916554</v>
      </c>
      <c r="AE30" s="105">
        <f t="shared" si="4"/>
        <v>31885.268816599568</v>
      </c>
      <c r="AF30" s="105">
        <f t="shared" si="4"/>
        <v>25483.519779927556</v>
      </c>
      <c r="AG30" s="105">
        <f t="shared" si="4"/>
        <v>35304.896736047987</v>
      </c>
      <c r="AH30" s="105">
        <f t="shared" si="4"/>
        <v>19668.784065233624</v>
      </c>
      <c r="AI30" s="105">
        <f t="shared" si="12"/>
        <v>132367.66632709728</v>
      </c>
      <c r="AJ30" s="105">
        <f t="shared" si="5"/>
        <v>101769.14930889907</v>
      </c>
      <c r="AK30" s="105">
        <f t="shared" si="5"/>
        <v>24500.240252560718</v>
      </c>
      <c r="AL30" s="104">
        <f t="shared" si="6"/>
        <v>9.8431345886804849</v>
      </c>
      <c r="AM30" s="104">
        <f t="shared" si="6"/>
        <v>0.54608388029068178</v>
      </c>
      <c r="AN30" s="104">
        <f t="shared" si="7"/>
        <v>0.46621958645342576</v>
      </c>
      <c r="AO30" s="104">
        <f t="shared" si="7"/>
        <v>0.35844683238023461</v>
      </c>
      <c r="AP30" s="104">
        <f t="shared" si="7"/>
        <v>8.629367122278947E-2</v>
      </c>
      <c r="AQ30" s="104">
        <f t="shared" si="8"/>
        <v>11.300178559027616</v>
      </c>
      <c r="AR30" s="104">
        <f t="shared" si="9"/>
        <v>11.3</v>
      </c>
      <c r="AS30" s="105">
        <f t="shared" si="10"/>
        <v>1460819</v>
      </c>
      <c r="AT30" s="105">
        <f t="shared" si="11"/>
        <v>1747444</v>
      </c>
      <c r="AU30" s="105">
        <f t="shared" si="13"/>
        <v>3208263</v>
      </c>
      <c r="AV30" s="106"/>
      <c r="AW30" s="107"/>
      <c r="AX30" s="67"/>
      <c r="AZ30" s="67"/>
      <c r="BB30" s="67"/>
    </row>
    <row r="31" spans="1:54" x14ac:dyDescent="0.6">
      <c r="A31" s="102" t="s">
        <v>77</v>
      </c>
      <c r="B31" s="101">
        <v>309</v>
      </c>
      <c r="C31" s="102" t="s">
        <v>81</v>
      </c>
      <c r="D31" s="103">
        <f>ACA!P38</f>
        <v>1.2871716533596764</v>
      </c>
      <c r="E31" s="103">
        <f>'Formula Factor Data'!L36</f>
        <v>667.13</v>
      </c>
      <c r="F31" s="103">
        <f>'Formula Factor Data'!M36</f>
        <v>774.66</v>
      </c>
      <c r="G31" s="103">
        <f>'Formula Factor Data'!N36</f>
        <v>1441.79</v>
      </c>
      <c r="H31" s="103">
        <f>'Formula Factor Data'!X36</f>
        <v>356.46731715771227</v>
      </c>
      <c r="I31" s="103">
        <f>'Formula Factor Data'!Y36</f>
        <v>16.299359003787444</v>
      </c>
      <c r="J31" s="103">
        <f>'Formula Factor Data'!Z36</f>
        <v>81.910484333754169</v>
      </c>
      <c r="K31" s="103">
        <f>'Formula Factor Data'!AA36</f>
        <v>136.43473602662687</v>
      </c>
      <c r="L31" s="103">
        <f>'Formula Factor Data'!AB36</f>
        <v>234.14815218638813</v>
      </c>
      <c r="M31" s="103">
        <f>'Formula Factor Data'!AC36</f>
        <v>260.87248192356248</v>
      </c>
      <c r="N31" s="103">
        <f>'Formula Factor Data'!AD36</f>
        <v>171.84654137495696</v>
      </c>
      <c r="O31" s="103">
        <f>'Formula Factor Data'!AE36</f>
        <v>733.07379566045086</v>
      </c>
      <c r="P31" s="103">
        <f>'Formula Factor Data'!AF36</f>
        <v>20.769504187604692</v>
      </c>
      <c r="Q31" s="104">
        <f>$D31*'National Details'!$E$36</f>
        <v>8.5340968560971007</v>
      </c>
      <c r="R31" s="104">
        <f>$D31*'National Details'!$E$37</f>
        <v>1.5435896347133209</v>
      </c>
      <c r="S31" s="104">
        <f>$D31*'National Details'!$E$43</f>
        <v>1.514865011840927</v>
      </c>
      <c r="T31" s="104">
        <f>$D31*'National Details'!$E$44</f>
        <v>1.1472874722030557</v>
      </c>
      <c r="U31" s="104">
        <f>$D31*'National Details'!$E$45</f>
        <v>1.0804551922688965</v>
      </c>
      <c r="V31" s="104">
        <f>$D31*'National Details'!$E$46</f>
        <v>0.99134548569001935</v>
      </c>
      <c r="W31" s="104">
        <f>$D31*'National Details'!$E$47</f>
        <v>0.63490665937450685</v>
      </c>
      <c r="X31" s="104">
        <f>$D31*'National Details'!$E$48</f>
        <v>0.52351952615090902</v>
      </c>
      <c r="Y31" s="104">
        <f>$D31*'National Details'!$E$39</f>
        <v>0.65184132390035354</v>
      </c>
      <c r="Z31" s="104">
        <f>$D31*'National Details'!$E$40</f>
        <v>5.7203671668988445</v>
      </c>
      <c r="AA31" s="105">
        <f t="shared" si="4"/>
        <v>7013494.0385067761</v>
      </c>
      <c r="AB31" s="105">
        <f t="shared" si="4"/>
        <v>313636.37585086504</v>
      </c>
      <c r="AC31" s="105">
        <f t="shared" si="4"/>
        <v>14074.057342055032</v>
      </c>
      <c r="AD31" s="105">
        <f t="shared" si="4"/>
        <v>53565.677335374465</v>
      </c>
      <c r="AE31" s="105">
        <f t="shared" si="4"/>
        <v>84024.622799109013</v>
      </c>
      <c r="AF31" s="105">
        <f t="shared" si="4"/>
        <v>132309.37678200225</v>
      </c>
      <c r="AG31" s="105">
        <f t="shared" si="4"/>
        <v>94408.915331870521</v>
      </c>
      <c r="AH31" s="105">
        <f t="shared" si="4"/>
        <v>51280.061349435324</v>
      </c>
      <c r="AI31" s="105">
        <f t="shared" si="12"/>
        <v>429662.71093984664</v>
      </c>
      <c r="AJ31" s="105">
        <f t="shared" si="5"/>
        <v>272373.24228358036</v>
      </c>
      <c r="AK31" s="105">
        <f t="shared" si="5"/>
        <v>67721.2382016989</v>
      </c>
      <c r="AL31" s="104">
        <f t="shared" si="6"/>
        <v>8.5340968560971007</v>
      </c>
      <c r="AM31" s="104">
        <f t="shared" si="6"/>
        <v>0.38163619936239718</v>
      </c>
      <c r="AN31" s="104">
        <f t="shared" si="7"/>
        <v>0.52281832286187946</v>
      </c>
      <c r="AO31" s="104">
        <f t="shared" si="7"/>
        <v>0.33142676359245493</v>
      </c>
      <c r="AP31" s="104">
        <f t="shared" si="7"/>
        <v>8.2403949137906315E-2</v>
      </c>
      <c r="AQ31" s="104">
        <f t="shared" si="8"/>
        <v>9.8523820910517408</v>
      </c>
      <c r="AR31" s="104">
        <f t="shared" si="9"/>
        <v>9.85</v>
      </c>
      <c r="AS31" s="105">
        <f t="shared" si="10"/>
        <v>3745602</v>
      </c>
      <c r="AT31" s="105">
        <f t="shared" si="11"/>
        <v>4349329</v>
      </c>
      <c r="AU31" s="105">
        <f t="shared" si="13"/>
        <v>8094931</v>
      </c>
      <c r="AV31" s="106"/>
      <c r="AW31" s="107"/>
      <c r="AX31" s="67"/>
      <c r="AZ31" s="67"/>
      <c r="BB31" s="67"/>
    </row>
    <row r="32" spans="1:54" x14ac:dyDescent="0.6">
      <c r="A32" s="102" t="s">
        <v>77</v>
      </c>
      <c r="B32" s="101">
        <v>206</v>
      </c>
      <c r="C32" s="102" t="s">
        <v>82</v>
      </c>
      <c r="D32" s="103">
        <f>ACA!P39</f>
        <v>1.4063790271796521</v>
      </c>
      <c r="E32" s="103">
        <f>'Formula Factor Data'!L37</f>
        <v>574.95000000000005</v>
      </c>
      <c r="F32" s="103">
        <f>'Formula Factor Data'!M37</f>
        <v>425.4</v>
      </c>
      <c r="G32" s="103">
        <f>'Formula Factor Data'!N37</f>
        <v>1000.35</v>
      </c>
      <c r="H32" s="103">
        <f>'Formula Factor Data'!X37</f>
        <v>420.98667915296994</v>
      </c>
      <c r="I32" s="103">
        <f>'Formula Factor Data'!Y37</f>
        <v>29.964934764147301</v>
      </c>
      <c r="J32" s="103">
        <f>'Formula Factor Data'!Z37</f>
        <v>169.05474793484137</v>
      </c>
      <c r="K32" s="103">
        <f>'Formula Factor Data'!AA37</f>
        <v>205.50693661699992</v>
      </c>
      <c r="L32" s="103">
        <f>'Formula Factor Data'!AB37</f>
        <v>122.48553230911757</v>
      </c>
      <c r="M32" s="103">
        <f>'Formula Factor Data'!AC37</f>
        <v>181.72033891762527</v>
      </c>
      <c r="N32" s="103">
        <f>'Formula Factor Data'!AD37</f>
        <v>112.52296379217169</v>
      </c>
      <c r="O32" s="103">
        <f>'Formula Factor Data'!AE37</f>
        <v>402.8525650656</v>
      </c>
      <c r="P32" s="103">
        <f>'Formula Factor Data'!AF37</f>
        <v>20.107088618902985</v>
      </c>
      <c r="Q32" s="104">
        <f>$D32*'National Details'!$E$36</f>
        <v>9.3244555246439855</v>
      </c>
      <c r="R32" s="104">
        <f>$D32*'National Details'!$E$37</f>
        <v>1.6865443572863583</v>
      </c>
      <c r="S32" s="104">
        <f>$D32*'National Details'!$E$43</f>
        <v>1.6551594933749005</v>
      </c>
      <c r="T32" s="104">
        <f>$D32*'National Details'!$E$44</f>
        <v>1.2535399104236387</v>
      </c>
      <c r="U32" s="104">
        <f>$D32*'National Details'!$E$45</f>
        <v>1.1805181680688628</v>
      </c>
      <c r="V32" s="104">
        <f>$D32*'National Details'!$E$46</f>
        <v>1.0831558449291638</v>
      </c>
      <c r="W32" s="104">
        <f>$D32*'National Details'!$E$47</f>
        <v>0.69370655237036349</v>
      </c>
      <c r="X32" s="104">
        <f>$D32*'National Details'!$E$48</f>
        <v>0.57200364844573814</v>
      </c>
      <c r="Y32" s="104">
        <f>$D32*'National Details'!$E$39</f>
        <v>0.71220956784565759</v>
      </c>
      <c r="Z32" s="104">
        <f>$D32*'National Details'!$E$40</f>
        <v>6.2501410672734812</v>
      </c>
      <c r="AA32" s="105">
        <f t="shared" si="4"/>
        <v>5316799.8779242383</v>
      </c>
      <c r="AB32" s="105">
        <f t="shared" si="4"/>
        <v>404707.24368435342</v>
      </c>
      <c r="AC32" s="105">
        <f t="shared" si="4"/>
        <v>28270.145358645659</v>
      </c>
      <c r="AD32" s="105">
        <f t="shared" si="4"/>
        <v>120792.61794227116</v>
      </c>
      <c r="AE32" s="105">
        <f t="shared" si="4"/>
        <v>138284.66323411046</v>
      </c>
      <c r="AF32" s="105">
        <f t="shared" si="4"/>
        <v>75622.424536731967</v>
      </c>
      <c r="AG32" s="105">
        <f t="shared" si="4"/>
        <v>71854.53618948831</v>
      </c>
      <c r="AH32" s="105">
        <f t="shared" si="4"/>
        <v>36687.221119138441</v>
      </c>
      <c r="AI32" s="105">
        <f t="shared" si="12"/>
        <v>471511.60838038602</v>
      </c>
      <c r="AJ32" s="105">
        <f t="shared" si="5"/>
        <v>163541.80722440479</v>
      </c>
      <c r="AK32" s="105">
        <f t="shared" si="5"/>
        <v>71633.119982578282</v>
      </c>
      <c r="AL32" s="104">
        <f t="shared" si="6"/>
        <v>9.3244555246439855</v>
      </c>
      <c r="AM32" s="104">
        <f t="shared" si="6"/>
        <v>0.70976429071641312</v>
      </c>
      <c r="AN32" s="104">
        <f t="shared" si="7"/>
        <v>0.82692392466213316</v>
      </c>
      <c r="AO32" s="104">
        <f t="shared" si="7"/>
        <v>0.28681506599778639</v>
      </c>
      <c r="AP32" s="104">
        <f t="shared" si="7"/>
        <v>0.12562817046065156</v>
      </c>
      <c r="AQ32" s="104">
        <f t="shared" si="8"/>
        <v>11.273586976480967</v>
      </c>
      <c r="AR32" s="104">
        <f t="shared" si="9"/>
        <v>11.27</v>
      </c>
      <c r="AS32" s="105">
        <f t="shared" si="10"/>
        <v>3693422</v>
      </c>
      <c r="AT32" s="105">
        <f t="shared" si="11"/>
        <v>2732728</v>
      </c>
      <c r="AU32" s="105">
        <f t="shared" si="13"/>
        <v>6426150</v>
      </c>
      <c r="AV32" s="106"/>
      <c r="AW32" s="107"/>
      <c r="AX32" s="67"/>
      <c r="AZ32" s="67"/>
      <c r="BB32" s="67"/>
    </row>
    <row r="33" spans="1:54" x14ac:dyDescent="0.6">
      <c r="A33" s="102" t="s">
        <v>77</v>
      </c>
      <c r="B33" s="101">
        <v>207</v>
      </c>
      <c r="C33" s="102" t="s">
        <v>83</v>
      </c>
      <c r="D33" s="103">
        <f>ACA!P40</f>
        <v>1.5266970386326773</v>
      </c>
      <c r="E33" s="103">
        <f>'Formula Factor Data'!L38</f>
        <v>165.4</v>
      </c>
      <c r="F33" s="103">
        <f>'Formula Factor Data'!M38</f>
        <v>174.28</v>
      </c>
      <c r="G33" s="103">
        <f>'Formula Factor Data'!N38</f>
        <v>339.68</v>
      </c>
      <c r="H33" s="103">
        <f>'Formula Factor Data'!X38</f>
        <v>110.76521739130435</v>
      </c>
      <c r="I33" s="103">
        <f>'Formula Factor Data'!Y38</f>
        <v>8.0454960317460316</v>
      </c>
      <c r="J33" s="103">
        <f>'Formula Factor Data'!Z38</f>
        <v>15.669761904761906</v>
      </c>
      <c r="K33" s="103">
        <f>'Formula Factor Data'!AA38</f>
        <v>16.385853174603177</v>
      </c>
      <c r="L33" s="103">
        <f>'Formula Factor Data'!AB38</f>
        <v>15.164285714285715</v>
      </c>
      <c r="M33" s="103">
        <f>'Formula Factor Data'!AC38</f>
        <v>16.470099206349207</v>
      </c>
      <c r="N33" s="103">
        <f>'Formula Factor Data'!AD38</f>
        <v>20.513908730158732</v>
      </c>
      <c r="O33" s="103">
        <f>'Formula Factor Data'!AE38</f>
        <v>182.11189212303998</v>
      </c>
      <c r="P33" s="103">
        <f>'Formula Factor Data'!AF38</f>
        <v>3.4915712187958885</v>
      </c>
      <c r="Q33" s="104">
        <f>$D33*'National Details'!$E$36</f>
        <v>10.12217784908535</v>
      </c>
      <c r="R33" s="104">
        <f>$D33*'National Details'!$E$37</f>
        <v>1.8308309680608046</v>
      </c>
      <c r="S33" s="104">
        <f>$D33*'National Details'!$E$43</f>
        <v>1.7967610780343577</v>
      </c>
      <c r="T33" s="104">
        <f>$D33*'National Details'!$E$44</f>
        <v>1.3607822870407276</v>
      </c>
      <c r="U33" s="104">
        <f>$D33*'National Details'!$E$45</f>
        <v>1.2815134159509758</v>
      </c>
      <c r="V33" s="104">
        <f>$D33*'National Details'!$E$46</f>
        <v>1.1758215878313087</v>
      </c>
      <c r="W33" s="104">
        <f>$D33*'National Details'!$E$47</f>
        <v>0.75305427535263603</v>
      </c>
      <c r="X33" s="104">
        <f>$D33*'National Details'!$E$48</f>
        <v>0.6209394902030505</v>
      </c>
      <c r="Y33" s="104">
        <f>$D33*'National Details'!$E$39</f>
        <v>0.77314025387334506</v>
      </c>
      <c r="Z33" s="104">
        <f>$D33*'National Details'!$E$40</f>
        <v>6.7848507934440292</v>
      </c>
      <c r="AA33" s="105">
        <f t="shared" si="4"/>
        <v>1959831.7819130677</v>
      </c>
      <c r="AB33" s="105">
        <f t="shared" si="4"/>
        <v>115591.66240487271</v>
      </c>
      <c r="AC33" s="105">
        <f t="shared" si="4"/>
        <v>8239.825450293054</v>
      </c>
      <c r="AD33" s="105">
        <f t="shared" si="4"/>
        <v>12154.186632022976</v>
      </c>
      <c r="AE33" s="105">
        <f t="shared" si="4"/>
        <v>11969.25368478241</v>
      </c>
      <c r="AF33" s="105">
        <f t="shared" si="4"/>
        <v>10163.381868932463</v>
      </c>
      <c r="AG33" s="105">
        <f t="shared" si="4"/>
        <v>7069.6408150092975</v>
      </c>
      <c r="AH33" s="105">
        <f t="shared" si="4"/>
        <v>7260.6007365167025</v>
      </c>
      <c r="AI33" s="105">
        <f t="shared" si="12"/>
        <v>56856.889187556902</v>
      </c>
      <c r="AJ33" s="105">
        <f t="shared" si="5"/>
        <v>80254.879670336551</v>
      </c>
      <c r="AK33" s="105">
        <f t="shared" si="5"/>
        <v>13503.180159901764</v>
      </c>
      <c r="AL33" s="104">
        <f t="shared" si="6"/>
        <v>10.12217784908535</v>
      </c>
      <c r="AM33" s="104">
        <f t="shared" si="6"/>
        <v>0.59701009828069718</v>
      </c>
      <c r="AN33" s="104">
        <f t="shared" si="7"/>
        <v>0.29365558289926585</v>
      </c>
      <c r="AO33" s="104">
        <f t="shared" si="7"/>
        <v>0.41450198571997871</v>
      </c>
      <c r="AP33" s="104">
        <f t="shared" si="7"/>
        <v>6.9741491268881364E-2</v>
      </c>
      <c r="AQ33" s="104">
        <f t="shared" si="8"/>
        <v>11.497087007254173</v>
      </c>
      <c r="AR33" s="104">
        <f t="shared" si="9"/>
        <v>11.5</v>
      </c>
      <c r="AS33" s="105">
        <f t="shared" si="10"/>
        <v>1084197</v>
      </c>
      <c r="AT33" s="105">
        <f t="shared" si="11"/>
        <v>1142406</v>
      </c>
      <c r="AU33" s="105">
        <f t="shared" si="13"/>
        <v>2226603</v>
      </c>
      <c r="AV33" s="106"/>
      <c r="AW33" s="107"/>
      <c r="AX33" s="67"/>
      <c r="AZ33" s="67"/>
      <c r="BB33" s="67"/>
    </row>
    <row r="34" spans="1:54" x14ac:dyDescent="0.6">
      <c r="A34" s="102" t="s">
        <v>77</v>
      </c>
      <c r="B34" s="101">
        <v>208</v>
      </c>
      <c r="C34" s="102" t="s">
        <v>84</v>
      </c>
      <c r="D34" s="103">
        <f>ACA!P41</f>
        <v>1.4338908439594662</v>
      </c>
      <c r="E34" s="103">
        <f>'Formula Factor Data'!L39</f>
        <v>676.99</v>
      </c>
      <c r="F34" s="103">
        <f>'Formula Factor Data'!M39</f>
        <v>840.69</v>
      </c>
      <c r="G34" s="103">
        <f>'Formula Factor Data'!N39</f>
        <v>1517.68</v>
      </c>
      <c r="H34" s="103">
        <f>'Formula Factor Data'!X39</f>
        <v>566.32187322708762</v>
      </c>
      <c r="I34" s="103">
        <f>'Formula Factor Data'!Y39</f>
        <v>8.3919973190348536</v>
      </c>
      <c r="J34" s="103">
        <f>'Formula Factor Data'!Z39</f>
        <v>52.216872207327967</v>
      </c>
      <c r="K34" s="103">
        <f>'Formula Factor Data'!AA39</f>
        <v>243.87652815013408</v>
      </c>
      <c r="L34" s="103">
        <f>'Formula Factor Data'!AB39</f>
        <v>199.79735031277929</v>
      </c>
      <c r="M34" s="103">
        <f>'Formula Factor Data'!AC39</f>
        <v>275.83393208221628</v>
      </c>
      <c r="N34" s="103">
        <f>'Formula Factor Data'!AD39</f>
        <v>252.26852546916891</v>
      </c>
      <c r="O34" s="103">
        <f>'Formula Factor Data'!AE39</f>
        <v>695.50021603282403</v>
      </c>
      <c r="P34" s="103">
        <f>'Formula Factor Data'!AF39</f>
        <v>20.381651230484255</v>
      </c>
      <c r="Q34" s="104">
        <f>$D34*'National Details'!$E$36</f>
        <v>9.5068620502020202</v>
      </c>
      <c r="R34" s="104">
        <f>$D34*'National Details'!$E$37</f>
        <v>1.7195368141219398</v>
      </c>
      <c r="S34" s="104">
        <f>$D34*'National Details'!$E$43</f>
        <v>1.6875379943643662</v>
      </c>
      <c r="T34" s="104">
        <f>$D34*'National Details'!$E$44</f>
        <v>1.2780618633788958</v>
      </c>
      <c r="U34" s="104">
        <f>$D34*'National Details'!$E$45</f>
        <v>1.203611657745173</v>
      </c>
      <c r="V34" s="104">
        <f>$D34*'National Details'!$E$46</f>
        <v>1.1043447169002112</v>
      </c>
      <c r="W34" s="104">
        <f>$D34*'National Details'!$E$47</f>
        <v>0.70727695352036013</v>
      </c>
      <c r="X34" s="104">
        <f>$D34*'National Details'!$E$48</f>
        <v>0.58319327746415639</v>
      </c>
      <c r="Y34" s="104">
        <f>$D34*'National Details'!$E$39</f>
        <v>0.72614192801366606</v>
      </c>
      <c r="Z34" s="104">
        <f>$D34*'National Details'!$E$40</f>
        <v>6.3724073500945879</v>
      </c>
      <c r="AA34" s="105">
        <f t="shared" si="4"/>
        <v>8224173.4059198434</v>
      </c>
      <c r="AB34" s="105">
        <f t="shared" si="4"/>
        <v>555072.44650419103</v>
      </c>
      <c r="AC34" s="105">
        <f t="shared" si="4"/>
        <v>8072.2341649508726</v>
      </c>
      <c r="AD34" s="105">
        <f t="shared" si="4"/>
        <v>38039.7440060757</v>
      </c>
      <c r="AE34" s="105">
        <f t="shared" si="4"/>
        <v>167313.60042919454</v>
      </c>
      <c r="AF34" s="105">
        <f t="shared" si="4"/>
        <v>125767.73451308979</v>
      </c>
      <c r="AG34" s="105">
        <f t="shared" si="4"/>
        <v>111201.86040157155</v>
      </c>
      <c r="AH34" s="105">
        <f t="shared" si="4"/>
        <v>83859.145656566339</v>
      </c>
      <c r="AI34" s="105">
        <f t="shared" si="12"/>
        <v>534254.31917144882</v>
      </c>
      <c r="AJ34" s="105">
        <f t="shared" si="5"/>
        <v>287868.16464827774</v>
      </c>
      <c r="AK34" s="105">
        <f t="shared" si="5"/>
        <v>74031.704941675285</v>
      </c>
      <c r="AL34" s="104">
        <f t="shared" si="6"/>
        <v>9.5068620502020202</v>
      </c>
      <c r="AM34" s="104">
        <f t="shared" si="6"/>
        <v>0.64164468771840932</v>
      </c>
      <c r="AN34" s="104">
        <f t="shared" si="7"/>
        <v>0.61757964738822135</v>
      </c>
      <c r="AO34" s="104">
        <f t="shared" si="7"/>
        <v>0.33276571332823524</v>
      </c>
      <c r="AP34" s="104">
        <f t="shared" si="7"/>
        <v>8.557810876350895E-2</v>
      </c>
      <c r="AQ34" s="104">
        <f t="shared" si="8"/>
        <v>11.184430207400395</v>
      </c>
      <c r="AR34" s="104">
        <f t="shared" si="9"/>
        <v>11.18</v>
      </c>
      <c r="AS34" s="105">
        <f t="shared" si="10"/>
        <v>4314187</v>
      </c>
      <c r="AT34" s="105">
        <f t="shared" si="11"/>
        <v>5357382</v>
      </c>
      <c r="AU34" s="105">
        <f t="shared" si="13"/>
        <v>9671569</v>
      </c>
      <c r="AV34" s="106"/>
      <c r="AW34" s="107"/>
      <c r="AX34" s="67"/>
      <c r="AZ34" s="67"/>
      <c r="BB34" s="67"/>
    </row>
    <row r="35" spans="1:54" x14ac:dyDescent="0.6">
      <c r="A35" s="102" t="s">
        <v>77</v>
      </c>
      <c r="B35" s="101">
        <v>209</v>
      </c>
      <c r="C35" s="102" t="s">
        <v>85</v>
      </c>
      <c r="D35" s="103">
        <f>ACA!P42</f>
        <v>1.3959148200436315</v>
      </c>
      <c r="E35" s="103">
        <f>'Formula Factor Data'!L40</f>
        <v>650.39</v>
      </c>
      <c r="F35" s="103">
        <f>'Formula Factor Data'!M40</f>
        <v>1065.21</v>
      </c>
      <c r="G35" s="103">
        <f>'Formula Factor Data'!N40</f>
        <v>1715.6</v>
      </c>
      <c r="H35" s="103">
        <f>'Formula Factor Data'!X40</f>
        <v>434.87505558832868</v>
      </c>
      <c r="I35" s="103">
        <f>'Formula Factor Data'!Y40</f>
        <v>0</v>
      </c>
      <c r="J35" s="103">
        <f>'Formula Factor Data'!Z40</f>
        <v>107.8156440101547</v>
      </c>
      <c r="K35" s="103">
        <f>'Formula Factor Data'!AA40</f>
        <v>136.33090961345022</v>
      </c>
      <c r="L35" s="103">
        <f>'Formula Factor Data'!AB40</f>
        <v>210.28981175456244</v>
      </c>
      <c r="M35" s="103">
        <f>'Formula Factor Data'!AC40</f>
        <v>410.14320065143454</v>
      </c>
      <c r="N35" s="103">
        <f>'Formula Factor Data'!AD40</f>
        <v>420.90832974086317</v>
      </c>
      <c r="O35" s="103">
        <f>'Formula Factor Data'!AE40</f>
        <v>636.1500371715199</v>
      </c>
      <c r="P35" s="103">
        <f>'Formula Factor Data'!AF40</f>
        <v>25.7950936428383</v>
      </c>
      <c r="Q35" s="104">
        <f>$D35*'National Details'!$E$36</f>
        <v>9.2550766216919413</v>
      </c>
      <c r="R35" s="104">
        <f>$D35*'National Details'!$E$37</f>
        <v>1.6739955712495507</v>
      </c>
      <c r="S35" s="104">
        <f>$D35*'National Details'!$E$43</f>
        <v>1.6428442273995829</v>
      </c>
      <c r="T35" s="104">
        <f>$D35*'National Details'!$E$44</f>
        <v>1.2442129075158614</v>
      </c>
      <c r="U35" s="104">
        <f>$D35*'National Details'!$E$45</f>
        <v>1.1717344857188201</v>
      </c>
      <c r="V35" s="104">
        <f>$D35*'National Details'!$E$46</f>
        <v>1.075096589989434</v>
      </c>
      <c r="W35" s="104">
        <f>$D35*'National Details'!$E$47</f>
        <v>0.68854500707188482</v>
      </c>
      <c r="X35" s="104">
        <f>$D35*'National Details'!$E$48</f>
        <v>0.56774763741015044</v>
      </c>
      <c r="Y35" s="104">
        <f>$D35*'National Details'!$E$39</f>
        <v>0.706910350281856</v>
      </c>
      <c r="Z35" s="104">
        <f>$D35*'National Details'!$E$40</f>
        <v>6.2036366971902206</v>
      </c>
      <c r="AA35" s="105">
        <f t="shared" si="4"/>
        <v>9050465.3877395745</v>
      </c>
      <c r="AB35" s="105">
        <f t="shared" si="4"/>
        <v>414947.98274800571</v>
      </c>
      <c r="AC35" s="105">
        <f t="shared" si="4"/>
        <v>0</v>
      </c>
      <c r="AD35" s="105">
        <f t="shared" si="4"/>
        <v>76463.001068454701</v>
      </c>
      <c r="AE35" s="105">
        <f t="shared" si="4"/>
        <v>91053.868110192168</v>
      </c>
      <c r="AF35" s="105">
        <f t="shared" si="4"/>
        <v>128866.65993030454</v>
      </c>
      <c r="AG35" s="105">
        <f t="shared" si="4"/>
        <v>160969.17020602568</v>
      </c>
      <c r="AH35" s="105">
        <f t="shared" si="4"/>
        <v>136212.73457267773</v>
      </c>
      <c r="AI35" s="105">
        <f t="shared" si="12"/>
        <v>593565.43388765492</v>
      </c>
      <c r="AJ35" s="105">
        <f t="shared" si="5"/>
        <v>256329.59599697887</v>
      </c>
      <c r="AK35" s="105">
        <f t="shared" si="5"/>
        <v>91213.33203219682</v>
      </c>
      <c r="AL35" s="104">
        <f t="shared" si="6"/>
        <v>9.2550766216919396</v>
      </c>
      <c r="AM35" s="104">
        <f t="shared" si="6"/>
        <v>0.42432904937151106</v>
      </c>
      <c r="AN35" s="104">
        <f t="shared" si="7"/>
        <v>0.60698465054183381</v>
      </c>
      <c r="AO35" s="104">
        <f t="shared" si="7"/>
        <v>0.26212464770851879</v>
      </c>
      <c r="AP35" s="104">
        <f t="shared" si="7"/>
        <v>9.3275466035305357E-2</v>
      </c>
      <c r="AQ35" s="104">
        <f t="shared" si="8"/>
        <v>10.641790435349108</v>
      </c>
      <c r="AR35" s="104">
        <f t="shared" si="9"/>
        <v>10.64</v>
      </c>
      <c r="AS35" s="105">
        <f t="shared" si="10"/>
        <v>3944486</v>
      </c>
      <c r="AT35" s="105">
        <f t="shared" si="11"/>
        <v>6460286</v>
      </c>
      <c r="AU35" s="105">
        <f t="shared" si="13"/>
        <v>10404772</v>
      </c>
      <c r="AV35" s="106"/>
      <c r="AW35" s="107"/>
      <c r="AX35" s="67"/>
      <c r="AZ35" s="67"/>
      <c r="BB35" s="67"/>
    </row>
    <row r="36" spans="1:54" x14ac:dyDescent="0.6">
      <c r="A36" s="102" t="s">
        <v>77</v>
      </c>
      <c r="B36" s="101">
        <v>316</v>
      </c>
      <c r="C36" s="102" t="s">
        <v>86</v>
      </c>
      <c r="D36" s="103">
        <f>ACA!P43</f>
        <v>1.1864673401941894</v>
      </c>
      <c r="E36" s="103">
        <f>'Formula Factor Data'!L41</f>
        <v>1103.3800000000001</v>
      </c>
      <c r="F36" s="103">
        <f>'Formula Factor Data'!M41</f>
        <v>808.89</v>
      </c>
      <c r="G36" s="103">
        <f>'Formula Factor Data'!N41</f>
        <v>1912.27</v>
      </c>
      <c r="H36" s="103">
        <f>'Formula Factor Data'!X41</f>
        <v>586.51149903167357</v>
      </c>
      <c r="I36" s="103">
        <f>'Formula Factor Data'!Y41</f>
        <v>0</v>
      </c>
      <c r="J36" s="103">
        <f>'Formula Factor Data'!Z41</f>
        <v>0</v>
      </c>
      <c r="K36" s="103">
        <f>'Formula Factor Data'!AA41</f>
        <v>81.274852563864201</v>
      </c>
      <c r="L36" s="103">
        <f>'Formula Factor Data'!AB41</f>
        <v>184.87717993529913</v>
      </c>
      <c r="M36" s="103">
        <f>'Formula Factor Data'!AC41</f>
        <v>512.89196110512023</v>
      </c>
      <c r="N36" s="103">
        <f>'Formula Factor Data'!AD41</f>
        <v>442.92305916037634</v>
      </c>
      <c r="O36" s="103">
        <f>'Formula Factor Data'!AE41</f>
        <v>1374.008429227435</v>
      </c>
      <c r="P36" s="103">
        <f>'Formula Factor Data'!AF41</f>
        <v>28.376239939637827</v>
      </c>
      <c r="Q36" s="104">
        <f>$D36*'National Details'!$E$36</f>
        <v>7.8664156186041776</v>
      </c>
      <c r="R36" s="104">
        <f>$D36*'National Details'!$E$37</f>
        <v>1.4228239749293778</v>
      </c>
      <c r="S36" s="104">
        <f>$D36*'National Details'!$E$43</f>
        <v>1.3963466773533049</v>
      </c>
      <c r="T36" s="104">
        <f>$D36*'National Details'!$E$44</f>
        <v>1.0575272629955181</v>
      </c>
      <c r="U36" s="104">
        <f>$D36*'National Details'!$E$45</f>
        <v>0.99592373311228355</v>
      </c>
      <c r="V36" s="104">
        <f>$D36*'National Details'!$E$46</f>
        <v>0.91378569326797232</v>
      </c>
      <c r="W36" s="104">
        <f>$D36*'National Details'!$E$47</f>
        <v>0.58523353389072397</v>
      </c>
      <c r="X36" s="104">
        <f>$D36*'National Details'!$E$48</f>
        <v>0.4825609840853336</v>
      </c>
      <c r="Y36" s="104">
        <f>$D36*'National Details'!$E$39</f>
        <v>0.60084328285048272</v>
      </c>
      <c r="Z36" s="104">
        <f>$D36*'National Details'!$E$40</f>
        <v>5.2728234029468117</v>
      </c>
      <c r="AA36" s="105">
        <f t="shared" si="4"/>
        <v>8574345.0391432792</v>
      </c>
      <c r="AB36" s="105">
        <f t="shared" si="4"/>
        <v>475666.49476459925</v>
      </c>
      <c r="AC36" s="105">
        <f t="shared" si="4"/>
        <v>0</v>
      </c>
      <c r="AD36" s="105">
        <f t="shared" si="4"/>
        <v>0</v>
      </c>
      <c r="AE36" s="105">
        <f t="shared" si="4"/>
        <v>46137.826106925822</v>
      </c>
      <c r="AF36" s="105">
        <f t="shared" si="4"/>
        <v>96294.729560864827</v>
      </c>
      <c r="AG36" s="105">
        <f t="shared" si="4"/>
        <v>171092.09769396516</v>
      </c>
      <c r="AH36" s="105">
        <f t="shared" si="4"/>
        <v>121830.31076243505</v>
      </c>
      <c r="AI36" s="105">
        <f t="shared" si="12"/>
        <v>435354.96412419085</v>
      </c>
      <c r="AJ36" s="105">
        <f t="shared" si="5"/>
        <v>470571.32911031088</v>
      </c>
      <c r="AK36" s="105">
        <f t="shared" si="5"/>
        <v>85285.054163573121</v>
      </c>
      <c r="AL36" s="104">
        <f t="shared" si="6"/>
        <v>7.8664156186041776</v>
      </c>
      <c r="AM36" s="104">
        <f t="shared" si="6"/>
        <v>0.43639372180394703</v>
      </c>
      <c r="AN36" s="104">
        <f t="shared" si="7"/>
        <v>0.39941045919999268</v>
      </c>
      <c r="AO36" s="104">
        <f t="shared" si="7"/>
        <v>0.43171923174093996</v>
      </c>
      <c r="AP36" s="104">
        <f t="shared" si="7"/>
        <v>7.8243606834472304E-2</v>
      </c>
      <c r="AQ36" s="104">
        <f t="shared" si="8"/>
        <v>9.2121826381835312</v>
      </c>
      <c r="AR36" s="104">
        <f t="shared" si="9"/>
        <v>9.2100000000000009</v>
      </c>
      <c r="AS36" s="105">
        <f t="shared" si="10"/>
        <v>5792414</v>
      </c>
      <c r="AT36" s="105">
        <f t="shared" si="11"/>
        <v>4246430</v>
      </c>
      <c r="AU36" s="105">
        <f t="shared" si="13"/>
        <v>10038844</v>
      </c>
      <c r="AV36" s="106"/>
      <c r="AW36" s="107"/>
      <c r="AX36" s="67"/>
      <c r="AZ36" s="67"/>
      <c r="BB36" s="67"/>
    </row>
    <row r="37" spans="1:54" x14ac:dyDescent="0.6">
      <c r="A37" s="102" t="s">
        <v>77</v>
      </c>
      <c r="B37" s="101">
        <v>210</v>
      </c>
      <c r="C37" s="102" t="s">
        <v>87</v>
      </c>
      <c r="D37" s="103">
        <f>ACA!P44</f>
        <v>1.409400057826786</v>
      </c>
      <c r="E37" s="103">
        <f>'Formula Factor Data'!L42</f>
        <v>590.79999999999995</v>
      </c>
      <c r="F37" s="103">
        <f>'Formula Factor Data'!M42</f>
        <v>730.72</v>
      </c>
      <c r="G37" s="103">
        <f>'Formula Factor Data'!N42</f>
        <v>1321.52</v>
      </c>
      <c r="H37" s="103">
        <f>'Formula Factor Data'!X42</f>
        <v>470.31817290177941</v>
      </c>
      <c r="I37" s="103">
        <f>'Formula Factor Data'!Y42</f>
        <v>19.95413075856402</v>
      </c>
      <c r="J37" s="103">
        <f>'Formula Factor Data'!Z42</f>
        <v>64.138277438241488</v>
      </c>
      <c r="K37" s="103">
        <f>'Formula Factor Data'!AA42</f>
        <v>177.34742745621693</v>
      </c>
      <c r="L37" s="103">
        <f>'Formula Factor Data'!AB42</f>
        <v>233.54477530686663</v>
      </c>
      <c r="M37" s="103">
        <f>'Formula Factor Data'!AC42</f>
        <v>344.51417595398283</v>
      </c>
      <c r="N37" s="103">
        <f>'Formula Factor Data'!AD42</f>
        <v>87.621710235735193</v>
      </c>
      <c r="O37" s="103">
        <f>'Formula Factor Data'!AE42</f>
        <v>495.95407520772795</v>
      </c>
      <c r="P37" s="103">
        <f>'Formula Factor Data'!AF42</f>
        <v>21.901826791277255</v>
      </c>
      <c r="Q37" s="104">
        <f>$D37*'National Details'!$E$36</f>
        <v>9.3444853070592409</v>
      </c>
      <c r="R37" s="104">
        <f>$D37*'National Details'!$E$37</f>
        <v>1.6901672086604509</v>
      </c>
      <c r="S37" s="104">
        <f>$D37*'National Details'!$E$43</f>
        <v>1.6587149271937678</v>
      </c>
      <c r="T37" s="104">
        <f>$D37*'National Details'!$E$44</f>
        <v>1.2562326286835162</v>
      </c>
      <c r="U37" s="104">
        <f>$D37*'National Details'!$E$45</f>
        <v>1.1830540289543785</v>
      </c>
      <c r="V37" s="104">
        <f>$D37*'National Details'!$E$46</f>
        <v>1.0854825626488638</v>
      </c>
      <c r="W37" s="104">
        <f>$D37*'National Details'!$E$47</f>
        <v>0.69519669742680057</v>
      </c>
      <c r="X37" s="104">
        <f>$D37*'National Details'!$E$48</f>
        <v>0.57323236454490545</v>
      </c>
      <c r="Y37" s="104">
        <f>$D37*'National Details'!$E$39</f>
        <v>0.7137394590699021</v>
      </c>
      <c r="Z37" s="104">
        <f>$D37*'National Details'!$E$40</f>
        <v>6.2635669413431545</v>
      </c>
      <c r="AA37" s="105">
        <f t="shared" si="4"/>
        <v>7038886.807101408</v>
      </c>
      <c r="AB37" s="105">
        <f t="shared" si="4"/>
        <v>453102.32148113975</v>
      </c>
      <c r="AC37" s="105">
        <f t="shared" si="4"/>
        <v>18865.982292591671</v>
      </c>
      <c r="AD37" s="105">
        <f t="shared" si="4"/>
        <v>45926.380213320612</v>
      </c>
      <c r="AE37" s="105">
        <f t="shared" si="4"/>
        <v>119592.60548875993</v>
      </c>
      <c r="AF37" s="105">
        <f t="shared" si="4"/>
        <v>144500.00528020988</v>
      </c>
      <c r="AG37" s="105">
        <f t="shared" si="4"/>
        <v>136517.91688375699</v>
      </c>
      <c r="AH37" s="105">
        <f t="shared" si="4"/>
        <v>28629.732082022449</v>
      </c>
      <c r="AI37" s="105">
        <f t="shared" si="12"/>
        <v>494032.62224066153</v>
      </c>
      <c r="AJ37" s="105">
        <f t="shared" si="5"/>
        <v>201769.73621649807</v>
      </c>
      <c r="AK37" s="105">
        <f t="shared" si="5"/>
        <v>78194.62819957477</v>
      </c>
      <c r="AL37" s="104">
        <f t="shared" si="6"/>
        <v>9.3444853070592391</v>
      </c>
      <c r="AM37" s="104">
        <f t="shared" si="6"/>
        <v>0.60151670309619509</v>
      </c>
      <c r="AN37" s="104">
        <f t="shared" si="7"/>
        <v>0.65585378856757914</v>
      </c>
      <c r="AO37" s="104">
        <f t="shared" si="7"/>
        <v>0.26785973224943799</v>
      </c>
      <c r="AP37" s="104">
        <f t="shared" si="7"/>
        <v>0.10380740226774321</v>
      </c>
      <c r="AQ37" s="104">
        <f t="shared" si="8"/>
        <v>10.973522933240194</v>
      </c>
      <c r="AR37" s="104">
        <f t="shared" si="9"/>
        <v>10.97</v>
      </c>
      <c r="AS37" s="105">
        <f t="shared" si="10"/>
        <v>3694214</v>
      </c>
      <c r="AT37" s="105">
        <f t="shared" si="11"/>
        <v>4569120</v>
      </c>
      <c r="AU37" s="105">
        <f t="shared" si="13"/>
        <v>8263334</v>
      </c>
      <c r="AV37" s="106"/>
      <c r="AW37" s="107"/>
      <c r="AX37" s="67"/>
      <c r="AZ37" s="67"/>
      <c r="BB37" s="67"/>
    </row>
    <row r="38" spans="1:54" x14ac:dyDescent="0.6">
      <c r="A38" s="102" t="s">
        <v>77</v>
      </c>
      <c r="B38" s="101">
        <v>211</v>
      </c>
      <c r="C38" s="102" t="s">
        <v>88</v>
      </c>
      <c r="D38" s="103">
        <f>ACA!P45</f>
        <v>1.3946344476123653</v>
      </c>
      <c r="E38" s="103">
        <f>'Formula Factor Data'!L43</f>
        <v>863.29</v>
      </c>
      <c r="F38" s="103">
        <f>'Formula Factor Data'!M43</f>
        <v>638.55999999999995</v>
      </c>
      <c r="G38" s="103">
        <f>'Formula Factor Data'!N43</f>
        <v>1501.85</v>
      </c>
      <c r="H38" s="103">
        <f>'Formula Factor Data'!X43</f>
        <v>564.89638478333893</v>
      </c>
      <c r="I38" s="103">
        <f>'Formula Factor Data'!Y43</f>
        <v>0</v>
      </c>
      <c r="J38" s="103">
        <f>'Formula Factor Data'!Z43</f>
        <v>60.875608920166336</v>
      </c>
      <c r="K38" s="103">
        <f>'Formula Factor Data'!AA43</f>
        <v>328.19296714344466</v>
      </c>
      <c r="L38" s="103">
        <f>'Formula Factor Data'!AB43</f>
        <v>253.9343325869396</v>
      </c>
      <c r="M38" s="103">
        <f>'Formula Factor Data'!AC43</f>
        <v>572.03855732760587</v>
      </c>
      <c r="N38" s="103">
        <f>'Formula Factor Data'!AD43</f>
        <v>117.22157839418726</v>
      </c>
      <c r="O38" s="103">
        <f>'Formula Factor Data'!AE43</f>
        <v>1013.4096379770299</v>
      </c>
      <c r="P38" s="103">
        <f>'Formula Factor Data'!AF43</f>
        <v>25.515335051546391</v>
      </c>
      <c r="Q38" s="104">
        <f>$D38*'National Details'!$E$36</f>
        <v>9.2465876044643007</v>
      </c>
      <c r="R38" s="104">
        <f>$D38*'National Details'!$E$37</f>
        <v>1.6724601353126913</v>
      </c>
      <c r="S38" s="104">
        <f>$D38*'National Details'!$E$43</f>
        <v>1.6413373643536262</v>
      </c>
      <c r="T38" s="104">
        <f>$D38*'National Details'!$E$44</f>
        <v>1.2430716803560558</v>
      </c>
      <c r="U38" s="104">
        <f>$D38*'National Details'!$E$45</f>
        <v>1.1706597378110422</v>
      </c>
      <c r="V38" s="104">
        <f>$D38*'National Details'!$E$46</f>
        <v>1.0741104810843591</v>
      </c>
      <c r="W38" s="104">
        <f>$D38*'National Details'!$E$47</f>
        <v>0.68791345417762351</v>
      </c>
      <c r="X38" s="104">
        <f>$D38*'National Details'!$E$48</f>
        <v>0.56722688326926829</v>
      </c>
      <c r="Y38" s="104">
        <f>$D38*'National Details'!$E$39</f>
        <v>0.70626195217698495</v>
      </c>
      <c r="Z38" s="104">
        <f>$D38*'National Details'!$E$40</f>
        <v>6.1979465466977821</v>
      </c>
      <c r="AA38" s="105">
        <f t="shared" si="4"/>
        <v>7915582.928445884</v>
      </c>
      <c r="AB38" s="105">
        <f t="shared" si="4"/>
        <v>538517.00995546416</v>
      </c>
      <c r="AC38" s="105">
        <f t="shared" si="4"/>
        <v>0</v>
      </c>
      <c r="AD38" s="105">
        <f t="shared" si="4"/>
        <v>43133.464919660881</v>
      </c>
      <c r="AE38" s="105">
        <f t="shared" si="4"/>
        <v>218995.30693451656</v>
      </c>
      <c r="AF38" s="105">
        <f t="shared" si="4"/>
        <v>155469.5110391122</v>
      </c>
      <c r="AG38" s="105">
        <f t="shared" si="4"/>
        <v>224302.42133959019</v>
      </c>
      <c r="AH38" s="105">
        <f t="shared" ref="AH38:AH101" si="14">N38*X38*38*15</f>
        <v>37900.001421730252</v>
      </c>
      <c r="AI38" s="105">
        <f t="shared" si="12"/>
        <v>679800.70565461006</v>
      </c>
      <c r="AJ38" s="105">
        <f t="shared" si="5"/>
        <v>407967.62148539838</v>
      </c>
      <c r="AK38" s="105">
        <f t="shared" si="5"/>
        <v>90141.329179224223</v>
      </c>
      <c r="AL38" s="104">
        <f t="shared" si="6"/>
        <v>9.2465876044643007</v>
      </c>
      <c r="AM38" s="104">
        <f t="shared" si="6"/>
        <v>0.62906860480899773</v>
      </c>
      <c r="AN38" s="104">
        <f t="shared" si="7"/>
        <v>0.79410914334847849</v>
      </c>
      <c r="AO38" s="104">
        <f t="shared" si="7"/>
        <v>0.47656734645445864</v>
      </c>
      <c r="AP38" s="104">
        <f t="shared" si="7"/>
        <v>0.10529858692317397</v>
      </c>
      <c r="AQ38" s="104">
        <f t="shared" si="8"/>
        <v>11.251631285999411</v>
      </c>
      <c r="AR38" s="104">
        <f t="shared" si="9"/>
        <v>11.25</v>
      </c>
      <c r="AS38" s="105">
        <f t="shared" si="10"/>
        <v>5535848</v>
      </c>
      <c r="AT38" s="105">
        <f t="shared" si="11"/>
        <v>4094766</v>
      </c>
      <c r="AU38" s="105">
        <f t="shared" si="13"/>
        <v>9630614</v>
      </c>
      <c r="AV38" s="106"/>
      <c r="AW38" s="107"/>
      <c r="AX38" s="67"/>
      <c r="AZ38" s="67"/>
      <c r="BB38" s="67"/>
    </row>
    <row r="39" spans="1:54" x14ac:dyDescent="0.6">
      <c r="A39" s="102" t="s">
        <v>77</v>
      </c>
      <c r="B39" s="101">
        <v>212</v>
      </c>
      <c r="C39" s="102" t="s">
        <v>89</v>
      </c>
      <c r="D39" s="103">
        <f>ACA!P46</f>
        <v>1.4993783870194131</v>
      </c>
      <c r="E39" s="103">
        <f>'Formula Factor Data'!L44</f>
        <v>432.98</v>
      </c>
      <c r="F39" s="103">
        <f>'Formula Factor Data'!M44</f>
        <v>638.72</v>
      </c>
      <c r="G39" s="103">
        <f>'Formula Factor Data'!N44</f>
        <v>1071.7</v>
      </c>
      <c r="H39" s="103">
        <f>'Formula Factor Data'!X44</f>
        <v>290.13389904502048</v>
      </c>
      <c r="I39" s="103">
        <f>'Formula Factor Data'!Y44</f>
        <v>0</v>
      </c>
      <c r="J39" s="103">
        <f>'Formula Factor Data'!Z44</f>
        <v>37.238765490943763</v>
      </c>
      <c r="K39" s="103">
        <f>'Formula Factor Data'!AA44</f>
        <v>88.167502383222114</v>
      </c>
      <c r="L39" s="103">
        <f>'Formula Factor Data'!AB44</f>
        <v>47.0465061963775</v>
      </c>
      <c r="M39" s="103">
        <f>'Formula Factor Data'!AC44</f>
        <v>96.800357483317441</v>
      </c>
      <c r="N39" s="103">
        <f>'Formula Factor Data'!AD44</f>
        <v>147.01394661582461</v>
      </c>
      <c r="O39" s="103">
        <f>'Formula Factor Data'!AE44</f>
        <v>427.31513925142002</v>
      </c>
      <c r="P39" s="103">
        <f>'Formula Factor Data'!AF44</f>
        <v>13.449415424219673</v>
      </c>
      <c r="Q39" s="104">
        <f>$D39*'National Details'!$E$36</f>
        <v>9.9410520309110257</v>
      </c>
      <c r="R39" s="104">
        <f>$D39*'National Details'!$E$37</f>
        <v>1.7980701569020807</v>
      </c>
      <c r="S39" s="104">
        <f>$D39*'National Details'!$E$43</f>
        <v>1.7646099120328473</v>
      </c>
      <c r="T39" s="104">
        <f>$D39*'National Details'!$E$44</f>
        <v>1.3364325069072307</v>
      </c>
      <c r="U39" s="104">
        <f>$D39*'National Details'!$E$45</f>
        <v>1.2585820696116632</v>
      </c>
      <c r="V39" s="104">
        <f>$D39*'National Details'!$E$46</f>
        <v>1.1547814865509085</v>
      </c>
      <c r="W39" s="104">
        <f>$D39*'National Details'!$E$47</f>
        <v>0.73957915430788534</v>
      </c>
      <c r="X39" s="104">
        <f>$D39*'National Details'!$E$48</f>
        <v>0.60982842548194027</v>
      </c>
      <c r="Y39" s="104">
        <f>$D39*'National Details'!$E$39</f>
        <v>0.75930571518669587</v>
      </c>
      <c r="Z39" s="104">
        <f>$D39*'National Details'!$E$40</f>
        <v>6.6634429630862257</v>
      </c>
      <c r="AA39" s="105">
        <f t="shared" ref="AA39:AG70" si="15">G39*Q39*38*15</f>
        <v>6072680.513070588</v>
      </c>
      <c r="AB39" s="105">
        <f t="shared" si="15"/>
        <v>297358.2300657407</v>
      </c>
      <c r="AC39" s="105">
        <f t="shared" si="15"/>
        <v>0</v>
      </c>
      <c r="AD39" s="105">
        <f t="shared" si="15"/>
        <v>28367.245129939693</v>
      </c>
      <c r="AE39" s="105">
        <f t="shared" si="15"/>
        <v>63250.641444521149</v>
      </c>
      <c r="AF39" s="105">
        <f t="shared" si="15"/>
        <v>30967.207586613218</v>
      </c>
      <c r="AG39" s="105">
        <f t="shared" si="15"/>
        <v>40807.170118801354</v>
      </c>
      <c r="AH39" s="105">
        <f t="shared" si="14"/>
        <v>51102.371645510175</v>
      </c>
      <c r="AI39" s="105">
        <f t="shared" si="12"/>
        <v>214494.63592538558</v>
      </c>
      <c r="AJ39" s="105">
        <f t="shared" ref="AJ39:AK70" si="16">O39*Y39*38*15</f>
        <v>184943.81162905914</v>
      </c>
      <c r="AK39" s="105">
        <f t="shared" si="16"/>
        <v>51083.065162699757</v>
      </c>
      <c r="AL39" s="104">
        <f t="shared" ref="AL39:AM70" si="17">AA39/($G39*15*38)</f>
        <v>9.9410520309110275</v>
      </c>
      <c r="AM39" s="104">
        <f t="shared" si="17"/>
        <v>0.48677904766118546</v>
      </c>
      <c r="AN39" s="104">
        <f t="shared" ref="AN39:AP70" si="18">AI39/($G39*15*38)</f>
        <v>0.35113033387745257</v>
      </c>
      <c r="AO39" s="104">
        <f t="shared" si="18"/>
        <v>0.30275527425529719</v>
      </c>
      <c r="AP39" s="104">
        <f t="shared" si="18"/>
        <v>8.3623600416291799E-2</v>
      </c>
      <c r="AQ39" s="104">
        <f t="shared" si="8"/>
        <v>11.165340287121255</v>
      </c>
      <c r="AR39" s="104">
        <f t="shared" ref="AR39:AR70" si="19">ROUND(AQ39,2)</f>
        <v>11.17</v>
      </c>
      <c r="AS39" s="105">
        <f t="shared" ref="AS39:AS70" si="20">ROUNDUP(E39*AR39*15*38,0)</f>
        <v>2756741</v>
      </c>
      <c r="AT39" s="105">
        <f t="shared" ref="AT39:AT70" si="21">ROUNDUP(F39*AR39*15*38,0)</f>
        <v>4066667</v>
      </c>
      <c r="AU39" s="105">
        <f t="shared" si="13"/>
        <v>6823408</v>
      </c>
      <c r="AV39" s="106"/>
      <c r="AW39" s="107"/>
      <c r="AX39" s="67"/>
      <c r="AZ39" s="67"/>
      <c r="BB39" s="67"/>
    </row>
    <row r="40" spans="1:54" x14ac:dyDescent="0.6">
      <c r="A40" s="102" t="s">
        <v>77</v>
      </c>
      <c r="B40" s="101">
        <v>213</v>
      </c>
      <c r="C40" s="102" t="s">
        <v>90</v>
      </c>
      <c r="D40" s="103">
        <f>ACA!P47</f>
        <v>1.5383188145295288</v>
      </c>
      <c r="E40" s="103">
        <f>'Formula Factor Data'!L45</f>
        <v>276.33</v>
      </c>
      <c r="F40" s="103">
        <f>'Formula Factor Data'!M45</f>
        <v>171.69</v>
      </c>
      <c r="G40" s="103">
        <f>'Formula Factor Data'!N45</f>
        <v>448.02</v>
      </c>
      <c r="H40" s="103">
        <f>'Formula Factor Data'!X45</f>
        <v>167.20670162059105</v>
      </c>
      <c r="I40" s="103">
        <f>'Formula Factor Data'!Y45</f>
        <v>0</v>
      </c>
      <c r="J40" s="103">
        <f>'Formula Factor Data'!Z45</f>
        <v>26.124094176323897</v>
      </c>
      <c r="K40" s="103">
        <f>'Formula Factor Data'!AA45</f>
        <v>44.854576793310841</v>
      </c>
      <c r="L40" s="103">
        <f>'Formula Factor Data'!AB45</f>
        <v>28.16144491711897</v>
      </c>
      <c r="M40" s="103">
        <f>'Formula Factor Data'!AC45</f>
        <v>53.891213143611559</v>
      </c>
      <c r="N40" s="103">
        <f>'Formula Factor Data'!AD45</f>
        <v>48.764975795804602</v>
      </c>
      <c r="O40" s="103">
        <f>'Formula Factor Data'!AE45</f>
        <v>264.62690297845199</v>
      </c>
      <c r="P40" s="103">
        <f>'Formula Factor Data'!AF45</f>
        <v>5.7256630320084421</v>
      </c>
      <c r="Q40" s="104">
        <f>$D40*'National Details'!$E$36</f>
        <v>10.199231566734206</v>
      </c>
      <c r="R40" s="104">
        <f>$D40*'National Details'!$E$37</f>
        <v>1.8447679225955922</v>
      </c>
      <c r="S40" s="104">
        <f>$D40*'National Details'!$E$43</f>
        <v>1.8104386801130272</v>
      </c>
      <c r="T40" s="104">
        <f>$D40*'National Details'!$E$44</f>
        <v>1.3711410592032494</v>
      </c>
      <c r="U40" s="104">
        <f>$D40*'National Details'!$E$45</f>
        <v>1.2912687644923795</v>
      </c>
      <c r="V40" s="104">
        <f>$D40*'National Details'!$E$46</f>
        <v>1.1847723715445555</v>
      </c>
      <c r="W40" s="104">
        <f>$D40*'National Details'!$E$47</f>
        <v>0.75878679975325491</v>
      </c>
      <c r="X40" s="104">
        <f>$D40*'National Details'!$E$48</f>
        <v>0.62566630856847305</v>
      </c>
      <c r="Y40" s="104">
        <f>$D40*'National Details'!$E$39</f>
        <v>0.77902568008429662</v>
      </c>
      <c r="Z40" s="104">
        <f>$D40*'National Details'!$E$40</f>
        <v>6.8364995576845118</v>
      </c>
      <c r="AA40" s="105">
        <f t="shared" si="15"/>
        <v>2604592.0441211071</v>
      </c>
      <c r="AB40" s="105">
        <f t="shared" si="15"/>
        <v>175820.80896782689</v>
      </c>
      <c r="AC40" s="105">
        <f t="shared" si="15"/>
        <v>0</v>
      </c>
      <c r="AD40" s="105">
        <f t="shared" si="15"/>
        <v>20417.296351000608</v>
      </c>
      <c r="AE40" s="105">
        <f t="shared" si="15"/>
        <v>33014.008955904414</v>
      </c>
      <c r="AF40" s="105">
        <f t="shared" si="15"/>
        <v>19017.994071928555</v>
      </c>
      <c r="AG40" s="105">
        <f t="shared" si="15"/>
        <v>23308.406458955091</v>
      </c>
      <c r="AH40" s="105">
        <f t="shared" si="14"/>
        <v>17391.043364347443</v>
      </c>
      <c r="AI40" s="105">
        <f t="shared" si="12"/>
        <v>113148.74920213611</v>
      </c>
      <c r="AJ40" s="105">
        <f t="shared" si="16"/>
        <v>117506.15724499217</v>
      </c>
      <c r="AK40" s="105">
        <f t="shared" si="16"/>
        <v>22311.790887892479</v>
      </c>
      <c r="AL40" s="104">
        <f t="shared" si="17"/>
        <v>10.199231566734206</v>
      </c>
      <c r="AM40" s="104">
        <f t="shared" si="17"/>
        <v>0.68849060218891744</v>
      </c>
      <c r="AN40" s="104">
        <f t="shared" si="18"/>
        <v>0.44307525902327405</v>
      </c>
      <c r="AO40" s="104">
        <f t="shared" si="18"/>
        <v>0.46013828191015982</v>
      </c>
      <c r="AP40" s="104">
        <f t="shared" si="18"/>
        <v>8.7369967380421146E-2</v>
      </c>
      <c r="AQ40" s="104">
        <f t="shared" si="8"/>
        <v>11.878305677236979</v>
      </c>
      <c r="AR40" s="104">
        <f t="shared" si="19"/>
        <v>11.88</v>
      </c>
      <c r="AS40" s="105">
        <f t="shared" si="20"/>
        <v>1871197</v>
      </c>
      <c r="AT40" s="105">
        <f t="shared" si="21"/>
        <v>1162617</v>
      </c>
      <c r="AU40" s="105">
        <f t="shared" si="13"/>
        <v>3033814</v>
      </c>
      <c r="AV40" s="106"/>
      <c r="AW40" s="107"/>
      <c r="AX40" s="67"/>
      <c r="AZ40" s="67"/>
      <c r="BB40" s="67"/>
    </row>
    <row r="41" spans="1:54" x14ac:dyDescent="0.6">
      <c r="A41" s="102" t="s">
        <v>91</v>
      </c>
      <c r="B41" s="101">
        <v>841</v>
      </c>
      <c r="C41" s="102" t="s">
        <v>92</v>
      </c>
      <c r="D41" s="103">
        <f>ACA!P48</f>
        <v>1.0455444723878116</v>
      </c>
      <c r="E41" s="103">
        <f>'Formula Factor Data'!L46</f>
        <v>316</v>
      </c>
      <c r="F41" s="103">
        <f>'Formula Factor Data'!M46</f>
        <v>426.56</v>
      </c>
      <c r="G41" s="103">
        <f>'Formula Factor Data'!N46</f>
        <v>742.56</v>
      </c>
      <c r="H41" s="103">
        <f>'Formula Factor Data'!X46</f>
        <v>211.72721668177695</v>
      </c>
      <c r="I41" s="103">
        <f>'Formula Factor Data'!Y46</f>
        <v>65.097933942375263</v>
      </c>
      <c r="J41" s="103">
        <f>'Formula Factor Data'!Z46</f>
        <v>63.010625439212923</v>
      </c>
      <c r="K41" s="103">
        <f>'Formula Factor Data'!AA46</f>
        <v>102.66948699929726</v>
      </c>
      <c r="L41" s="103">
        <f>'Formula Factor Data'!AB46</f>
        <v>39.528404778636684</v>
      </c>
      <c r="M41" s="103">
        <f>'Formula Factor Data'!AC46</f>
        <v>58.444638088545318</v>
      </c>
      <c r="N41" s="103">
        <f>'Formula Factor Data'!AD46</f>
        <v>75.534476458186916</v>
      </c>
      <c r="O41" s="103">
        <f>'Formula Factor Data'!AE46</f>
        <v>70.696124239540808</v>
      </c>
      <c r="P41" s="103">
        <f>'Formula Factor Data'!AF46</f>
        <v>13.839049881235153</v>
      </c>
      <c r="Q41" s="104">
        <f>$D41*'National Details'!$E$36</f>
        <v>6.9320807146622414</v>
      </c>
      <c r="R41" s="104">
        <f>$D41*'National Details'!$E$37</f>
        <v>1.2538278061027666</v>
      </c>
      <c r="S41" s="104">
        <f>$D41*'National Details'!$E$43</f>
        <v>1.2304953542209478</v>
      </c>
      <c r="T41" s="104">
        <f>$D41*'National Details'!$E$44</f>
        <v>0.9319192756232183</v>
      </c>
      <c r="U41" s="104">
        <f>$D41*'National Details'!$E$45</f>
        <v>0.87763271587817593</v>
      </c>
      <c r="V41" s="104">
        <f>$D41*'National Details'!$E$46</f>
        <v>0.80525063621812087</v>
      </c>
      <c r="W41" s="104">
        <f>$D41*'National Details'!$E$47</f>
        <v>0.51572231757789777</v>
      </c>
      <c r="X41" s="104">
        <f>$D41*'National Details'!$E$48</f>
        <v>0.42524471800282782</v>
      </c>
      <c r="Y41" s="104">
        <f>$D41*'National Details'!$E$39</f>
        <v>0.52947801584900733</v>
      </c>
      <c r="Z41" s="104">
        <f>$D41*'National Details'!$E$40</f>
        <v>4.6465428723270374</v>
      </c>
      <c r="AA41" s="105">
        <f t="shared" si="15"/>
        <v>2934066.9376233686</v>
      </c>
      <c r="AB41" s="105">
        <f t="shared" si="15"/>
        <v>151317.59880308373</v>
      </c>
      <c r="AC41" s="105">
        <f t="shared" si="15"/>
        <v>45658.542012720703</v>
      </c>
      <c r="AD41" s="105">
        <f t="shared" si="15"/>
        <v>33470.865357050025</v>
      </c>
      <c r="AE41" s="105">
        <f t="shared" si="15"/>
        <v>51360.477406417034</v>
      </c>
      <c r="AF41" s="105">
        <f t="shared" si="15"/>
        <v>18143.25566511022</v>
      </c>
      <c r="AG41" s="105">
        <f t="shared" si="15"/>
        <v>17180.486396864857</v>
      </c>
      <c r="AH41" s="105">
        <f t="shared" si="14"/>
        <v>18308.763170343173</v>
      </c>
      <c r="AI41" s="105">
        <f t="shared" si="12"/>
        <v>184122.39000850602</v>
      </c>
      <c r="AJ41" s="105">
        <f t="shared" si="16"/>
        <v>21336.264846623177</v>
      </c>
      <c r="AK41" s="105">
        <f t="shared" si="16"/>
        <v>36653.130993695973</v>
      </c>
      <c r="AL41" s="104">
        <f t="shared" si="17"/>
        <v>6.9320807146622414</v>
      </c>
      <c r="AM41" s="104">
        <f t="shared" si="17"/>
        <v>0.3575057525107162</v>
      </c>
      <c r="AN41" s="104">
        <f t="shared" si="18"/>
        <v>0.43501095784452176</v>
      </c>
      <c r="AO41" s="104">
        <f t="shared" si="18"/>
        <v>5.0409453230132212E-2</v>
      </c>
      <c r="AP41" s="104">
        <f t="shared" si="18"/>
        <v>8.6597363964435917E-2</v>
      </c>
      <c r="AQ41" s="104">
        <f t="shared" si="8"/>
        <v>7.8616042422120476</v>
      </c>
      <c r="AR41" s="104">
        <f t="shared" si="19"/>
        <v>7.86</v>
      </c>
      <c r="AS41" s="105">
        <f t="shared" si="20"/>
        <v>1415744</v>
      </c>
      <c r="AT41" s="105">
        <f t="shared" si="21"/>
        <v>1911075</v>
      </c>
      <c r="AU41" s="105">
        <f t="shared" si="13"/>
        <v>3326819</v>
      </c>
      <c r="AV41" s="106"/>
      <c r="AW41" s="107"/>
      <c r="AX41" s="67"/>
      <c r="AZ41" s="67"/>
      <c r="BB41" s="67"/>
    </row>
    <row r="42" spans="1:54" x14ac:dyDescent="0.6">
      <c r="A42" s="102" t="s">
        <v>91</v>
      </c>
      <c r="B42" s="101">
        <v>840</v>
      </c>
      <c r="C42" s="102" t="s">
        <v>93</v>
      </c>
      <c r="D42" s="103">
        <f>ACA!P49</f>
        <v>1.0160373230436393</v>
      </c>
      <c r="E42" s="103">
        <f>'Formula Factor Data'!L47</f>
        <v>1495.5</v>
      </c>
      <c r="F42" s="103">
        <f>'Formula Factor Data'!M47</f>
        <v>2040.62</v>
      </c>
      <c r="G42" s="103">
        <f>'Formula Factor Data'!N47</f>
        <v>3536.12</v>
      </c>
      <c r="H42" s="103">
        <f>'Formula Factor Data'!X47</f>
        <v>1160.1637929361289</v>
      </c>
      <c r="I42" s="103">
        <f>'Formula Factor Data'!Y47</f>
        <v>216.64902330657102</v>
      </c>
      <c r="J42" s="103">
        <f>'Formula Factor Data'!Z47</f>
        <v>326.9029791877777</v>
      </c>
      <c r="K42" s="103">
        <f>'Formula Factor Data'!AA47</f>
        <v>294.65369709252474</v>
      </c>
      <c r="L42" s="103">
        <f>'Formula Factor Data'!AB47</f>
        <v>381.47868734897497</v>
      </c>
      <c r="M42" s="103">
        <f>'Formula Factor Data'!AC47</f>
        <v>578.41981604178034</v>
      </c>
      <c r="N42" s="103">
        <f>'Formula Factor Data'!AD47</f>
        <v>536.10986047236736</v>
      </c>
      <c r="O42" s="103">
        <f>'Formula Factor Data'!AE47</f>
        <v>130.35231133133161</v>
      </c>
      <c r="P42" s="103">
        <f>'Formula Factor Data'!AF47</f>
        <v>89.317787012140471</v>
      </c>
      <c r="Q42" s="104">
        <f>$D42*'National Details'!$E$36</f>
        <v>6.7364449035462837</v>
      </c>
      <c r="R42" s="104">
        <f>$D42*'National Details'!$E$37</f>
        <v>1.2184425257023481</v>
      </c>
      <c r="S42" s="104">
        <f>$D42*'National Details'!$E$43</f>
        <v>1.1957685576635648</v>
      </c>
      <c r="T42" s="104">
        <f>$D42*'National Details'!$E$44</f>
        <v>0.90561883411284749</v>
      </c>
      <c r="U42" s="104">
        <f>$D42*'National Details'!$E$45</f>
        <v>0.85286433892180724</v>
      </c>
      <c r="V42" s="104">
        <f>$D42*'National Details'!$E$46</f>
        <v>0.78252501200042179</v>
      </c>
      <c r="W42" s="104">
        <f>$D42*'National Details'!$E$47</f>
        <v>0.501167704314877</v>
      </c>
      <c r="X42" s="104">
        <f>$D42*'National Details'!$E$48</f>
        <v>0.41324354566314403</v>
      </c>
      <c r="Y42" s="104">
        <f>$D42*'National Details'!$E$39</f>
        <v>0.51453519198955733</v>
      </c>
      <c r="Z42" s="104">
        <f>$D42*'National Details'!$E$40</f>
        <v>4.5154090582342423</v>
      </c>
      <c r="AA42" s="105">
        <f t="shared" si="15"/>
        <v>13577900.204827009</v>
      </c>
      <c r="AB42" s="105">
        <f t="shared" si="15"/>
        <v>805747.95419330243</v>
      </c>
      <c r="AC42" s="105">
        <f t="shared" si="15"/>
        <v>147665.39136755554</v>
      </c>
      <c r="AD42" s="105">
        <f t="shared" si="15"/>
        <v>168748.21208162946</v>
      </c>
      <c r="AE42" s="105">
        <f t="shared" si="15"/>
        <v>143240.78943155907</v>
      </c>
      <c r="AF42" s="105">
        <f t="shared" si="15"/>
        <v>170154.47020552724</v>
      </c>
      <c r="AG42" s="105">
        <f t="shared" si="15"/>
        <v>165234.63886145875</v>
      </c>
      <c r="AH42" s="105">
        <f t="shared" si="14"/>
        <v>126280.04557574747</v>
      </c>
      <c r="AI42" s="105">
        <f t="shared" si="12"/>
        <v>921323.54752347758</v>
      </c>
      <c r="AJ42" s="105">
        <f t="shared" si="16"/>
        <v>38230.385376175072</v>
      </c>
      <c r="AK42" s="105">
        <f t="shared" si="16"/>
        <v>229884.61638555184</v>
      </c>
      <c r="AL42" s="104">
        <f t="shared" si="17"/>
        <v>6.7364449035462846</v>
      </c>
      <c r="AM42" s="104">
        <f t="shared" si="17"/>
        <v>0.3997581818754774</v>
      </c>
      <c r="AN42" s="104">
        <f t="shared" si="18"/>
        <v>0.45709905232808329</v>
      </c>
      <c r="AO42" s="104">
        <f t="shared" si="18"/>
        <v>1.8967357311728463E-2</v>
      </c>
      <c r="AP42" s="104">
        <f t="shared" si="18"/>
        <v>0.11405335354457877</v>
      </c>
      <c r="AQ42" s="104">
        <f t="shared" si="8"/>
        <v>7.726322848606153</v>
      </c>
      <c r="AR42" s="104">
        <f t="shared" si="19"/>
        <v>7.73</v>
      </c>
      <c r="AS42" s="105">
        <f t="shared" si="20"/>
        <v>6589323</v>
      </c>
      <c r="AT42" s="105">
        <f t="shared" si="21"/>
        <v>8991176</v>
      </c>
      <c r="AU42" s="105">
        <f t="shared" si="13"/>
        <v>15580499</v>
      </c>
      <c r="AV42" s="106"/>
      <c r="AW42" s="107"/>
      <c r="AX42" s="67"/>
      <c r="AZ42" s="67"/>
      <c r="BB42" s="67"/>
    </row>
    <row r="43" spans="1:54" x14ac:dyDescent="0.6">
      <c r="A43" s="102" t="s">
        <v>91</v>
      </c>
      <c r="B43" s="101">
        <v>390</v>
      </c>
      <c r="C43" s="102" t="s">
        <v>94</v>
      </c>
      <c r="D43" s="103">
        <f>ACA!P50</f>
        <v>1.0195645058260756</v>
      </c>
      <c r="E43" s="103">
        <f>'Formula Factor Data'!L48</f>
        <v>545.77</v>
      </c>
      <c r="F43" s="103">
        <f>'Formula Factor Data'!M48</f>
        <v>810.86</v>
      </c>
      <c r="G43" s="103">
        <f>'Formula Factor Data'!N48</f>
        <v>1356.63</v>
      </c>
      <c r="H43" s="103">
        <f>'Formula Factor Data'!X48</f>
        <v>398.59374366497741</v>
      </c>
      <c r="I43" s="103">
        <f>'Formula Factor Data'!Y48</f>
        <v>69.738302535875775</v>
      </c>
      <c r="J43" s="103">
        <f>'Formula Factor Data'!Z48</f>
        <v>88.939670729310009</v>
      </c>
      <c r="K43" s="103">
        <f>'Formula Factor Data'!AA48</f>
        <v>80.005700805976019</v>
      </c>
      <c r="L43" s="103">
        <f>'Formula Factor Data'!AB48</f>
        <v>118.54178002752114</v>
      </c>
      <c r="M43" s="103">
        <f>'Formula Factor Data'!AC48</f>
        <v>273.4861539217614</v>
      </c>
      <c r="N43" s="103">
        <f>'Formula Factor Data'!AD48</f>
        <v>162.94494397483783</v>
      </c>
      <c r="O43" s="103">
        <f>'Formula Factor Data'!AE48</f>
        <v>159.99567562667701</v>
      </c>
      <c r="P43" s="103">
        <f>'Formula Factor Data'!AF48</f>
        <v>32.268432940235861</v>
      </c>
      <c r="Q43" s="104">
        <f>$D43*'National Details'!$E$36</f>
        <v>6.759830533128711</v>
      </c>
      <c r="R43" s="104">
        <f>$D43*'National Details'!$E$37</f>
        <v>1.2226723599816356</v>
      </c>
      <c r="S43" s="104">
        <f>$D43*'National Details'!$E$43</f>
        <v>1.1999196790571522</v>
      </c>
      <c r="T43" s="104">
        <f>$D43*'National Details'!$E$44</f>
        <v>0.90876269810946142</v>
      </c>
      <c r="U43" s="104">
        <f>$D43*'National Details'!$E$45</f>
        <v>0.85582506520988055</v>
      </c>
      <c r="V43" s="104">
        <f>$D43*'National Details'!$E$46</f>
        <v>0.78524155467710766</v>
      </c>
      <c r="W43" s="104">
        <f>$D43*'National Details'!$E$47</f>
        <v>0.50290751254601285</v>
      </c>
      <c r="X43" s="104">
        <f>$D43*'National Details'!$E$48</f>
        <v>0.41467812438004553</v>
      </c>
      <c r="Y43" s="104">
        <f>$D43*'National Details'!$E$39</f>
        <v>0.51632140557539929</v>
      </c>
      <c r="Z43" s="104">
        <f>$D43*'National Details'!$E$40</f>
        <v>4.5310843417348039</v>
      </c>
      <c r="AA43" s="105">
        <f t="shared" si="15"/>
        <v>5227235.6708102906</v>
      </c>
      <c r="AB43" s="105">
        <f t="shared" si="15"/>
        <v>277789.24534724065</v>
      </c>
      <c r="AC43" s="105">
        <f t="shared" si="15"/>
        <v>47697.806110198027</v>
      </c>
      <c r="AD43" s="105">
        <f t="shared" si="15"/>
        <v>46070.281430332863</v>
      </c>
      <c r="AE43" s="105">
        <f t="shared" si="15"/>
        <v>39028.403942378878</v>
      </c>
      <c r="AF43" s="105">
        <f t="shared" si="15"/>
        <v>53057.841036511374</v>
      </c>
      <c r="AG43" s="105">
        <f t="shared" si="15"/>
        <v>78396.797589204347</v>
      </c>
      <c r="AH43" s="105">
        <f t="shared" si="14"/>
        <v>38514.731134477486</v>
      </c>
      <c r="AI43" s="105">
        <f t="shared" si="12"/>
        <v>302765.86124310299</v>
      </c>
      <c r="AJ43" s="105">
        <f t="shared" si="16"/>
        <v>47087.239511564374</v>
      </c>
      <c r="AK43" s="105">
        <f t="shared" si="16"/>
        <v>83340.264999858686</v>
      </c>
      <c r="AL43" s="104">
        <f t="shared" si="17"/>
        <v>6.7598305331287118</v>
      </c>
      <c r="AM43" s="104">
        <f t="shared" si="17"/>
        <v>0.35923542398500186</v>
      </c>
      <c r="AN43" s="104">
        <f t="shared" si="18"/>
        <v>0.39153503727580768</v>
      </c>
      <c r="AO43" s="104">
        <f t="shared" si="18"/>
        <v>6.0892942162234016E-2</v>
      </c>
      <c r="AP43" s="104">
        <f t="shared" si="18"/>
        <v>0.10777514224793958</v>
      </c>
      <c r="AQ43" s="104">
        <f t="shared" si="8"/>
        <v>7.6792690787996953</v>
      </c>
      <c r="AR43" s="104">
        <f t="shared" si="19"/>
        <v>7.68</v>
      </c>
      <c r="AS43" s="105">
        <f t="shared" si="20"/>
        <v>2389163</v>
      </c>
      <c r="AT43" s="105">
        <f t="shared" si="21"/>
        <v>3549621</v>
      </c>
      <c r="AU43" s="105">
        <f t="shared" si="13"/>
        <v>5938784</v>
      </c>
      <c r="AV43" s="106"/>
      <c r="AW43" s="107"/>
      <c r="AX43" s="67"/>
      <c r="AZ43" s="67"/>
      <c r="BB43" s="67"/>
    </row>
    <row r="44" spans="1:54" x14ac:dyDescent="0.6">
      <c r="A44" s="102" t="s">
        <v>91</v>
      </c>
      <c r="B44" s="101">
        <v>805</v>
      </c>
      <c r="C44" s="102" t="s">
        <v>95</v>
      </c>
      <c r="D44" s="103">
        <f>ACA!P51</f>
        <v>1.0205070878279803</v>
      </c>
      <c r="E44" s="103">
        <f>'Formula Factor Data'!L49</f>
        <v>383.33</v>
      </c>
      <c r="F44" s="103">
        <f>'Formula Factor Data'!M49</f>
        <v>251.67</v>
      </c>
      <c r="G44" s="103">
        <f>'Formula Factor Data'!N49</f>
        <v>635</v>
      </c>
      <c r="H44" s="103">
        <f>'Formula Factor Data'!X49</f>
        <v>254.48504137492043</v>
      </c>
      <c r="I44" s="103">
        <f>'Formula Factor Data'!Y49</f>
        <v>138.79444336506702</v>
      </c>
      <c r="J44" s="103">
        <f>'Formula Factor Data'!Z49</f>
        <v>135.34000388575868</v>
      </c>
      <c r="K44" s="103">
        <f>'Formula Factor Data'!AA49</f>
        <v>57.368369924227707</v>
      </c>
      <c r="L44" s="103">
        <f>'Formula Factor Data'!AB49</f>
        <v>44.537594715368172</v>
      </c>
      <c r="M44" s="103">
        <f>'Formula Factor Data'!AC49</f>
        <v>30.966582475228289</v>
      </c>
      <c r="N44" s="103">
        <f>'Formula Factor Data'!AD49</f>
        <v>8.6360986982708372</v>
      </c>
      <c r="O44" s="103">
        <f>'Formula Factor Data'!AE49</f>
        <v>34.045606229199997</v>
      </c>
      <c r="P44" s="103">
        <f>'Formula Factor Data'!AF49</f>
        <v>16.357415979070236</v>
      </c>
      <c r="Q44" s="104">
        <f>$D44*'National Details'!$E$36</f>
        <v>6.7660799607618261</v>
      </c>
      <c r="R44" s="104">
        <f>$D44*'National Details'!$E$37</f>
        <v>1.2238027141222119</v>
      </c>
      <c r="S44" s="104">
        <f>$D44*'National Details'!$E$43</f>
        <v>1.2010289984643576</v>
      </c>
      <c r="T44" s="104">
        <f>$D44*'National Details'!$E$44</f>
        <v>0.90960284442521244</v>
      </c>
      <c r="U44" s="104">
        <f>$D44*'National Details'!$E$45</f>
        <v>0.85661627096354909</v>
      </c>
      <c r="V44" s="104">
        <f>$D44*'National Details'!$E$46</f>
        <v>0.78596750634799939</v>
      </c>
      <c r="W44" s="104">
        <f>$D44*'National Details'!$E$47</f>
        <v>0.50337244788579749</v>
      </c>
      <c r="X44" s="104">
        <f>$D44*'National Details'!$E$48</f>
        <v>0.41506149211635912</v>
      </c>
      <c r="Y44" s="104">
        <f>$D44*'National Details'!$E$39</f>
        <v>0.51679874198845854</v>
      </c>
      <c r="Z44" s="104">
        <f>$D44*'National Details'!$E$40</f>
        <v>4.535273305282697</v>
      </c>
      <c r="AA44" s="105">
        <f t="shared" si="15"/>
        <v>2448982.6417977428</v>
      </c>
      <c r="AB44" s="105">
        <f t="shared" si="15"/>
        <v>177520.50607273469</v>
      </c>
      <c r="AC44" s="105">
        <f t="shared" si="15"/>
        <v>95016.806245083746</v>
      </c>
      <c r="AD44" s="105">
        <f t="shared" si="15"/>
        <v>70170.221924433077</v>
      </c>
      <c r="AE44" s="105">
        <f t="shared" si="15"/>
        <v>28011.327095977133</v>
      </c>
      <c r="AF44" s="105">
        <f t="shared" si="15"/>
        <v>19952.908286590184</v>
      </c>
      <c r="AG44" s="105">
        <f t="shared" si="15"/>
        <v>8885.0029212314676</v>
      </c>
      <c r="AH44" s="105">
        <f t="shared" si="14"/>
        <v>2043.1718467080109</v>
      </c>
      <c r="AI44" s="105">
        <f t="shared" si="12"/>
        <v>224079.43832002365</v>
      </c>
      <c r="AJ44" s="105">
        <f t="shared" si="16"/>
        <v>10028.994087606443</v>
      </c>
      <c r="AK44" s="105">
        <f t="shared" si="16"/>
        <v>42285.65065897067</v>
      </c>
      <c r="AL44" s="104">
        <f t="shared" si="17"/>
        <v>6.7660799607618261</v>
      </c>
      <c r="AM44" s="104">
        <f t="shared" si="17"/>
        <v>0.49045588084745045</v>
      </c>
      <c r="AN44" s="104">
        <f t="shared" si="18"/>
        <v>0.61908948285681353</v>
      </c>
      <c r="AO44" s="104">
        <f t="shared" si="18"/>
        <v>2.7708230660606278E-2</v>
      </c>
      <c r="AP44" s="104">
        <f t="shared" si="18"/>
        <v>0.11682732603666438</v>
      </c>
      <c r="AQ44" s="104">
        <f t="shared" si="8"/>
        <v>8.0201608811633616</v>
      </c>
      <c r="AR44" s="104">
        <f t="shared" si="19"/>
        <v>8.02</v>
      </c>
      <c r="AS44" s="105">
        <f t="shared" si="20"/>
        <v>1752355</v>
      </c>
      <c r="AT44" s="105">
        <f t="shared" si="21"/>
        <v>1150485</v>
      </c>
      <c r="AU44" s="105">
        <f t="shared" si="13"/>
        <v>2902840</v>
      </c>
      <c r="AV44" s="106"/>
      <c r="AW44" s="107"/>
      <c r="AX44" s="67"/>
      <c r="AZ44" s="67"/>
      <c r="BB44" s="67"/>
    </row>
    <row r="45" spans="1:54" x14ac:dyDescent="0.6">
      <c r="A45" s="102" t="s">
        <v>91</v>
      </c>
      <c r="B45" s="101">
        <v>806</v>
      </c>
      <c r="C45" s="102" t="s">
        <v>96</v>
      </c>
      <c r="D45" s="103">
        <f>ACA!P52</f>
        <v>1.0187579050767124</v>
      </c>
      <c r="E45" s="103">
        <f>'Formula Factor Data'!L50</f>
        <v>771.2</v>
      </c>
      <c r="F45" s="103">
        <f>'Formula Factor Data'!M50</f>
        <v>470.2</v>
      </c>
      <c r="G45" s="103">
        <f>'Formula Factor Data'!N50</f>
        <v>1241.4000000000001</v>
      </c>
      <c r="H45" s="103">
        <f>'Formula Factor Data'!X50</f>
        <v>520.25150704225359</v>
      </c>
      <c r="I45" s="103">
        <f>'Formula Factor Data'!Y50</f>
        <v>475.05170183437599</v>
      </c>
      <c r="J45" s="103">
        <f>'Formula Factor Data'!Z50</f>
        <v>171.77679991517337</v>
      </c>
      <c r="K45" s="103">
        <f>'Formula Factor Data'!AA50</f>
        <v>53.441671084720603</v>
      </c>
      <c r="L45" s="103">
        <f>'Formula Factor Data'!AB50</f>
        <v>52.388633230834486</v>
      </c>
      <c r="M45" s="103">
        <f>'Formula Factor Data'!AC50</f>
        <v>93.193850068921648</v>
      </c>
      <c r="N45" s="103">
        <f>'Formula Factor Data'!AD50</f>
        <v>66.209755063089816</v>
      </c>
      <c r="O45" s="103">
        <f>'Formula Factor Data'!AE50</f>
        <v>258.87788642160001</v>
      </c>
      <c r="P45" s="103">
        <f>'Formula Factor Data'!AF50</f>
        <v>26.418714108771535</v>
      </c>
      <c r="Q45" s="104">
        <f>$D45*'National Details'!$E$36</f>
        <v>6.7544826769190909</v>
      </c>
      <c r="R45" s="104">
        <f>$D45*'National Details'!$E$37</f>
        <v>1.2217050759734622</v>
      </c>
      <c r="S45" s="104">
        <f>$D45*'National Details'!$E$43</f>
        <v>1.1989703952141266</v>
      </c>
      <c r="T45" s="104">
        <f>$D45*'National Details'!$E$44</f>
        <v>0.90804375519893465</v>
      </c>
      <c r="U45" s="104">
        <f>$D45*'National Details'!$E$45</f>
        <v>0.85514800246889899</v>
      </c>
      <c r="V45" s="104">
        <f>$D45*'National Details'!$E$46</f>
        <v>0.78462033216218641</v>
      </c>
      <c r="W45" s="104">
        <f>$D45*'National Details'!$E$47</f>
        <v>0.50250965093533295</v>
      </c>
      <c r="X45" s="104">
        <f>$D45*'National Details'!$E$48</f>
        <v>0.41435006305194105</v>
      </c>
      <c r="Y45" s="104">
        <f>$D45*'National Details'!$E$39</f>
        <v>0.51591293192780807</v>
      </c>
      <c r="Z45" s="104">
        <f>$D45*'National Details'!$E$40</f>
        <v>4.5274996975023036</v>
      </c>
      <c r="AA45" s="105">
        <f t="shared" si="15"/>
        <v>4779458.4332225956</v>
      </c>
      <c r="AB45" s="105">
        <f t="shared" si="15"/>
        <v>362288.52695372788</v>
      </c>
      <c r="AC45" s="105">
        <f t="shared" si="15"/>
        <v>324656.568216438</v>
      </c>
      <c r="AD45" s="105">
        <f t="shared" si="15"/>
        <v>88909.084757087141</v>
      </c>
      <c r="AE45" s="105">
        <f t="shared" si="15"/>
        <v>26049.306817718283</v>
      </c>
      <c r="AF45" s="105">
        <f t="shared" si="15"/>
        <v>23429.956480047178</v>
      </c>
      <c r="AG45" s="105">
        <f t="shared" si="15"/>
        <v>26693.561168448534</v>
      </c>
      <c r="AH45" s="105">
        <f t="shared" si="14"/>
        <v>15637.389225475559</v>
      </c>
      <c r="AI45" s="105">
        <f t="shared" si="12"/>
        <v>505375.86666521465</v>
      </c>
      <c r="AJ45" s="105">
        <f t="shared" si="16"/>
        <v>76128.316155173787</v>
      </c>
      <c r="AK45" s="105">
        <f t="shared" si="16"/>
        <v>68178.110477441893</v>
      </c>
      <c r="AL45" s="104">
        <f t="shared" si="17"/>
        <v>6.7544826769190918</v>
      </c>
      <c r="AM45" s="104">
        <f t="shared" si="17"/>
        <v>0.51199766951535741</v>
      </c>
      <c r="AN45" s="104">
        <f t="shared" si="18"/>
        <v>0.71421324914035178</v>
      </c>
      <c r="AO45" s="104">
        <f t="shared" si="18"/>
        <v>0.10758695778559831</v>
      </c>
      <c r="AP45" s="104">
        <f t="shared" si="18"/>
        <v>9.6351474251540975E-2</v>
      </c>
      <c r="AQ45" s="104">
        <f t="shared" si="8"/>
        <v>8.18463202761194</v>
      </c>
      <c r="AR45" s="104">
        <f t="shared" si="19"/>
        <v>8.18</v>
      </c>
      <c r="AS45" s="105">
        <f t="shared" si="20"/>
        <v>3595798</v>
      </c>
      <c r="AT45" s="105">
        <f t="shared" si="21"/>
        <v>2192355</v>
      </c>
      <c r="AU45" s="105">
        <f t="shared" si="13"/>
        <v>5788153</v>
      </c>
      <c r="AV45" s="106"/>
      <c r="AW45" s="107"/>
      <c r="AX45" s="67"/>
      <c r="AZ45" s="67"/>
      <c r="BB45" s="67"/>
    </row>
    <row r="46" spans="1:54" x14ac:dyDescent="0.6">
      <c r="A46" s="102" t="s">
        <v>91</v>
      </c>
      <c r="B46" s="101">
        <v>391</v>
      </c>
      <c r="C46" s="102" t="s">
        <v>97</v>
      </c>
      <c r="D46" s="103">
        <f>ACA!P53</f>
        <v>1.0127808405947529</v>
      </c>
      <c r="E46" s="103">
        <f>'Formula Factor Data'!L51</f>
        <v>974.4</v>
      </c>
      <c r="F46" s="103">
        <f>'Formula Factor Data'!M51</f>
        <v>909.13</v>
      </c>
      <c r="G46" s="103">
        <f>'Formula Factor Data'!N51</f>
        <v>1883.53</v>
      </c>
      <c r="H46" s="103">
        <f>'Formula Factor Data'!X51</f>
        <v>759.23011448839407</v>
      </c>
      <c r="I46" s="103">
        <f>'Formula Factor Data'!Y51</f>
        <v>252.47096868705364</v>
      </c>
      <c r="J46" s="103">
        <f>'Formula Factor Data'!Z51</f>
        <v>366.86469083806384</v>
      </c>
      <c r="K46" s="103">
        <f>'Formula Factor Data'!AA51</f>
        <v>172.912721723738</v>
      </c>
      <c r="L46" s="103">
        <f>'Formula Factor Data'!AB51</f>
        <v>106.23095403772203</v>
      </c>
      <c r="M46" s="103">
        <f>'Formula Factor Data'!AC51</f>
        <v>181.99523835683331</v>
      </c>
      <c r="N46" s="103">
        <f>'Formula Factor Data'!AD51</f>
        <v>82.892335347616424</v>
      </c>
      <c r="O46" s="103">
        <f>'Formula Factor Data'!AE51</f>
        <v>527.28335364836994</v>
      </c>
      <c r="P46" s="103">
        <f>'Formula Factor Data'!AF51</f>
        <v>43.189067949877277</v>
      </c>
      <c r="Q46" s="104">
        <f>$D46*'National Details'!$E$36</f>
        <v>6.7148540484676795</v>
      </c>
      <c r="R46" s="104">
        <f>$D46*'National Details'!$E$37</f>
        <v>1.2145373180786356</v>
      </c>
      <c r="S46" s="104">
        <f>$D46*'National Details'!$E$43</f>
        <v>1.1919360219558246</v>
      </c>
      <c r="T46" s="104">
        <f>$D46*'National Details'!$E$44</f>
        <v>0.90271625192242655</v>
      </c>
      <c r="U46" s="104">
        <f>$D46*'National Details'!$E$45</f>
        <v>0.85013083918908083</v>
      </c>
      <c r="V46" s="104">
        <f>$D46*'National Details'!$E$46</f>
        <v>0.78001695554462125</v>
      </c>
      <c r="W46" s="104">
        <f>$D46*'National Details'!$E$47</f>
        <v>0.49956142096678002</v>
      </c>
      <c r="X46" s="104">
        <f>$D46*'National Details'!$E$48</f>
        <v>0.4119190664112044</v>
      </c>
      <c r="Y46" s="104">
        <f>$D46*'National Details'!$E$39</f>
        <v>0.51288606475373</v>
      </c>
      <c r="Z46" s="104">
        <f>$D46*'National Details'!$E$40</f>
        <v>4.5009368041012605</v>
      </c>
      <c r="AA46" s="105">
        <f t="shared" si="15"/>
        <v>7209148.5561688868</v>
      </c>
      <c r="AB46" s="105">
        <f t="shared" si="15"/>
        <v>525604.58502150374</v>
      </c>
      <c r="AC46" s="105">
        <f t="shared" si="15"/>
        <v>171529.66798342275</v>
      </c>
      <c r="AD46" s="105">
        <f t="shared" si="15"/>
        <v>188769.58964532954</v>
      </c>
      <c r="AE46" s="105">
        <f t="shared" si="15"/>
        <v>83789.109218517551</v>
      </c>
      <c r="AF46" s="105">
        <f t="shared" si="15"/>
        <v>47231.308851269583</v>
      </c>
      <c r="AG46" s="105">
        <f t="shared" si="15"/>
        <v>51823.145933154665</v>
      </c>
      <c r="AH46" s="105">
        <f t="shared" si="14"/>
        <v>19462.612031749744</v>
      </c>
      <c r="AI46" s="105">
        <f t="shared" si="12"/>
        <v>562605.4336634439</v>
      </c>
      <c r="AJ46" s="105">
        <f t="shared" si="16"/>
        <v>154148.68202983122</v>
      </c>
      <c r="AK46" s="105">
        <f t="shared" si="16"/>
        <v>110803.02131814671</v>
      </c>
      <c r="AL46" s="104">
        <f t="shared" si="17"/>
        <v>6.7148540484676786</v>
      </c>
      <c r="AM46" s="104">
        <f t="shared" si="17"/>
        <v>0.48956656228213496</v>
      </c>
      <c r="AN46" s="104">
        <f t="shared" si="18"/>
        <v>0.5240304516532962</v>
      </c>
      <c r="AO46" s="104">
        <f t="shared" si="18"/>
        <v>0.143579493962327</v>
      </c>
      <c r="AP46" s="104">
        <f t="shared" si="18"/>
        <v>0.10320582388941658</v>
      </c>
      <c r="AQ46" s="104">
        <f t="shared" si="8"/>
        <v>7.9752363802548523</v>
      </c>
      <c r="AR46" s="104">
        <f t="shared" si="19"/>
        <v>7.98</v>
      </c>
      <c r="AS46" s="105">
        <f t="shared" si="20"/>
        <v>4432156</v>
      </c>
      <c r="AT46" s="105">
        <f t="shared" si="21"/>
        <v>4135269</v>
      </c>
      <c r="AU46" s="105">
        <f t="shared" si="13"/>
        <v>8567425</v>
      </c>
      <c r="AV46" s="106"/>
      <c r="AW46" s="107"/>
      <c r="AX46" s="67"/>
      <c r="AZ46" s="67"/>
      <c r="BB46" s="67"/>
    </row>
    <row r="47" spans="1:54" x14ac:dyDescent="0.6">
      <c r="A47" s="102" t="s">
        <v>91</v>
      </c>
      <c r="B47" s="101">
        <v>392</v>
      </c>
      <c r="C47" s="102" t="s">
        <v>98</v>
      </c>
      <c r="D47" s="103">
        <f>ACA!P54</f>
        <v>1.0150264591991298</v>
      </c>
      <c r="E47" s="103">
        <f>'Formula Factor Data'!L52</f>
        <v>494.53</v>
      </c>
      <c r="F47" s="103">
        <f>'Formula Factor Data'!M52</f>
        <v>1054.75</v>
      </c>
      <c r="G47" s="103">
        <f>'Formula Factor Data'!N52</f>
        <v>1549.28</v>
      </c>
      <c r="H47" s="103">
        <f>'Formula Factor Data'!X52</f>
        <v>454.6822272186219</v>
      </c>
      <c r="I47" s="103">
        <f>'Formula Factor Data'!Y52</f>
        <v>41.292110874200425</v>
      </c>
      <c r="J47" s="103">
        <f>'Formula Factor Data'!Z52</f>
        <v>114.10386638237385</v>
      </c>
      <c r="K47" s="103">
        <f>'Formula Factor Data'!AA52</f>
        <v>119.47184079601989</v>
      </c>
      <c r="L47" s="103">
        <f>'Formula Factor Data'!AB52</f>
        <v>130.07014925373136</v>
      </c>
      <c r="M47" s="103">
        <f>'Formula Factor Data'!AC52</f>
        <v>240.18244491826582</v>
      </c>
      <c r="N47" s="103">
        <f>'Formula Factor Data'!AD52</f>
        <v>97.174100923951656</v>
      </c>
      <c r="O47" s="103">
        <f>'Formula Factor Data'!AE52</f>
        <v>92.890041245929595</v>
      </c>
      <c r="P47" s="103">
        <f>'Formula Factor Data'!AF52</f>
        <v>28.819832397089971</v>
      </c>
      <c r="Q47" s="104">
        <f>$D47*'National Details'!$E$36</f>
        <v>6.7297427594034618</v>
      </c>
      <c r="R47" s="104">
        <f>$D47*'National Details'!$E$37</f>
        <v>1.2172302872659138</v>
      </c>
      <c r="S47" s="104">
        <f>$D47*'National Details'!$E$43</f>
        <v>1.1945788777434194</v>
      </c>
      <c r="T47" s="104">
        <f>$D47*'National Details'!$E$44</f>
        <v>0.90471782652626676</v>
      </c>
      <c r="U47" s="104">
        <f>$D47*'National Details'!$E$45</f>
        <v>0.8520158172140565</v>
      </c>
      <c r="V47" s="104">
        <f>$D47*'National Details'!$E$46</f>
        <v>0.78174647146444431</v>
      </c>
      <c r="W47" s="104">
        <f>$D47*'National Details'!$E$47</f>
        <v>0.50066908846599256</v>
      </c>
      <c r="X47" s="104">
        <f>$D47*'National Details'!$E$48</f>
        <v>0.41283240627897616</v>
      </c>
      <c r="Y47" s="104">
        <f>$D47*'National Details'!$E$39</f>
        <v>0.51402327671783099</v>
      </c>
      <c r="Z47" s="104">
        <f>$D47*'National Details'!$E$40</f>
        <v>4.5109166408233676</v>
      </c>
      <c r="AA47" s="105">
        <f t="shared" si="15"/>
        <v>5942965.8415044993</v>
      </c>
      <c r="AB47" s="105">
        <f t="shared" si="15"/>
        <v>315468.19748965628</v>
      </c>
      <c r="AC47" s="105">
        <f t="shared" si="15"/>
        <v>28116.209576622739</v>
      </c>
      <c r="AD47" s="105">
        <f t="shared" si="15"/>
        <v>58842.127135271752</v>
      </c>
      <c r="AE47" s="105">
        <f t="shared" si="15"/>
        <v>58021.381899836473</v>
      </c>
      <c r="AF47" s="105">
        <f t="shared" si="15"/>
        <v>57958.671726516121</v>
      </c>
      <c r="AG47" s="105">
        <f t="shared" si="15"/>
        <v>68543.597684774126</v>
      </c>
      <c r="AH47" s="105">
        <f t="shared" si="14"/>
        <v>22866.472210085696</v>
      </c>
      <c r="AI47" s="105">
        <f t="shared" si="12"/>
        <v>294348.46023310692</v>
      </c>
      <c r="AJ47" s="105">
        <f t="shared" si="16"/>
        <v>27216.156724141707</v>
      </c>
      <c r="AK47" s="105">
        <f t="shared" si="16"/>
        <v>74102.201081090927</v>
      </c>
      <c r="AL47" s="104">
        <f t="shared" si="17"/>
        <v>6.7297427594034618</v>
      </c>
      <c r="AM47" s="104">
        <f t="shared" si="17"/>
        <v>0.35723237765415455</v>
      </c>
      <c r="AN47" s="104">
        <f t="shared" si="18"/>
        <v>0.33331664219928187</v>
      </c>
      <c r="AO47" s="104">
        <f t="shared" si="18"/>
        <v>3.08192472475519E-2</v>
      </c>
      <c r="AP47" s="104">
        <f t="shared" si="18"/>
        <v>8.3912437742547225E-2</v>
      </c>
      <c r="AQ47" s="104">
        <f t="shared" si="8"/>
        <v>7.5350234642469971</v>
      </c>
      <c r="AR47" s="104">
        <f t="shared" si="19"/>
        <v>7.54</v>
      </c>
      <c r="AS47" s="105">
        <f t="shared" si="20"/>
        <v>2125392</v>
      </c>
      <c r="AT47" s="105">
        <f t="shared" si="21"/>
        <v>4533105</v>
      </c>
      <c r="AU47" s="105">
        <f t="shared" si="13"/>
        <v>6658497</v>
      </c>
      <c r="AV47" s="106"/>
      <c r="AW47" s="107"/>
      <c r="AX47" s="67"/>
      <c r="AZ47" s="67"/>
      <c r="BB47" s="67"/>
    </row>
    <row r="48" spans="1:54" x14ac:dyDescent="0.6">
      <c r="A48" s="102" t="s">
        <v>91</v>
      </c>
      <c r="B48" s="101">
        <v>929</v>
      </c>
      <c r="C48" s="102" t="s">
        <v>99</v>
      </c>
      <c r="D48" s="103">
        <f>ACA!P55</f>
        <v>1.0233443130751159</v>
      </c>
      <c r="E48" s="103">
        <f>'Formula Factor Data'!L53</f>
        <v>668.35</v>
      </c>
      <c r="F48" s="103">
        <f>'Formula Factor Data'!M53</f>
        <v>1177.67</v>
      </c>
      <c r="G48" s="103">
        <f>'Formula Factor Data'!N53</f>
        <v>1846.02</v>
      </c>
      <c r="H48" s="103">
        <f>'Formula Factor Data'!X53</f>
        <v>434.80305071659507</v>
      </c>
      <c r="I48" s="103">
        <f>'Formula Factor Data'!Y53</f>
        <v>86.28164621535916</v>
      </c>
      <c r="J48" s="103">
        <f>'Formula Factor Data'!Z53</f>
        <v>170.39988832207362</v>
      </c>
      <c r="K48" s="103">
        <f>'Formula Factor Data'!AA53</f>
        <v>155.51057769198951</v>
      </c>
      <c r="L48" s="103">
        <f>'Formula Factor Data'!AB53</f>
        <v>51.539921411829589</v>
      </c>
      <c r="M48" s="103">
        <f>'Formula Factor Data'!AC53</f>
        <v>160.85545843099408</v>
      </c>
      <c r="N48" s="103">
        <f>'Formula Factor Data'!AD53</f>
        <v>199.54221425616984</v>
      </c>
      <c r="O48" s="103">
        <f>'Formula Factor Data'!AE53</f>
        <v>50.475150747779999</v>
      </c>
      <c r="P48" s="103">
        <f>'Formula Factor Data'!AF53</f>
        <v>35.885443020143683</v>
      </c>
      <c r="Q48" s="104">
        <f>$D48*'National Details'!$E$36</f>
        <v>6.7848910921275767</v>
      </c>
      <c r="R48" s="104">
        <f>$D48*'National Details'!$E$37</f>
        <v>1.2272051441488476</v>
      </c>
      <c r="S48" s="104">
        <f>$D48*'National Details'!$E$43</f>
        <v>1.2043681127513908</v>
      </c>
      <c r="T48" s="104">
        <f>$D48*'National Details'!$E$44</f>
        <v>0.91213173245142143</v>
      </c>
      <c r="U48" s="104">
        <f>$D48*'National Details'!$E$45</f>
        <v>0.85899784512415356</v>
      </c>
      <c r="V48" s="104">
        <f>$D48*'National Details'!$E$46</f>
        <v>0.78815266202113132</v>
      </c>
      <c r="W48" s="104">
        <f>$D48*'National Details'!$E$47</f>
        <v>0.50477192960903927</v>
      </c>
      <c r="X48" s="104">
        <f>$D48*'National Details'!$E$48</f>
        <v>0.41621545073026028</v>
      </c>
      <c r="Y48" s="104">
        <f>$D48*'National Details'!$E$39</f>
        <v>0.51823555164509538</v>
      </c>
      <c r="Z48" s="104">
        <f>$D48*'National Details'!$E$40</f>
        <v>4.5478823229738872</v>
      </c>
      <c r="AA48" s="105">
        <f t="shared" si="15"/>
        <v>7139275.452716928</v>
      </c>
      <c r="AB48" s="105">
        <f t="shared" si="15"/>
        <v>304147.74810268014</v>
      </c>
      <c r="AC48" s="105">
        <f t="shared" si="15"/>
        <v>59231.472147960914</v>
      </c>
      <c r="AD48" s="105">
        <f t="shared" si="15"/>
        <v>88593.472846502802</v>
      </c>
      <c r="AE48" s="105">
        <f t="shared" si="15"/>
        <v>76142.453144915824</v>
      </c>
      <c r="AF48" s="105">
        <f t="shared" si="15"/>
        <v>23154.155968823237</v>
      </c>
      <c r="AG48" s="105">
        <f t="shared" si="15"/>
        <v>46281.332480004909</v>
      </c>
      <c r="AH48" s="105">
        <f t="shared" si="14"/>
        <v>47339.955008417164</v>
      </c>
      <c r="AI48" s="105">
        <f t="shared" si="12"/>
        <v>340742.84159662481</v>
      </c>
      <c r="AJ48" s="105">
        <f t="shared" si="16"/>
        <v>14910.070027522717</v>
      </c>
      <c r="AK48" s="105">
        <f t="shared" si="16"/>
        <v>93025.58001913692</v>
      </c>
      <c r="AL48" s="104">
        <f t="shared" si="17"/>
        <v>6.7848910921275767</v>
      </c>
      <c r="AM48" s="104">
        <f t="shared" si="17"/>
        <v>0.28905024893068215</v>
      </c>
      <c r="AN48" s="104">
        <f t="shared" si="18"/>
        <v>0.32382880951530701</v>
      </c>
      <c r="AO48" s="104">
        <f t="shared" si="18"/>
        <v>1.4169953517375284E-2</v>
      </c>
      <c r="AP48" s="104">
        <f t="shared" si="18"/>
        <v>8.8407911053725377E-2</v>
      </c>
      <c r="AQ48" s="104">
        <f t="shared" si="8"/>
        <v>7.5003480151446658</v>
      </c>
      <c r="AR48" s="104">
        <f t="shared" si="19"/>
        <v>7.5</v>
      </c>
      <c r="AS48" s="105">
        <f t="shared" si="20"/>
        <v>2857197</v>
      </c>
      <c r="AT48" s="105">
        <f t="shared" si="21"/>
        <v>5034540</v>
      </c>
      <c r="AU48" s="105">
        <f t="shared" si="13"/>
        <v>7891737</v>
      </c>
      <c r="AV48" s="106"/>
      <c r="AW48" s="107"/>
      <c r="AX48" s="67"/>
      <c r="AZ48" s="67"/>
      <c r="BB48" s="67"/>
    </row>
    <row r="49" spans="1:54" x14ac:dyDescent="0.6">
      <c r="A49" s="102" t="s">
        <v>91</v>
      </c>
      <c r="B49" s="101">
        <v>807</v>
      </c>
      <c r="C49" s="102" t="s">
        <v>100</v>
      </c>
      <c r="D49" s="103">
        <f>ACA!P56</f>
        <v>1.0119743321669772</v>
      </c>
      <c r="E49" s="103">
        <f>'Formula Factor Data'!L54</f>
        <v>407.93</v>
      </c>
      <c r="F49" s="103">
        <f>'Formula Factor Data'!M54</f>
        <v>405.75</v>
      </c>
      <c r="G49" s="103">
        <f>'Formula Factor Data'!N54</f>
        <v>813.68000000000006</v>
      </c>
      <c r="H49" s="103">
        <f>'Formula Factor Data'!X54</f>
        <v>269.80573389937678</v>
      </c>
      <c r="I49" s="103">
        <f>'Formula Factor Data'!Y54</f>
        <v>155.73886683922922</v>
      </c>
      <c r="J49" s="103">
        <f>'Formula Factor Data'!Z54</f>
        <v>108.11623813632443</v>
      </c>
      <c r="K49" s="103">
        <f>'Formula Factor Data'!AA54</f>
        <v>87.756686798964637</v>
      </c>
      <c r="L49" s="103">
        <f>'Formula Factor Data'!AB54</f>
        <v>13.456025309174576</v>
      </c>
      <c r="M49" s="103">
        <f>'Formula Factor Data'!AC54</f>
        <v>74.183652574058101</v>
      </c>
      <c r="N49" s="103">
        <f>'Formula Factor Data'!AD54</f>
        <v>92.671061259706647</v>
      </c>
      <c r="O49" s="103">
        <f>'Formula Factor Data'!AE54</f>
        <v>20.077987504293599</v>
      </c>
      <c r="P49" s="103">
        <f>'Formula Factor Data'!AF54</f>
        <v>19.295805543204388</v>
      </c>
      <c r="Q49" s="104">
        <f>$D49*'National Details'!$E$36</f>
        <v>6.7095068043608563</v>
      </c>
      <c r="R49" s="104">
        <f>$D49*'National Details'!$E$37</f>
        <v>1.2135701447834701</v>
      </c>
      <c r="S49" s="104">
        <f>$D49*'National Details'!$E$43</f>
        <v>1.1909868467655511</v>
      </c>
      <c r="T49" s="104">
        <f>$D49*'National Details'!$E$44</f>
        <v>0.90199739130038126</v>
      </c>
      <c r="U49" s="104">
        <f>$D49*'National Details'!$E$45</f>
        <v>0.84945385394307693</v>
      </c>
      <c r="V49" s="104">
        <f>$D49*'National Details'!$E$46</f>
        <v>0.77939580413333931</v>
      </c>
      <c r="W49" s="104">
        <f>$D49*'National Details'!$E$47</f>
        <v>0.49916360489438599</v>
      </c>
      <c r="X49" s="104">
        <f>$D49*'National Details'!$E$48</f>
        <v>0.41159104263221286</v>
      </c>
      <c r="Y49" s="104">
        <f>$D49*'National Details'!$E$39</f>
        <v>0.51247763785905287</v>
      </c>
      <c r="Z49" s="104">
        <f>$D49*'National Details'!$E$40</f>
        <v>4.4973525701585428</v>
      </c>
      <c r="AA49" s="105">
        <f t="shared" si="15"/>
        <v>3111853.153046235</v>
      </c>
      <c r="AB49" s="105">
        <f t="shared" si="15"/>
        <v>186634.06462445593</v>
      </c>
      <c r="AC49" s="105">
        <f t="shared" si="15"/>
        <v>105725.27690334538</v>
      </c>
      <c r="AD49" s="105">
        <f t="shared" si="15"/>
        <v>55586.721911019995</v>
      </c>
      <c r="AE49" s="105">
        <f t="shared" si="15"/>
        <v>42490.795812073949</v>
      </c>
      <c r="AF49" s="105">
        <f t="shared" si="15"/>
        <v>5977.9147097811301</v>
      </c>
      <c r="AG49" s="105">
        <f t="shared" si="15"/>
        <v>21106.974282566734</v>
      </c>
      <c r="AH49" s="105">
        <f t="shared" si="14"/>
        <v>21741.269873658304</v>
      </c>
      <c r="AI49" s="105">
        <f t="shared" si="12"/>
        <v>252628.95349244546</v>
      </c>
      <c r="AJ49" s="105">
        <f t="shared" si="16"/>
        <v>5865.0261772234589</v>
      </c>
      <c r="AK49" s="105">
        <f t="shared" si="16"/>
        <v>49464.623172215535</v>
      </c>
      <c r="AL49" s="104">
        <f t="shared" si="17"/>
        <v>6.7095068043608563</v>
      </c>
      <c r="AM49" s="104">
        <f t="shared" si="17"/>
        <v>0.40240411900461737</v>
      </c>
      <c r="AN49" s="104">
        <f t="shared" si="18"/>
        <v>0.54469655188479937</v>
      </c>
      <c r="AO49" s="104">
        <f t="shared" si="18"/>
        <v>1.2645658746883249E-2</v>
      </c>
      <c r="AP49" s="104">
        <f t="shared" si="18"/>
        <v>0.10665131335784302</v>
      </c>
      <c r="AQ49" s="104">
        <f t="shared" si="8"/>
        <v>7.775904447354999</v>
      </c>
      <c r="AR49" s="104">
        <f t="shared" si="19"/>
        <v>7.78</v>
      </c>
      <c r="AS49" s="105">
        <f t="shared" si="20"/>
        <v>1809007</v>
      </c>
      <c r="AT49" s="105">
        <f t="shared" si="21"/>
        <v>1799339</v>
      </c>
      <c r="AU49" s="105">
        <f t="shared" si="13"/>
        <v>3608346</v>
      </c>
      <c r="AV49" s="106"/>
      <c r="AW49" s="107"/>
      <c r="AX49" s="67"/>
      <c r="AZ49" s="67"/>
      <c r="BB49" s="67"/>
    </row>
    <row r="50" spans="1:54" x14ac:dyDescent="0.6">
      <c r="A50" s="102" t="s">
        <v>91</v>
      </c>
      <c r="B50" s="101">
        <v>393</v>
      </c>
      <c r="C50" s="102" t="s">
        <v>101</v>
      </c>
      <c r="D50" s="103">
        <f>ACA!P57</f>
        <v>1.0032424409783751</v>
      </c>
      <c r="E50" s="103">
        <f>'Formula Factor Data'!L55</f>
        <v>458.45</v>
      </c>
      <c r="F50" s="103">
        <f>'Formula Factor Data'!M55</f>
        <v>520.59</v>
      </c>
      <c r="G50" s="103">
        <f>'Formula Factor Data'!N55</f>
        <v>979.04</v>
      </c>
      <c r="H50" s="103">
        <f>'Formula Factor Data'!X55</f>
        <v>338.58802967848305</v>
      </c>
      <c r="I50" s="103">
        <f>'Formula Factor Data'!Y55</f>
        <v>106.69488806888069</v>
      </c>
      <c r="J50" s="103">
        <f>'Formula Factor Data'!Z55</f>
        <v>180.1529938499385</v>
      </c>
      <c r="K50" s="103">
        <f>'Formula Factor Data'!AA55</f>
        <v>158.59725461254612</v>
      </c>
      <c r="L50" s="103">
        <f>'Formula Factor Data'!AB55</f>
        <v>56.358022140221401</v>
      </c>
      <c r="M50" s="103">
        <f>'Formula Factor Data'!AC55</f>
        <v>128.73231980319801</v>
      </c>
      <c r="N50" s="103">
        <f>'Formula Factor Data'!AD55</f>
        <v>113.19773677736777</v>
      </c>
      <c r="O50" s="103">
        <f>'Formula Factor Data'!AE55</f>
        <v>61.458545453716809</v>
      </c>
      <c r="P50" s="103">
        <f>'Formula Factor Data'!AF55</f>
        <v>22.339832409436639</v>
      </c>
      <c r="Q50" s="104">
        <f>$D50*'National Details'!$E$36</f>
        <v>6.6516133563922599</v>
      </c>
      <c r="R50" s="104">
        <f>$D50*'National Details'!$E$37</f>
        <v>1.2030987700488025</v>
      </c>
      <c r="S50" s="104">
        <f>$D50*'National Details'!$E$43</f>
        <v>1.1807103335947635</v>
      </c>
      <c r="T50" s="104">
        <f>$D50*'National Details'!$E$44</f>
        <v>0.89421444382544635</v>
      </c>
      <c r="U50" s="104">
        <f>$D50*'National Details'!$E$45</f>
        <v>0.8421242820492062</v>
      </c>
      <c r="V50" s="104">
        <f>$D50*'National Details'!$E$46</f>
        <v>0.77267073301422085</v>
      </c>
      <c r="W50" s="104">
        <f>$D50*'National Details'!$E$47</f>
        <v>0.49485653687427639</v>
      </c>
      <c r="X50" s="104">
        <f>$D50*'National Details'!$E$48</f>
        <v>0.40803960058054356</v>
      </c>
      <c r="Y50" s="104">
        <f>$D50*'National Details'!$E$39</f>
        <v>0.50805568877582374</v>
      </c>
      <c r="Z50" s="104">
        <f>$D50*'National Details'!$E$40</f>
        <v>4.4585468494686582</v>
      </c>
      <c r="AA50" s="105">
        <f t="shared" si="15"/>
        <v>3711951.4580520983</v>
      </c>
      <c r="AB50" s="105">
        <f t="shared" si="15"/>
        <v>232192.25997387531</v>
      </c>
      <c r="AC50" s="105">
        <f t="shared" si="15"/>
        <v>71806.181424258524</v>
      </c>
      <c r="AD50" s="105">
        <f t="shared" si="15"/>
        <v>91824.383243436736</v>
      </c>
      <c r="AE50" s="105">
        <f t="shared" si="15"/>
        <v>76128.401530072355</v>
      </c>
      <c r="AF50" s="105">
        <f t="shared" si="15"/>
        <v>24821.330738640438</v>
      </c>
      <c r="AG50" s="105">
        <f t="shared" si="15"/>
        <v>36311.297078113363</v>
      </c>
      <c r="AH50" s="105">
        <f t="shared" si="14"/>
        <v>26327.820801717429</v>
      </c>
      <c r="AI50" s="105">
        <f t="shared" si="12"/>
        <v>327219.4148162388</v>
      </c>
      <c r="AJ50" s="105">
        <f t="shared" si="16"/>
        <v>17797.887275739569</v>
      </c>
      <c r="AK50" s="105">
        <f t="shared" si="16"/>
        <v>56773.817961848385</v>
      </c>
      <c r="AL50" s="104">
        <f t="shared" si="17"/>
        <v>6.6516133563922599</v>
      </c>
      <c r="AM50" s="104">
        <f t="shared" si="17"/>
        <v>0.41607579063105737</v>
      </c>
      <c r="AN50" s="104">
        <f t="shared" si="18"/>
        <v>0.58635923843808124</v>
      </c>
      <c r="AO50" s="104">
        <f t="shared" si="18"/>
        <v>3.1892837515983381E-2</v>
      </c>
      <c r="AP50" s="104">
        <f t="shared" si="18"/>
        <v>0.10173556688873954</v>
      </c>
      <c r="AQ50" s="104">
        <f t="shared" si="8"/>
        <v>7.7876767898661221</v>
      </c>
      <c r="AR50" s="104">
        <f t="shared" si="19"/>
        <v>7.79</v>
      </c>
      <c r="AS50" s="105">
        <f t="shared" si="20"/>
        <v>2035656</v>
      </c>
      <c r="AT50" s="105">
        <f t="shared" si="21"/>
        <v>2311576</v>
      </c>
      <c r="AU50" s="105">
        <f t="shared" si="13"/>
        <v>4347232</v>
      </c>
      <c r="AV50" s="106"/>
      <c r="AW50" s="107"/>
      <c r="AX50" s="67"/>
      <c r="AZ50" s="67"/>
      <c r="BB50" s="67"/>
    </row>
    <row r="51" spans="1:54" x14ac:dyDescent="0.6">
      <c r="A51" s="102" t="s">
        <v>91</v>
      </c>
      <c r="B51" s="101">
        <v>808</v>
      </c>
      <c r="C51" s="102" t="s">
        <v>102</v>
      </c>
      <c r="D51" s="103">
        <f>ACA!P58</f>
        <v>1.0280691437477822</v>
      </c>
      <c r="E51" s="103">
        <f>'Formula Factor Data'!L56</f>
        <v>569.13</v>
      </c>
      <c r="F51" s="103">
        <f>'Formula Factor Data'!M56</f>
        <v>839.48</v>
      </c>
      <c r="G51" s="103">
        <f>'Formula Factor Data'!N56</f>
        <v>1408.6100000000001</v>
      </c>
      <c r="H51" s="103">
        <f>'Formula Factor Data'!X56</f>
        <v>398.83392507958166</v>
      </c>
      <c r="I51" s="103">
        <f>'Formula Factor Data'!Y56</f>
        <v>146.49442267762032</v>
      </c>
      <c r="J51" s="103">
        <f>'Formula Factor Data'!Z56</f>
        <v>140.39048839938613</v>
      </c>
      <c r="K51" s="103">
        <f>'Formula Factor Data'!AA56</f>
        <v>126.27514038096959</v>
      </c>
      <c r="L51" s="103">
        <f>'Formula Factor Data'!AB56</f>
        <v>99.570427913695056</v>
      </c>
      <c r="M51" s="103">
        <f>'Formula Factor Data'!AC56</f>
        <v>144.58694321567214</v>
      </c>
      <c r="N51" s="103">
        <f>'Formula Factor Data'!AD56</f>
        <v>100.46058499593754</v>
      </c>
      <c r="O51" s="103">
        <f>'Formula Factor Data'!AE56</f>
        <v>105.97784817577441</v>
      </c>
      <c r="P51" s="103">
        <f>'Formula Factor Data'!AF56</f>
        <v>36.802958875683835</v>
      </c>
      <c r="Q51" s="104">
        <f>$D51*'National Details'!$E$36</f>
        <v>6.8162172656677935</v>
      </c>
      <c r="R51" s="104">
        <f>$D51*'National Details'!$E$37</f>
        <v>1.2328712102349577</v>
      </c>
      <c r="S51" s="104">
        <f>$D51*'National Details'!$E$43</f>
        <v>1.209928739148199</v>
      </c>
      <c r="T51" s="104">
        <f>$D51*'National Details'!$E$44</f>
        <v>0.9163430892078277</v>
      </c>
      <c r="U51" s="104">
        <f>$D51*'National Details'!$E$45</f>
        <v>0.86296388012775949</v>
      </c>
      <c r="V51" s="104">
        <f>$D51*'National Details'!$E$46</f>
        <v>0.79179160135433679</v>
      </c>
      <c r="W51" s="104">
        <f>$D51*'National Details'!$E$47</f>
        <v>0.5071024862606428</v>
      </c>
      <c r="X51" s="104">
        <f>$D51*'National Details'!$E$48</f>
        <v>0.41813713779386313</v>
      </c>
      <c r="Y51" s="104">
        <f>$D51*'National Details'!$E$39</f>
        <v>0.52062827049719029</v>
      </c>
      <c r="Z51" s="104">
        <f>$D51*'National Details'!$E$40</f>
        <v>4.568880117773463</v>
      </c>
      <c r="AA51" s="105">
        <f t="shared" si="15"/>
        <v>5472793.3274776181</v>
      </c>
      <c r="AB51" s="105">
        <f t="shared" si="15"/>
        <v>280275.1924205047</v>
      </c>
      <c r="AC51" s="105">
        <f t="shared" si="15"/>
        <v>101031.25290986859</v>
      </c>
      <c r="AD51" s="105">
        <f t="shared" si="15"/>
        <v>73328.136686114842</v>
      </c>
      <c r="AE51" s="105">
        <f t="shared" si="15"/>
        <v>62113.404510898246</v>
      </c>
      <c r="AF51" s="105">
        <f t="shared" si="15"/>
        <v>44938.246282233064</v>
      </c>
      <c r="AG51" s="105">
        <f t="shared" si="15"/>
        <v>41792.627079731421</v>
      </c>
      <c r="AH51" s="105">
        <f t="shared" si="14"/>
        <v>23943.591838640106</v>
      </c>
      <c r="AI51" s="105">
        <f t="shared" si="12"/>
        <v>347147.2593074863</v>
      </c>
      <c r="AJ51" s="105">
        <f t="shared" si="16"/>
        <v>31449.786369857327</v>
      </c>
      <c r="AK51" s="105">
        <f t="shared" si="16"/>
        <v>95844.535036937377</v>
      </c>
      <c r="AL51" s="104">
        <f t="shared" si="17"/>
        <v>6.8162172656677944</v>
      </c>
      <c r="AM51" s="104">
        <f t="shared" si="17"/>
        <v>0.34907523295704435</v>
      </c>
      <c r="AN51" s="104">
        <f t="shared" si="18"/>
        <v>0.43236259822578144</v>
      </c>
      <c r="AO51" s="104">
        <f t="shared" si="18"/>
        <v>3.9169865191051631E-2</v>
      </c>
      <c r="AP51" s="104">
        <f t="shared" si="18"/>
        <v>0.1193717970782163</v>
      </c>
      <c r="AQ51" s="104">
        <f t="shared" si="8"/>
        <v>7.756196759119887</v>
      </c>
      <c r="AR51" s="104">
        <f t="shared" si="19"/>
        <v>7.76</v>
      </c>
      <c r="AS51" s="105">
        <f t="shared" si="20"/>
        <v>2517376</v>
      </c>
      <c r="AT51" s="105">
        <f t="shared" si="21"/>
        <v>3713188</v>
      </c>
      <c r="AU51" s="105">
        <f t="shared" si="13"/>
        <v>6230564</v>
      </c>
      <c r="AV51" s="106"/>
      <c r="AW51" s="107"/>
      <c r="AX51" s="67"/>
      <c r="AZ51" s="67"/>
      <c r="BB51" s="67"/>
    </row>
    <row r="52" spans="1:54" x14ac:dyDescent="0.6">
      <c r="A52" s="102" t="s">
        <v>91</v>
      </c>
      <c r="B52" s="101">
        <v>394</v>
      </c>
      <c r="C52" s="102" t="s">
        <v>103</v>
      </c>
      <c r="D52" s="103">
        <f>ACA!P59</f>
        <v>1.0218283322923685</v>
      </c>
      <c r="E52" s="103">
        <f>'Formula Factor Data'!L57</f>
        <v>847.47</v>
      </c>
      <c r="F52" s="103">
        <f>'Formula Factor Data'!M57</f>
        <v>997.37</v>
      </c>
      <c r="G52" s="103">
        <f>'Formula Factor Data'!N57</f>
        <v>1844.8400000000001</v>
      </c>
      <c r="H52" s="103">
        <f>'Formula Factor Data'!X57</f>
        <v>542.739479458343</v>
      </c>
      <c r="I52" s="103">
        <f>'Formula Factor Data'!Y57</f>
        <v>146.99664578983996</v>
      </c>
      <c r="J52" s="103">
        <f>'Formula Factor Data'!Z57</f>
        <v>290.14185107863608</v>
      </c>
      <c r="K52" s="103">
        <f>'Formula Factor Data'!AA57</f>
        <v>230.82966736256088</v>
      </c>
      <c r="L52" s="103">
        <f>'Formula Factor Data'!AB57</f>
        <v>146.86826443980516</v>
      </c>
      <c r="M52" s="103">
        <f>'Formula Factor Data'!AC57</f>
        <v>232.62700626304803</v>
      </c>
      <c r="N52" s="103">
        <f>'Formula Factor Data'!AD57</f>
        <v>183.32856784968686</v>
      </c>
      <c r="O52" s="103">
        <f>'Formula Factor Data'!AE57</f>
        <v>125.29544975372281</v>
      </c>
      <c r="P52" s="103">
        <f>'Formula Factor Data'!AF57</f>
        <v>62.241384425216324</v>
      </c>
      <c r="Q52" s="104">
        <f>$D52*'National Details'!$E$36</f>
        <v>6.7748399642937871</v>
      </c>
      <c r="R52" s="104">
        <f>$D52*'National Details'!$E$37</f>
        <v>1.2253871642263054</v>
      </c>
      <c r="S52" s="104">
        <f>$D52*'National Details'!$E$43</f>
        <v>1.2025839635740738</v>
      </c>
      <c r="T52" s="104">
        <f>$D52*'National Details'!$E$44</f>
        <v>0.91078050182448289</v>
      </c>
      <c r="U52" s="104">
        <f>$D52*'National Details'!$E$45</f>
        <v>0.8577253269609203</v>
      </c>
      <c r="V52" s="104">
        <f>$D52*'National Details'!$E$46</f>
        <v>0.78698509380950488</v>
      </c>
      <c r="W52" s="104">
        <f>$D52*'National Details'!$E$47</f>
        <v>0.5040241612038403</v>
      </c>
      <c r="X52" s="104">
        <f>$D52*'National Details'!$E$48</f>
        <v>0.41559886976456994</v>
      </c>
      <c r="Y52" s="104">
        <f>$D52*'National Details'!$E$39</f>
        <v>0.51746783824971854</v>
      </c>
      <c r="Z52" s="104">
        <f>$D52*'National Details'!$E$40</f>
        <v>4.5411450966896982</v>
      </c>
      <c r="AA52" s="105">
        <f t="shared" si="15"/>
        <v>7124142.5830448186</v>
      </c>
      <c r="AB52" s="105">
        <f t="shared" si="15"/>
        <v>379087.61523885845</v>
      </c>
      <c r="AC52" s="105">
        <f t="shared" si="15"/>
        <v>100762.21108784276</v>
      </c>
      <c r="AD52" s="105">
        <f t="shared" si="15"/>
        <v>150625.65821364021</v>
      </c>
      <c r="AE52" s="105">
        <f t="shared" si="15"/>
        <v>112853.41758917482</v>
      </c>
      <c r="AF52" s="105">
        <f t="shared" si="15"/>
        <v>65882.386874645556</v>
      </c>
      <c r="AG52" s="105">
        <f t="shared" si="15"/>
        <v>66832.290071903175</v>
      </c>
      <c r="AH52" s="105">
        <f t="shared" si="14"/>
        <v>43428.952988515666</v>
      </c>
      <c r="AI52" s="105">
        <f t="shared" si="12"/>
        <v>540384.9168257222</v>
      </c>
      <c r="AJ52" s="105">
        <f t="shared" si="16"/>
        <v>36956.728350153549</v>
      </c>
      <c r="AK52" s="105">
        <f t="shared" si="16"/>
        <v>161108.87988543729</v>
      </c>
      <c r="AL52" s="104">
        <f t="shared" si="17"/>
        <v>6.774839964293788</v>
      </c>
      <c r="AM52" s="104">
        <f t="shared" si="17"/>
        <v>0.36050063509416536</v>
      </c>
      <c r="AN52" s="104">
        <f t="shared" si="18"/>
        <v>0.51388939622370344</v>
      </c>
      <c r="AO52" s="104">
        <f t="shared" si="18"/>
        <v>3.5144709311693792E-2</v>
      </c>
      <c r="AP52" s="104">
        <f t="shared" si="18"/>
        <v>0.15320957790038681</v>
      </c>
      <c r="AQ52" s="104">
        <f t="shared" si="8"/>
        <v>7.8375842828237374</v>
      </c>
      <c r="AR52" s="104">
        <f t="shared" si="19"/>
        <v>7.84</v>
      </c>
      <c r="AS52" s="105">
        <f t="shared" si="20"/>
        <v>3787174</v>
      </c>
      <c r="AT52" s="105">
        <f t="shared" si="21"/>
        <v>4457048</v>
      </c>
      <c r="AU52" s="105">
        <f t="shared" si="13"/>
        <v>8244222</v>
      </c>
      <c r="AV52" s="106"/>
      <c r="AW52" s="107"/>
      <c r="AX52" s="67"/>
      <c r="AZ52" s="67"/>
      <c r="BB52" s="67"/>
    </row>
    <row r="53" spans="1:54" x14ac:dyDescent="0.6">
      <c r="A53" s="102" t="s">
        <v>104</v>
      </c>
      <c r="B53" s="101">
        <v>889</v>
      </c>
      <c r="C53" s="102" t="s">
        <v>105</v>
      </c>
      <c r="D53" s="103">
        <f>ACA!P60</f>
        <v>1.0230534363387642</v>
      </c>
      <c r="E53" s="103">
        <f>'Formula Factor Data'!L58</f>
        <v>518.37</v>
      </c>
      <c r="F53" s="103">
        <f>'Formula Factor Data'!M58</f>
        <v>541.74</v>
      </c>
      <c r="G53" s="103">
        <f>'Formula Factor Data'!N58</f>
        <v>1060.1100000000001</v>
      </c>
      <c r="H53" s="103">
        <f>'Formula Factor Data'!X58</f>
        <v>271.88470658842363</v>
      </c>
      <c r="I53" s="103">
        <f>'Formula Factor Data'!Y58</f>
        <v>105.63044241777433</v>
      </c>
      <c r="J53" s="103">
        <f>'Formula Factor Data'!Z58</f>
        <v>68.911778403027085</v>
      </c>
      <c r="K53" s="103">
        <f>'Formula Factor Data'!AA58</f>
        <v>74.56871543611139</v>
      </c>
      <c r="L53" s="103">
        <f>'Formula Factor Data'!AB58</f>
        <v>116.53290288153683</v>
      </c>
      <c r="M53" s="103">
        <f>'Formula Factor Data'!AC58</f>
        <v>175.46790142621524</v>
      </c>
      <c r="N53" s="103">
        <f>'Formula Factor Data'!AD58</f>
        <v>146.05182885417679</v>
      </c>
      <c r="O53" s="103">
        <f>'Formula Factor Data'!AE58</f>
        <v>455.14686030440407</v>
      </c>
      <c r="P53" s="103">
        <f>'Formula Factor Data'!AF58</f>
        <v>17.117294926741756</v>
      </c>
      <c r="Q53" s="104">
        <f>$D53*'National Details'!$E$36</f>
        <v>6.7829625457408289</v>
      </c>
      <c r="R53" s="104">
        <f>$D53*'National Details'!$E$37</f>
        <v>1.2268563217411761</v>
      </c>
      <c r="S53" s="104">
        <f>$D53*'National Details'!$E$43</f>
        <v>1.2040257815716235</v>
      </c>
      <c r="T53" s="104">
        <f>$D53*'National Details'!$E$44</f>
        <v>0.91187246692556834</v>
      </c>
      <c r="U53" s="104">
        <f>$D53*'National Details'!$E$45</f>
        <v>0.8587536824444667</v>
      </c>
      <c r="V53" s="104">
        <f>$D53*'National Details'!$E$46</f>
        <v>0.78792863646966604</v>
      </c>
      <c r="W53" s="104">
        <f>$D53*'National Details'!$E$47</f>
        <v>0.50462845257046041</v>
      </c>
      <c r="X53" s="104">
        <f>$D53*'National Details'!$E$48</f>
        <v>0.41609714510195839</v>
      </c>
      <c r="Y53" s="104">
        <f>$D53*'National Details'!$E$39</f>
        <v>0.51808824768884343</v>
      </c>
      <c r="Z53" s="104">
        <f>$D53*'National Details'!$E$40</f>
        <v>4.5465896269081396</v>
      </c>
      <c r="AA53" s="105">
        <f t="shared" si="15"/>
        <v>4098691.2618882265</v>
      </c>
      <c r="AB53" s="105">
        <f t="shared" si="15"/>
        <v>190131.17850576882</v>
      </c>
      <c r="AC53" s="105">
        <f t="shared" si="15"/>
        <v>72493.612314195751</v>
      </c>
      <c r="AD53" s="105">
        <f t="shared" si="15"/>
        <v>35818.089422379955</v>
      </c>
      <c r="AE53" s="105">
        <f t="shared" si="15"/>
        <v>36500.6106162711</v>
      </c>
      <c r="AF53" s="105">
        <f t="shared" si="15"/>
        <v>52337.178424641759</v>
      </c>
      <c r="AG53" s="105">
        <f t="shared" si="15"/>
        <v>50471.274476323335</v>
      </c>
      <c r="AH53" s="105">
        <f t="shared" si="14"/>
        <v>34639.896943191394</v>
      </c>
      <c r="AI53" s="105">
        <f t="shared" si="12"/>
        <v>282260.66219700332</v>
      </c>
      <c r="AJ53" s="105">
        <f t="shared" si="16"/>
        <v>134409.55639882688</v>
      </c>
      <c r="AK53" s="105">
        <f t="shared" si="16"/>
        <v>44360.429866151295</v>
      </c>
      <c r="AL53" s="104">
        <f t="shared" si="17"/>
        <v>6.782962545740828</v>
      </c>
      <c r="AM53" s="104">
        <f t="shared" si="17"/>
        <v>0.31464986752577778</v>
      </c>
      <c r="AN53" s="104">
        <f t="shared" si="18"/>
        <v>0.46711581270365238</v>
      </c>
      <c r="AO53" s="104">
        <f t="shared" si="18"/>
        <v>0.22243563337407202</v>
      </c>
      <c r="AP53" s="104">
        <f t="shared" si="18"/>
        <v>7.3412490736481484E-2</v>
      </c>
      <c r="AQ53" s="104">
        <f t="shared" si="8"/>
        <v>7.8605763500808123</v>
      </c>
      <c r="AR53" s="104">
        <f t="shared" si="19"/>
        <v>7.86</v>
      </c>
      <c r="AS53" s="105">
        <f t="shared" si="20"/>
        <v>2322402</v>
      </c>
      <c r="AT53" s="105">
        <f t="shared" si="21"/>
        <v>2427104</v>
      </c>
      <c r="AU53" s="105">
        <f t="shared" si="13"/>
        <v>4749506</v>
      </c>
      <c r="AV53" s="106"/>
      <c r="AW53" s="107"/>
      <c r="AX53" s="67"/>
      <c r="AZ53" s="67"/>
      <c r="BB53" s="67"/>
    </row>
    <row r="54" spans="1:54" x14ac:dyDescent="0.6">
      <c r="A54" s="102" t="s">
        <v>104</v>
      </c>
      <c r="B54" s="101">
        <v>890</v>
      </c>
      <c r="C54" s="102" t="s">
        <v>106</v>
      </c>
      <c r="D54" s="103">
        <f>ACA!P61</f>
        <v>1.0203858826950289</v>
      </c>
      <c r="E54" s="103">
        <f>'Formula Factor Data'!L59</f>
        <v>495.98</v>
      </c>
      <c r="F54" s="103">
        <f>'Formula Factor Data'!M59</f>
        <v>520.59</v>
      </c>
      <c r="G54" s="103">
        <f>'Formula Factor Data'!N59</f>
        <v>1016.57</v>
      </c>
      <c r="H54" s="103">
        <f>'Formula Factor Data'!X59</f>
        <v>403.05180472045237</v>
      </c>
      <c r="I54" s="103">
        <f>'Formula Factor Data'!Y59</f>
        <v>221.87800500312696</v>
      </c>
      <c r="J54" s="103">
        <f>'Formula Factor Data'!Z59</f>
        <v>119.01307317073172</v>
      </c>
      <c r="K54" s="103">
        <f>'Formula Factor Data'!AA59</f>
        <v>102.35632895559725</v>
      </c>
      <c r="L54" s="103">
        <f>'Formula Factor Data'!AB59</f>
        <v>39.925325828642904</v>
      </c>
      <c r="M54" s="103">
        <f>'Formula Factor Data'!AC59</f>
        <v>118.75877173233272</v>
      </c>
      <c r="N54" s="103">
        <f>'Formula Factor Data'!AD59</f>
        <v>123.2090469043152</v>
      </c>
      <c r="O54" s="103">
        <f>'Formula Factor Data'!AE59</f>
        <v>100.54084834798641</v>
      </c>
      <c r="P54" s="103">
        <f>'Formula Factor Data'!AF59</f>
        <v>24.801186951754385</v>
      </c>
      <c r="Q54" s="104">
        <f>$D54*'National Details'!$E$36</f>
        <v>6.7652763567193013</v>
      </c>
      <c r="R54" s="104">
        <f>$D54*'National Details'!$E$37</f>
        <v>1.2236573636661097</v>
      </c>
      <c r="S54" s="104">
        <f>$D54*'National Details'!$E$43</f>
        <v>1.2008863528314426</v>
      </c>
      <c r="T54" s="104">
        <f>$D54*'National Details'!$E$44</f>
        <v>0.90949481133557841</v>
      </c>
      <c r="U54" s="104">
        <f>$D54*'National Details'!$E$45</f>
        <v>0.85651453106360242</v>
      </c>
      <c r="V54" s="104">
        <f>$D54*'National Details'!$E$46</f>
        <v>0.78587415736763599</v>
      </c>
      <c r="W54" s="104">
        <f>$D54*'National Details'!$E$47</f>
        <v>0.50331266258376695</v>
      </c>
      <c r="X54" s="104">
        <f>$D54*'National Details'!$E$48</f>
        <v>0.41501219546380769</v>
      </c>
      <c r="Y54" s="104">
        <f>$D54*'National Details'!$E$39</f>
        <v>0.51673736205197507</v>
      </c>
      <c r="Z54" s="104">
        <f>$D54*'National Details'!$E$40</f>
        <v>4.5347346530670549</v>
      </c>
      <c r="AA54" s="105">
        <f t="shared" si="15"/>
        <v>3920104.8819915806</v>
      </c>
      <c r="AB54" s="105">
        <f t="shared" si="15"/>
        <v>281122.46600750496</v>
      </c>
      <c r="AC54" s="105">
        <f t="shared" si="15"/>
        <v>151876.65287498137</v>
      </c>
      <c r="AD54" s="105">
        <f t="shared" si="15"/>
        <v>61697.810342032753</v>
      </c>
      <c r="AE54" s="105">
        <f t="shared" si="15"/>
        <v>49971.719365173267</v>
      </c>
      <c r="AF54" s="105">
        <f t="shared" si="15"/>
        <v>17884.480622131443</v>
      </c>
      <c r="AG54" s="105">
        <f t="shared" si="15"/>
        <v>34070.492355293565</v>
      </c>
      <c r="AH54" s="105">
        <f t="shared" si="14"/>
        <v>29145.956522354973</v>
      </c>
      <c r="AI54" s="105">
        <f t="shared" si="12"/>
        <v>344647.11208196741</v>
      </c>
      <c r="AJ54" s="105">
        <f t="shared" si="16"/>
        <v>29613.331269669521</v>
      </c>
      <c r="AK54" s="105">
        <f t="shared" si="16"/>
        <v>64106.0770871696</v>
      </c>
      <c r="AL54" s="104">
        <f t="shared" si="17"/>
        <v>6.7652763567193022</v>
      </c>
      <c r="AM54" s="104">
        <f t="shared" si="17"/>
        <v>0.48515823680129888</v>
      </c>
      <c r="AN54" s="104">
        <f t="shared" si="18"/>
        <v>0.59478841229246715</v>
      </c>
      <c r="AO54" s="104">
        <f t="shared" si="18"/>
        <v>5.1106380036599716E-2</v>
      </c>
      <c r="AP54" s="104">
        <f t="shared" si="18"/>
        <v>0.11063360310388373</v>
      </c>
      <c r="AQ54" s="104">
        <f t="shared" si="8"/>
        <v>8.0069629889535516</v>
      </c>
      <c r="AR54" s="104">
        <f t="shared" si="19"/>
        <v>8.01</v>
      </c>
      <c r="AS54" s="105">
        <f t="shared" si="20"/>
        <v>2264496</v>
      </c>
      <c r="AT54" s="105">
        <f t="shared" si="21"/>
        <v>2376858</v>
      </c>
      <c r="AU54" s="105">
        <f t="shared" si="13"/>
        <v>4641354</v>
      </c>
      <c r="AV54" s="106"/>
      <c r="AW54" s="107"/>
      <c r="AX54" s="67"/>
      <c r="AZ54" s="67"/>
      <c r="BB54" s="67"/>
    </row>
    <row r="55" spans="1:54" x14ac:dyDescent="0.6">
      <c r="A55" s="102" t="s">
        <v>104</v>
      </c>
      <c r="B55" s="101">
        <v>350</v>
      </c>
      <c r="C55" s="102" t="s">
        <v>107</v>
      </c>
      <c r="D55" s="103">
        <f>ACA!P62</f>
        <v>1.0549204120586346</v>
      </c>
      <c r="E55" s="103">
        <f>'Formula Factor Data'!L60</f>
        <v>927.74</v>
      </c>
      <c r="F55" s="103">
        <f>'Formula Factor Data'!M60</f>
        <v>1220.49</v>
      </c>
      <c r="G55" s="103">
        <f>'Formula Factor Data'!N60</f>
        <v>2148.23</v>
      </c>
      <c r="H55" s="103">
        <f>'Formula Factor Data'!X60</f>
        <v>550.88508536417464</v>
      </c>
      <c r="I55" s="103">
        <f>'Formula Factor Data'!Y60</f>
        <v>142.24215707964601</v>
      </c>
      <c r="J55" s="103">
        <f>'Formula Factor Data'!Z60</f>
        <v>182.41396755162242</v>
      </c>
      <c r="K55" s="103">
        <f>'Formula Factor Data'!AA60</f>
        <v>251.66790560471978</v>
      </c>
      <c r="L55" s="103">
        <f>'Formula Factor Data'!AB60</f>
        <v>160.57408185840708</v>
      </c>
      <c r="M55" s="103">
        <f>'Formula Factor Data'!AC60</f>
        <v>393.2311025073746</v>
      </c>
      <c r="N55" s="103">
        <f>'Formula Factor Data'!AD60</f>
        <v>242.72826327433629</v>
      </c>
      <c r="O55" s="103">
        <f>'Formula Factor Data'!AE60</f>
        <v>687.18433270982598</v>
      </c>
      <c r="P55" s="103">
        <f>'Formula Factor Data'!AF60</f>
        <v>40.36389427554095</v>
      </c>
      <c r="Q55" s="104">
        <f>$D55*'National Details'!$E$36</f>
        <v>6.9942442785186065</v>
      </c>
      <c r="R55" s="104">
        <f>$D55*'National Details'!$E$37</f>
        <v>1.2650715304761277</v>
      </c>
      <c r="S55" s="104">
        <f>$D55*'National Details'!$E$43</f>
        <v>1.2415298443943359</v>
      </c>
      <c r="T55" s="104">
        <f>$D55*'National Details'!$E$44</f>
        <v>0.94027627921041679</v>
      </c>
      <c r="U55" s="104">
        <f>$D55*'National Details'!$E$45</f>
        <v>0.88550290372243079</v>
      </c>
      <c r="V55" s="104">
        <f>$D55*'National Details'!$E$46</f>
        <v>0.81247173640511761</v>
      </c>
      <c r="W55" s="104">
        <f>$D55*'National Details'!$E$47</f>
        <v>0.52034706713586198</v>
      </c>
      <c r="X55" s="104">
        <f>$D55*'National Details'!$E$48</f>
        <v>0.42905810798921934</v>
      </c>
      <c r="Y55" s="104">
        <f>$D55*'National Details'!$E$39</f>
        <v>0.53422611988927815</v>
      </c>
      <c r="Z55" s="104">
        <f>$D55*'National Details'!$E$40</f>
        <v>4.6882108327049794</v>
      </c>
      <c r="AA55" s="105">
        <f t="shared" si="15"/>
        <v>8564389.8702719547</v>
      </c>
      <c r="AB55" s="105">
        <f t="shared" si="15"/>
        <v>397238.15169313335</v>
      </c>
      <c r="AC55" s="105">
        <f t="shared" si="15"/>
        <v>100660.79339288233</v>
      </c>
      <c r="AD55" s="105">
        <f t="shared" si="15"/>
        <v>97766.130210706062</v>
      </c>
      <c r="AE55" s="105">
        <f t="shared" si="15"/>
        <v>127026.01687643153</v>
      </c>
      <c r="AF55" s="105">
        <f t="shared" si="15"/>
        <v>74363.284772219777</v>
      </c>
      <c r="AG55" s="105">
        <f t="shared" si="15"/>
        <v>116631.49101089891</v>
      </c>
      <c r="AH55" s="105">
        <f t="shared" si="14"/>
        <v>59362.38175571763</v>
      </c>
      <c r="AI55" s="105">
        <f t="shared" si="12"/>
        <v>575810.09801885625</v>
      </c>
      <c r="AJ55" s="105">
        <f t="shared" si="16"/>
        <v>209253.73723599565</v>
      </c>
      <c r="AK55" s="105">
        <f t="shared" si="16"/>
        <v>107863.63444386727</v>
      </c>
      <c r="AL55" s="104">
        <f t="shared" si="17"/>
        <v>6.9942442785186056</v>
      </c>
      <c r="AM55" s="104">
        <f t="shared" si="17"/>
        <v>0.32441081171854441</v>
      </c>
      <c r="AN55" s="104">
        <f t="shared" si="18"/>
        <v>0.47024441257176652</v>
      </c>
      <c r="AO55" s="104">
        <f t="shared" si="18"/>
        <v>0.17089037007781896</v>
      </c>
      <c r="AP55" s="104">
        <f t="shared" si="18"/>
        <v>8.8088540981528782E-2</v>
      </c>
      <c r="AQ55" s="104">
        <f t="shared" si="8"/>
        <v>8.0478784138682631</v>
      </c>
      <c r="AR55" s="104">
        <f t="shared" si="19"/>
        <v>8.0500000000000007</v>
      </c>
      <c r="AS55" s="105">
        <f t="shared" si="20"/>
        <v>4256935</v>
      </c>
      <c r="AT55" s="105">
        <f t="shared" si="21"/>
        <v>5600219</v>
      </c>
      <c r="AU55" s="105">
        <f t="shared" si="13"/>
        <v>9857154</v>
      </c>
      <c r="AV55" s="106"/>
      <c r="AW55" s="107"/>
      <c r="AX55" s="67"/>
      <c r="AZ55" s="67"/>
      <c r="BB55" s="67"/>
    </row>
    <row r="56" spans="1:54" x14ac:dyDescent="0.6">
      <c r="A56" s="102" t="s">
        <v>104</v>
      </c>
      <c r="B56" s="101">
        <v>351</v>
      </c>
      <c r="C56" s="102" t="s">
        <v>108</v>
      </c>
      <c r="D56" s="103">
        <f>ACA!P63</f>
        <v>1.0457172858374155</v>
      </c>
      <c r="E56" s="103">
        <f>'Formula Factor Data'!L61</f>
        <v>458.26</v>
      </c>
      <c r="F56" s="103">
        <f>'Formula Factor Data'!M61</f>
        <v>898.89</v>
      </c>
      <c r="G56" s="103">
        <f>'Formula Factor Data'!N61</f>
        <v>1357.15</v>
      </c>
      <c r="H56" s="103">
        <f>'Formula Factor Data'!X61</f>
        <v>302.68016447368421</v>
      </c>
      <c r="I56" s="103">
        <f>'Formula Factor Data'!Y61</f>
        <v>34.005766544438622</v>
      </c>
      <c r="J56" s="103">
        <f>'Formula Factor Data'!Z61</f>
        <v>47.394796577614812</v>
      </c>
      <c r="K56" s="103">
        <f>'Formula Factor Data'!AA61</f>
        <v>139.22221494674352</v>
      </c>
      <c r="L56" s="103">
        <f>'Formula Factor Data'!AB61</f>
        <v>94.908080146673655</v>
      </c>
      <c r="M56" s="103">
        <f>'Formula Factor Data'!AC61</f>
        <v>217.18665531691985</v>
      </c>
      <c r="N56" s="103">
        <f>'Formula Factor Data'!AD61</f>
        <v>106.28283132530122</v>
      </c>
      <c r="O56" s="103">
        <f>'Formula Factor Data'!AE61</f>
        <v>258.96092923080005</v>
      </c>
      <c r="P56" s="103">
        <f>'Formula Factor Data'!AF61</f>
        <v>27.889157278053176</v>
      </c>
      <c r="Q56" s="104">
        <f>$D56*'National Details'!$E$36</f>
        <v>6.9332264878099847</v>
      </c>
      <c r="R56" s="104">
        <f>$D56*'National Details'!$E$37</f>
        <v>1.254035045788982</v>
      </c>
      <c r="S56" s="104">
        <f>$D56*'National Details'!$E$43</f>
        <v>1.2306987373887617</v>
      </c>
      <c r="T56" s="104">
        <f>$D56*'National Details'!$E$44</f>
        <v>0.93207330846354797</v>
      </c>
      <c r="U56" s="104">
        <f>$D56*'National Details'!$E$45</f>
        <v>0.87777777593169026</v>
      </c>
      <c r="V56" s="104">
        <f>$D56*'National Details'!$E$46</f>
        <v>0.80538373255588147</v>
      </c>
      <c r="W56" s="104">
        <f>$D56*'National Details'!$E$47</f>
        <v>0.51580755905264331</v>
      </c>
      <c r="X56" s="104">
        <f>$D56*'National Details'!$E$48</f>
        <v>0.42531500483288115</v>
      </c>
      <c r="Y56" s="104">
        <f>$D56*'National Details'!$E$39</f>
        <v>0.52956553094264969</v>
      </c>
      <c r="Z56" s="104">
        <f>$D56*'National Details'!$E$40</f>
        <v>4.6473108789720978</v>
      </c>
      <c r="AA56" s="105">
        <f t="shared" si="15"/>
        <v>5363374.1469208542</v>
      </c>
      <c r="AB56" s="105">
        <f t="shared" si="15"/>
        <v>216355.77433164872</v>
      </c>
      <c r="AC56" s="105">
        <f t="shared" si="15"/>
        <v>23854.986751601235</v>
      </c>
      <c r="AD56" s="105">
        <f t="shared" si="15"/>
        <v>25179.992164530937</v>
      </c>
      <c r="AE56" s="105">
        <f t="shared" si="15"/>
        <v>69657.514731854666</v>
      </c>
      <c r="AF56" s="105">
        <f t="shared" si="15"/>
        <v>43569.331587797242</v>
      </c>
      <c r="AG56" s="105">
        <f t="shared" si="15"/>
        <v>63855.115566562083</v>
      </c>
      <c r="AH56" s="105">
        <f t="shared" si="14"/>
        <v>25766.099263700486</v>
      </c>
      <c r="AI56" s="105">
        <f t="shared" si="12"/>
        <v>251883.04006604664</v>
      </c>
      <c r="AJ56" s="105">
        <f t="shared" si="16"/>
        <v>78167.965729461022</v>
      </c>
      <c r="AK56" s="105">
        <f t="shared" si="16"/>
        <v>73877.462893486401</v>
      </c>
      <c r="AL56" s="104">
        <f t="shared" si="17"/>
        <v>6.9332264878099865</v>
      </c>
      <c r="AM56" s="104">
        <f t="shared" si="17"/>
        <v>0.27968281613320062</v>
      </c>
      <c r="AN56" s="104">
        <f t="shared" si="18"/>
        <v>0.3256088643785211</v>
      </c>
      <c r="AO56" s="104">
        <f t="shared" si="18"/>
        <v>0.10104762331467455</v>
      </c>
      <c r="AP56" s="104">
        <f t="shared" si="18"/>
        <v>9.5501296115875434E-2</v>
      </c>
      <c r="AQ56" s="104">
        <f t="shared" si="8"/>
        <v>7.7350670877522587</v>
      </c>
      <c r="AR56" s="104">
        <f t="shared" si="19"/>
        <v>7.74</v>
      </c>
      <c r="AS56" s="105">
        <f t="shared" si="20"/>
        <v>2021752</v>
      </c>
      <c r="AT56" s="105">
        <f t="shared" si="21"/>
        <v>3965723</v>
      </c>
      <c r="AU56" s="105">
        <f t="shared" si="13"/>
        <v>5987475</v>
      </c>
      <c r="AV56" s="106"/>
      <c r="AW56" s="107"/>
      <c r="AX56" s="67"/>
      <c r="AZ56" s="67"/>
      <c r="BB56" s="67"/>
    </row>
    <row r="57" spans="1:54" x14ac:dyDescent="0.6">
      <c r="A57" s="102" t="s">
        <v>104</v>
      </c>
      <c r="B57" s="101">
        <v>895</v>
      </c>
      <c r="C57" s="102" t="s">
        <v>109</v>
      </c>
      <c r="D57" s="103">
        <f>ACA!P64</f>
        <v>1.0589238034222055</v>
      </c>
      <c r="E57" s="103">
        <f>'Formula Factor Data'!L62</f>
        <v>564.36</v>
      </c>
      <c r="F57" s="103">
        <f>'Formula Factor Data'!M62</f>
        <v>1774.69</v>
      </c>
      <c r="G57" s="103">
        <f>'Formula Factor Data'!N62</f>
        <v>2339.0500000000002</v>
      </c>
      <c r="H57" s="103">
        <f>'Formula Factor Data'!X62</f>
        <v>370.18589053532634</v>
      </c>
      <c r="I57" s="103">
        <f>'Formula Factor Data'!Y62</f>
        <v>12.162642995097313</v>
      </c>
      <c r="J57" s="103">
        <f>'Formula Factor Data'!Z62</f>
        <v>23.166939038280592</v>
      </c>
      <c r="K57" s="103">
        <f>'Formula Factor Data'!AA62</f>
        <v>0</v>
      </c>
      <c r="L57" s="103">
        <f>'Formula Factor Data'!AB62</f>
        <v>142.82417917099986</v>
      </c>
      <c r="M57" s="103">
        <f>'Formula Factor Data'!AC62</f>
        <v>230.97438221165754</v>
      </c>
      <c r="N57" s="103">
        <f>'Formula Factor Data'!AD62</f>
        <v>131.12487495666815</v>
      </c>
      <c r="O57" s="103">
        <f>'Formula Factor Data'!AE62</f>
        <v>228.65629859990051</v>
      </c>
      <c r="P57" s="103">
        <f>'Formula Factor Data'!AF62</f>
        <v>33.744747783399291</v>
      </c>
      <c r="Q57" s="104">
        <f>$D57*'National Details'!$E$36</f>
        <v>7.0207872260426605</v>
      </c>
      <c r="R57" s="104">
        <f>$D57*'National Details'!$E$37</f>
        <v>1.2698724390390062</v>
      </c>
      <c r="S57" s="104">
        <f>$D57*'National Details'!$E$43</f>
        <v>1.2462414129637263</v>
      </c>
      <c r="T57" s="104">
        <f>$D57*'National Details'!$E$44</f>
        <v>0.94384459952399913</v>
      </c>
      <c r="U57" s="104">
        <f>$D57*'National Details'!$E$45</f>
        <v>0.8888633607167753</v>
      </c>
      <c r="V57" s="104">
        <f>$D57*'National Details'!$E$46</f>
        <v>0.81555504230714515</v>
      </c>
      <c r="W57" s="104">
        <f>$D57*'National Details'!$E$47</f>
        <v>0.52232176866862112</v>
      </c>
      <c r="X57" s="104">
        <f>$D57*'National Details'!$E$48</f>
        <v>0.43068637065658216</v>
      </c>
      <c r="Y57" s="104">
        <f>$D57*'National Details'!$E$39</f>
        <v>0.53625349201148886</v>
      </c>
      <c r="Z57" s="104">
        <f>$D57*'National Details'!$E$40</f>
        <v>4.7060024523795141</v>
      </c>
      <c r="AA57" s="105">
        <f t="shared" si="15"/>
        <v>9360524.2458127998</v>
      </c>
      <c r="AB57" s="105">
        <f t="shared" si="15"/>
        <v>267950.65003579523</v>
      </c>
      <c r="AC57" s="105">
        <f t="shared" si="15"/>
        <v>8639.8259532025622</v>
      </c>
      <c r="AD57" s="105">
        <f t="shared" si="15"/>
        <v>12463.614470306224</v>
      </c>
      <c r="AE57" s="105">
        <f t="shared" si="15"/>
        <v>0</v>
      </c>
      <c r="AF57" s="105">
        <f t="shared" si="15"/>
        <v>66394.158307184189</v>
      </c>
      <c r="AG57" s="105">
        <f t="shared" si="15"/>
        <v>68766.480265342994</v>
      </c>
      <c r="AH57" s="105">
        <f t="shared" si="14"/>
        <v>32190.007003794773</v>
      </c>
      <c r="AI57" s="105">
        <f t="shared" si="12"/>
        <v>188454.08599983074</v>
      </c>
      <c r="AJ57" s="105">
        <f t="shared" si="16"/>
        <v>69892.110998932461</v>
      </c>
      <c r="AK57" s="105">
        <f t="shared" si="16"/>
        <v>90517.633519454976</v>
      </c>
      <c r="AL57" s="104">
        <f t="shared" si="17"/>
        <v>7.0207872260426614</v>
      </c>
      <c r="AM57" s="104">
        <f t="shared" si="17"/>
        <v>0.20097426720759345</v>
      </c>
      <c r="AN57" s="104">
        <f t="shared" si="18"/>
        <v>0.1413484976843056</v>
      </c>
      <c r="AO57" s="104">
        <f t="shared" si="18"/>
        <v>5.2422025435376905E-2</v>
      </c>
      <c r="AP57" s="104">
        <f t="shared" si="18"/>
        <v>6.7892035580088161E-2</v>
      </c>
      <c r="AQ57" s="104">
        <f t="shared" si="8"/>
        <v>7.4834240519500259</v>
      </c>
      <c r="AR57" s="104">
        <f t="shared" si="19"/>
        <v>7.48</v>
      </c>
      <c r="AS57" s="105">
        <f t="shared" si="20"/>
        <v>2406206</v>
      </c>
      <c r="AT57" s="105">
        <f t="shared" si="21"/>
        <v>7566569</v>
      </c>
      <c r="AU57" s="105">
        <f t="shared" si="13"/>
        <v>9972775</v>
      </c>
      <c r="AV57" s="106"/>
      <c r="AW57" s="107"/>
      <c r="AX57" s="67"/>
      <c r="AZ57" s="67"/>
      <c r="BB57" s="67"/>
    </row>
    <row r="58" spans="1:54" x14ac:dyDescent="0.6">
      <c r="A58" s="102" t="s">
        <v>104</v>
      </c>
      <c r="B58" s="101">
        <v>896</v>
      </c>
      <c r="C58" s="102" t="s">
        <v>110</v>
      </c>
      <c r="D58" s="103">
        <f>ACA!P65</f>
        <v>1.0586901108104043</v>
      </c>
      <c r="E58" s="103">
        <f>'Formula Factor Data'!L63</f>
        <v>704.17</v>
      </c>
      <c r="F58" s="103">
        <f>'Formula Factor Data'!M63</f>
        <v>1558.84</v>
      </c>
      <c r="G58" s="103">
        <f>'Formula Factor Data'!N63</f>
        <v>2263.0099999999998</v>
      </c>
      <c r="H58" s="103">
        <f>'Formula Factor Data'!X63</f>
        <v>440.0785931867976</v>
      </c>
      <c r="I58" s="103">
        <f>'Formula Factor Data'!Y63</f>
        <v>34.836745113239928</v>
      </c>
      <c r="J58" s="103">
        <f>'Formula Factor Data'!Z63</f>
        <v>170.54967661553795</v>
      </c>
      <c r="K58" s="103">
        <f>'Formula Factor Data'!AA63</f>
        <v>122.55516806024696</v>
      </c>
      <c r="L58" s="103">
        <f>'Formula Factor Data'!AB63</f>
        <v>81.452821307935096</v>
      </c>
      <c r="M58" s="103">
        <f>'Formula Factor Data'!AC63</f>
        <v>164.15876294368456</v>
      </c>
      <c r="N58" s="103">
        <f>'Formula Factor Data'!AD63</f>
        <v>224.30853867877511</v>
      </c>
      <c r="O58" s="103">
        <f>'Formula Factor Data'!AE63</f>
        <v>179.68271494823688</v>
      </c>
      <c r="P58" s="103">
        <f>'Formula Factor Data'!AF63</f>
        <v>37.641378108030864</v>
      </c>
      <c r="Q58" s="104">
        <f>$D58*'National Details'!$E$36</f>
        <v>7.0192378170120469</v>
      </c>
      <c r="R58" s="104">
        <f>$D58*'National Details'!$E$37</f>
        <v>1.2695921924282734</v>
      </c>
      <c r="S58" s="104">
        <f>$D58*'National Details'!$E$43</f>
        <v>1.2459663814555204</v>
      </c>
      <c r="T58" s="104">
        <f>$D58*'National Details'!$E$44</f>
        <v>0.94363630360234318</v>
      </c>
      <c r="U58" s="104">
        <f>$D58*'National Details'!$E$45</f>
        <v>0.88866719853812848</v>
      </c>
      <c r="V58" s="104">
        <f>$D58*'National Details'!$E$46</f>
        <v>0.81537505845251046</v>
      </c>
      <c r="W58" s="104">
        <f>$D58*'National Details'!$E$47</f>
        <v>0.52220649811003483</v>
      </c>
      <c r="X58" s="104">
        <f>$D58*'National Details'!$E$48</f>
        <v>0.43059132300301101</v>
      </c>
      <c r="Y58" s="104">
        <f>$D58*'National Details'!$E$39</f>
        <v>0.53613514687774966</v>
      </c>
      <c r="Z58" s="104">
        <f>$D58*'National Details'!$E$40</f>
        <v>4.7049638903973534</v>
      </c>
      <c r="AA58" s="105">
        <f t="shared" si="15"/>
        <v>9054225.0621975642</v>
      </c>
      <c r="AB58" s="105">
        <f t="shared" si="15"/>
        <v>318470.59719992266</v>
      </c>
      <c r="AC58" s="105">
        <f t="shared" si="15"/>
        <v>24741.085552746146</v>
      </c>
      <c r="AD58" s="105">
        <f t="shared" si="15"/>
        <v>91734.013860574894</v>
      </c>
      <c r="AE58" s="105">
        <f t="shared" si="15"/>
        <v>62079.131983887426</v>
      </c>
      <c r="AF58" s="105">
        <f t="shared" si="15"/>
        <v>37856.321392995298</v>
      </c>
      <c r="AG58" s="105">
        <f t="shared" si="15"/>
        <v>48863.120456611221</v>
      </c>
      <c r="AH58" s="105">
        <f t="shared" si="14"/>
        <v>55053.626945422533</v>
      </c>
      <c r="AI58" s="105">
        <f t="shared" si="12"/>
        <v>320327.30019223754</v>
      </c>
      <c r="AJ58" s="105">
        <f t="shared" si="16"/>
        <v>54910.504698994511</v>
      </c>
      <c r="AK58" s="105">
        <f t="shared" si="16"/>
        <v>100947.75512635484</v>
      </c>
      <c r="AL58" s="104">
        <f t="shared" si="17"/>
        <v>7.0192378170120469</v>
      </c>
      <c r="AM58" s="104">
        <f t="shared" si="17"/>
        <v>0.24689256608003354</v>
      </c>
      <c r="AN58" s="104">
        <f t="shared" si="18"/>
        <v>0.24833196478827074</v>
      </c>
      <c r="AO58" s="104">
        <f t="shared" si="18"/>
        <v>4.2569064551268368E-2</v>
      </c>
      <c r="AP58" s="104">
        <f t="shared" si="18"/>
        <v>7.8259187888289797E-2</v>
      </c>
      <c r="AQ58" s="104">
        <f t="shared" si="8"/>
        <v>7.6352906003199097</v>
      </c>
      <c r="AR58" s="104">
        <f t="shared" si="19"/>
        <v>7.64</v>
      </c>
      <c r="AS58" s="105">
        <f t="shared" si="20"/>
        <v>3066520</v>
      </c>
      <c r="AT58" s="105">
        <f t="shared" si="21"/>
        <v>6788437</v>
      </c>
      <c r="AU58" s="105">
        <f t="shared" si="13"/>
        <v>9854957</v>
      </c>
      <c r="AV58" s="106"/>
      <c r="AW58" s="107"/>
      <c r="AX58" s="67"/>
      <c r="AZ58" s="67"/>
      <c r="BB58" s="67"/>
    </row>
    <row r="59" spans="1:54" x14ac:dyDescent="0.6">
      <c r="A59" s="102" t="s">
        <v>104</v>
      </c>
      <c r="B59" s="101">
        <v>942</v>
      </c>
      <c r="C59" s="102" t="s">
        <v>111</v>
      </c>
      <c r="D59" s="103">
        <f>ACA!P66</f>
        <v>1.0168422081638722</v>
      </c>
      <c r="E59" s="103">
        <f>'Formula Factor Data'!L64</f>
        <v>632.45000000000005</v>
      </c>
      <c r="F59" s="103">
        <f>'Formula Factor Data'!M64</f>
        <v>1120.26</v>
      </c>
      <c r="G59" s="103">
        <f>'Formula Factor Data'!N64</f>
        <v>1752.71</v>
      </c>
      <c r="H59" s="103">
        <f>'Formula Factor Data'!X64</f>
        <v>370.83880230471334</v>
      </c>
      <c r="I59" s="103">
        <f>'Formula Factor Data'!Y64</f>
        <v>17.039685733664935</v>
      </c>
      <c r="J59" s="103">
        <f>'Formula Factor Data'!Z64</f>
        <v>130.37340945059915</v>
      </c>
      <c r="K59" s="103">
        <f>'Formula Factor Data'!AA64</f>
        <v>88.500693345391511</v>
      </c>
      <c r="L59" s="103">
        <f>'Formula Factor Data'!AB64</f>
        <v>52.439963071821545</v>
      </c>
      <c r="M59" s="103">
        <f>'Formula Factor Data'!AC64</f>
        <v>157.98034215087799</v>
      </c>
      <c r="N59" s="103">
        <f>'Formula Factor Data'!AD64</f>
        <v>253.08556485040319</v>
      </c>
      <c r="O59" s="103">
        <f>'Formula Factor Data'!AE64</f>
        <v>80.018645772000539</v>
      </c>
      <c r="P59" s="103">
        <f>'Formula Factor Data'!AF64</f>
        <v>37.008813638851962</v>
      </c>
      <c r="Q59" s="104">
        <f>$D59*'National Details'!$E$36</f>
        <v>6.7417813849364467</v>
      </c>
      <c r="R59" s="104">
        <f>$D59*'National Details'!$E$37</f>
        <v>1.219407752310224</v>
      </c>
      <c r="S59" s="104">
        <f>$D59*'National Details'!$E$43</f>
        <v>1.1967158223924064</v>
      </c>
      <c r="T59" s="104">
        <f>$D59*'National Details'!$E$44</f>
        <v>0.90633624784130828</v>
      </c>
      <c r="U59" s="104">
        <f>$D59*'National Details'!$E$45</f>
        <v>0.85353996155928979</v>
      </c>
      <c r="V59" s="104">
        <f>$D59*'National Details'!$E$46</f>
        <v>0.78314491318326662</v>
      </c>
      <c r="W59" s="104">
        <f>$D59*'National Details'!$E$47</f>
        <v>0.50156471967917093</v>
      </c>
      <c r="X59" s="104">
        <f>$D59*'National Details'!$E$48</f>
        <v>0.41357090920914075</v>
      </c>
      <c r="Y59" s="104">
        <f>$D59*'National Details'!$E$39</f>
        <v>0.51494279681910038</v>
      </c>
      <c r="Z59" s="104">
        <f>$D59*'National Details'!$E$40</f>
        <v>4.5189860779758497</v>
      </c>
      <c r="AA59" s="105">
        <f t="shared" si="15"/>
        <v>6735340.9611794176</v>
      </c>
      <c r="AB59" s="105">
        <f t="shared" si="15"/>
        <v>257756.11492104942</v>
      </c>
      <c r="AC59" s="105">
        <f t="shared" si="15"/>
        <v>11623.247069860463</v>
      </c>
      <c r="AD59" s="105">
        <f t="shared" si="15"/>
        <v>67352.423641648726</v>
      </c>
      <c r="AE59" s="105">
        <f t="shared" si="15"/>
        <v>43057.160685717696</v>
      </c>
      <c r="AF59" s="105">
        <f t="shared" si="15"/>
        <v>23408.811486512775</v>
      </c>
      <c r="AG59" s="105">
        <f t="shared" si="15"/>
        <v>45165.298634663035</v>
      </c>
      <c r="AH59" s="105">
        <f t="shared" si="14"/>
        <v>59661.231482847412</v>
      </c>
      <c r="AI59" s="105">
        <f t="shared" si="12"/>
        <v>250268.17300125014</v>
      </c>
      <c r="AJ59" s="105">
        <f t="shared" si="16"/>
        <v>23486.864393361178</v>
      </c>
      <c r="AK59" s="105">
        <f t="shared" si="16"/>
        <v>95328.118749933623</v>
      </c>
      <c r="AL59" s="104">
        <f t="shared" si="17"/>
        <v>6.7417813849364467</v>
      </c>
      <c r="AM59" s="104">
        <f t="shared" si="17"/>
        <v>0.25800258479029958</v>
      </c>
      <c r="AN59" s="104">
        <f t="shared" si="18"/>
        <v>0.25050748279956853</v>
      </c>
      <c r="AO59" s="104">
        <f t="shared" si="18"/>
        <v>2.3509322849479285E-2</v>
      </c>
      <c r="AP59" s="104">
        <f t="shared" si="18"/>
        <v>9.5419272781221517E-2</v>
      </c>
      <c r="AQ59" s="104">
        <f t="shared" si="8"/>
        <v>7.3692200481570147</v>
      </c>
      <c r="AR59" s="104">
        <f t="shared" si="19"/>
        <v>7.37</v>
      </c>
      <c r="AS59" s="105">
        <f t="shared" si="20"/>
        <v>2656860</v>
      </c>
      <c r="AT59" s="105">
        <f t="shared" si="21"/>
        <v>4706101</v>
      </c>
      <c r="AU59" s="105">
        <f t="shared" si="13"/>
        <v>7362961</v>
      </c>
      <c r="AV59" s="106"/>
      <c r="AW59" s="107"/>
      <c r="AX59" s="67"/>
      <c r="AZ59" s="67"/>
      <c r="BB59" s="67"/>
    </row>
    <row r="60" spans="1:54" x14ac:dyDescent="0.6">
      <c r="A60" s="102" t="s">
        <v>104</v>
      </c>
      <c r="B60" s="101">
        <v>876</v>
      </c>
      <c r="C60" s="102" t="s">
        <v>112</v>
      </c>
      <c r="D60" s="103">
        <f>ACA!P67</f>
        <v>1.0612553927630137</v>
      </c>
      <c r="E60" s="103">
        <f>'Formula Factor Data'!L65</f>
        <v>423.34</v>
      </c>
      <c r="F60" s="103">
        <f>'Formula Factor Data'!M65</f>
        <v>539.57000000000005</v>
      </c>
      <c r="G60" s="103">
        <f>'Formula Factor Data'!N65</f>
        <v>962.91000000000008</v>
      </c>
      <c r="H60" s="103">
        <f>'Formula Factor Data'!X65</f>
        <v>361.39561272126048</v>
      </c>
      <c r="I60" s="103">
        <f>'Formula Factor Data'!Y65</f>
        <v>63.070996745321409</v>
      </c>
      <c r="J60" s="103">
        <f>'Formula Factor Data'!Z65</f>
        <v>199.39836859235152</v>
      </c>
      <c r="K60" s="103">
        <f>'Formula Factor Data'!AA65</f>
        <v>50.665728234336861</v>
      </c>
      <c r="L60" s="103">
        <f>'Formula Factor Data'!AB65</f>
        <v>132.54050040683484</v>
      </c>
      <c r="M60" s="103">
        <f>'Formula Factor Data'!AC65</f>
        <v>109.55810821806347</v>
      </c>
      <c r="N60" s="103">
        <f>'Formula Factor Data'!AD65</f>
        <v>120.52697721724979</v>
      </c>
      <c r="O60" s="103">
        <f>'Formula Factor Data'!AE65</f>
        <v>47.070149882324408</v>
      </c>
      <c r="P60" s="103">
        <f>'Formula Factor Data'!AF65</f>
        <v>21.308248481342208</v>
      </c>
      <c r="Q60" s="104">
        <f>$D60*'National Details'!$E$36</f>
        <v>7.0362459328990186</v>
      </c>
      <c r="R60" s="104">
        <f>$D60*'National Details'!$E$37</f>
        <v>1.2726685052276032</v>
      </c>
      <c r="S60" s="104">
        <f>$D60*'National Details'!$E$43</f>
        <v>1.2489854472229898</v>
      </c>
      <c r="T60" s="104">
        <f>$D60*'National Details'!$E$44</f>
        <v>0.94592280194094125</v>
      </c>
      <c r="U60" s="104">
        <f>$D60*'National Details'!$E$45</f>
        <v>0.89082050279874991</v>
      </c>
      <c r="V60" s="104">
        <f>$D60*'National Details'!$E$46</f>
        <v>0.81735077060916306</v>
      </c>
      <c r="W60" s="104">
        <f>$D60*'National Details'!$E$47</f>
        <v>0.52347184185081241</v>
      </c>
      <c r="X60" s="104">
        <f>$D60*'National Details'!$E$48</f>
        <v>0.43163467661382759</v>
      </c>
      <c r="Y60" s="104">
        <f>$D60*'National Details'!$E$39</f>
        <v>0.53743424073193924</v>
      </c>
      <c r="Z60" s="104">
        <f>$D60*'National Details'!$E$40</f>
        <v>4.7163643548321028</v>
      </c>
      <c r="AA60" s="105">
        <f t="shared" si="15"/>
        <v>3861904.7956112432</v>
      </c>
      <c r="AB60" s="105">
        <f t="shared" si="15"/>
        <v>262163.98411553481</v>
      </c>
      <c r="AC60" s="105">
        <f t="shared" si="15"/>
        <v>44901.611533750343</v>
      </c>
      <c r="AD60" s="105">
        <f t="shared" si="15"/>
        <v>107510.81420715795</v>
      </c>
      <c r="AE60" s="105">
        <f t="shared" si="15"/>
        <v>25726.419615214763</v>
      </c>
      <c r="AF60" s="105">
        <f t="shared" si="15"/>
        <v>61749.285682336806</v>
      </c>
      <c r="AG60" s="105">
        <f t="shared" si="15"/>
        <v>32689.833278202175</v>
      </c>
      <c r="AH60" s="105">
        <f t="shared" si="14"/>
        <v>29653.465015613576</v>
      </c>
      <c r="AI60" s="105">
        <f t="shared" si="12"/>
        <v>302231.42933227564</v>
      </c>
      <c r="AJ60" s="105">
        <f t="shared" si="16"/>
        <v>14419.352849992991</v>
      </c>
      <c r="AK60" s="105">
        <f t="shared" si="16"/>
        <v>57283.554252745373</v>
      </c>
      <c r="AL60" s="104">
        <f t="shared" si="17"/>
        <v>7.0362459328990186</v>
      </c>
      <c r="AM60" s="104">
        <f t="shared" si="17"/>
        <v>0.47765296262140833</v>
      </c>
      <c r="AN60" s="104">
        <f t="shared" si="18"/>
        <v>0.55065434752564846</v>
      </c>
      <c r="AO60" s="104">
        <f t="shared" si="18"/>
        <v>2.6271520976151038E-2</v>
      </c>
      <c r="AP60" s="104">
        <f t="shared" si="18"/>
        <v>0.10436849092989756</v>
      </c>
      <c r="AQ60" s="104">
        <f t="shared" si="8"/>
        <v>8.1951932549521231</v>
      </c>
      <c r="AR60" s="104">
        <f t="shared" si="19"/>
        <v>8.1999999999999993</v>
      </c>
      <c r="AS60" s="105">
        <f t="shared" si="20"/>
        <v>1978692</v>
      </c>
      <c r="AT60" s="105">
        <f t="shared" si="21"/>
        <v>2521951</v>
      </c>
      <c r="AU60" s="105">
        <f t="shared" si="13"/>
        <v>4500643</v>
      </c>
      <c r="AV60" s="106"/>
      <c r="AW60" s="107"/>
      <c r="AX60" s="67"/>
      <c r="AZ60" s="67"/>
      <c r="BB60" s="67"/>
    </row>
    <row r="61" spans="1:54" x14ac:dyDescent="0.6">
      <c r="A61" s="102" t="s">
        <v>104</v>
      </c>
      <c r="B61" s="101">
        <v>340</v>
      </c>
      <c r="C61" s="102" t="s">
        <v>113</v>
      </c>
      <c r="D61" s="103">
        <f>ACA!P68</f>
        <v>1.0418572383603115</v>
      </c>
      <c r="E61" s="103">
        <f>'Formula Factor Data'!L66</f>
        <v>505.4</v>
      </c>
      <c r="F61" s="103">
        <f>'Formula Factor Data'!M66</f>
        <v>790.49</v>
      </c>
      <c r="G61" s="103">
        <f>'Formula Factor Data'!N66</f>
        <v>1295.8899999999999</v>
      </c>
      <c r="H61" s="103">
        <f>'Formula Factor Data'!X66</f>
        <v>489.91296939852265</v>
      </c>
      <c r="I61" s="103">
        <f>'Formula Factor Data'!Y66</f>
        <v>325.35329269501432</v>
      </c>
      <c r="J61" s="103">
        <f>'Formula Factor Data'!Z66</f>
        <v>213.99075626920404</v>
      </c>
      <c r="K61" s="103">
        <f>'Formula Factor Data'!AA66</f>
        <v>139.36372782238081</v>
      </c>
      <c r="L61" s="103">
        <f>'Formula Factor Data'!AB66</f>
        <v>50.607657845177911</v>
      </c>
      <c r="M61" s="103">
        <f>'Formula Factor Data'!AC66</f>
        <v>108.40828228763999</v>
      </c>
      <c r="N61" s="103">
        <f>'Formula Factor Data'!AD66</f>
        <v>73.342570125879661</v>
      </c>
      <c r="O61" s="103">
        <f>'Formula Factor Data'!AE66</f>
        <v>90.09603616710379</v>
      </c>
      <c r="P61" s="103">
        <f>'Formula Factor Data'!AF66</f>
        <v>28.188783700980387</v>
      </c>
      <c r="Q61" s="104">
        <f>$D61*'National Details'!$E$36</f>
        <v>6.9076339268234559</v>
      </c>
      <c r="R61" s="104">
        <f>$D61*'National Details'!$E$37</f>
        <v>1.2494060367056892</v>
      </c>
      <c r="S61" s="104">
        <f>$D61*'National Details'!$E$43</f>
        <v>1.2261558694256216</v>
      </c>
      <c r="T61" s="104">
        <f>$D61*'National Details'!$E$44</f>
        <v>0.92863275405028745</v>
      </c>
      <c r="U61" s="104">
        <f>$D61*'National Details'!$E$45</f>
        <v>0.87453764216386243</v>
      </c>
      <c r="V61" s="104">
        <f>$D61*'National Details'!$E$46</f>
        <v>0.80241082631529714</v>
      </c>
      <c r="W61" s="104">
        <f>$D61*'National Details'!$E$47</f>
        <v>0.51390356292103312</v>
      </c>
      <c r="X61" s="104">
        <f>$D61*'National Details'!$E$48</f>
        <v>0.4237450431103254</v>
      </c>
      <c r="Y61" s="104">
        <f>$D61*'National Details'!$E$39</f>
        <v>0.52761075012439118</v>
      </c>
      <c r="Z61" s="104">
        <f>$D61*'National Details'!$E$40</f>
        <v>4.6301562991667833</v>
      </c>
      <c r="AA61" s="105">
        <f t="shared" si="15"/>
        <v>5102374.2257758109</v>
      </c>
      <c r="AB61" s="105">
        <f t="shared" si="15"/>
        <v>348897.12621334655</v>
      </c>
      <c r="AC61" s="105">
        <f t="shared" si="15"/>
        <v>227392.29420071808</v>
      </c>
      <c r="AD61" s="105">
        <f t="shared" si="15"/>
        <v>113269.73044127761</v>
      </c>
      <c r="AE61" s="105">
        <f t="shared" si="15"/>
        <v>69470.930781782183</v>
      </c>
      <c r="AF61" s="105">
        <f t="shared" si="15"/>
        <v>23146.635553175693</v>
      </c>
      <c r="AG61" s="105">
        <f t="shared" si="15"/>
        <v>31755.499435127371</v>
      </c>
      <c r="AH61" s="105">
        <f t="shared" si="14"/>
        <v>17714.773807693375</v>
      </c>
      <c r="AI61" s="105">
        <f t="shared" si="12"/>
        <v>482749.86421977432</v>
      </c>
      <c r="AJ61" s="105">
        <f t="shared" si="16"/>
        <v>27095.313218455147</v>
      </c>
      <c r="AK61" s="105">
        <f t="shared" si="16"/>
        <v>74395.530418798255</v>
      </c>
      <c r="AL61" s="104">
        <f t="shared" si="17"/>
        <v>6.9076339268234559</v>
      </c>
      <c r="AM61" s="104">
        <f t="shared" si="17"/>
        <v>0.47233964412637169</v>
      </c>
      <c r="AN61" s="104">
        <f t="shared" si="18"/>
        <v>0.65355052230550537</v>
      </c>
      <c r="AO61" s="104">
        <f t="shared" si="18"/>
        <v>3.6681845855249993E-2</v>
      </c>
      <c r="AP61" s="104">
        <f t="shared" si="18"/>
        <v>0.10071724792917942</v>
      </c>
      <c r="AQ61" s="104">
        <f t="shared" si="8"/>
        <v>8.1709231870397616</v>
      </c>
      <c r="AR61" s="104">
        <f t="shared" si="19"/>
        <v>8.17</v>
      </c>
      <c r="AS61" s="105">
        <f t="shared" si="20"/>
        <v>2353598</v>
      </c>
      <c r="AT61" s="105">
        <f t="shared" si="21"/>
        <v>3681233</v>
      </c>
      <c r="AU61" s="105">
        <f t="shared" si="13"/>
        <v>6034831</v>
      </c>
      <c r="AV61" s="106"/>
      <c r="AW61" s="107"/>
      <c r="AX61" s="67"/>
      <c r="AZ61" s="67"/>
      <c r="BB61" s="67"/>
    </row>
    <row r="62" spans="1:54" x14ac:dyDescent="0.6">
      <c r="A62" s="102" t="s">
        <v>104</v>
      </c>
      <c r="B62" s="101">
        <v>888</v>
      </c>
      <c r="C62" s="102" t="s">
        <v>114</v>
      </c>
      <c r="D62" s="103">
        <f>ACA!P69</f>
        <v>1.0262290433322441</v>
      </c>
      <c r="E62" s="103">
        <f>'Formula Factor Data'!L67</f>
        <v>3005.96</v>
      </c>
      <c r="F62" s="103">
        <f>'Formula Factor Data'!M67</f>
        <v>5677.41</v>
      </c>
      <c r="G62" s="103">
        <f>'Formula Factor Data'!N67</f>
        <v>8683.369999999999</v>
      </c>
      <c r="H62" s="103">
        <f>'Formula Factor Data'!X67</f>
        <v>1999.7564665500872</v>
      </c>
      <c r="I62" s="103">
        <f>'Formula Factor Data'!Y67</f>
        <v>169.20933361975048</v>
      </c>
      <c r="J62" s="103">
        <f>'Formula Factor Data'!Z67</f>
        <v>498.03503076427347</v>
      </c>
      <c r="K62" s="103">
        <f>'Formula Factor Data'!AA67</f>
        <v>619.41274960489773</v>
      </c>
      <c r="L62" s="103">
        <f>'Formula Factor Data'!AB67</f>
        <v>699.3541670630475</v>
      </c>
      <c r="M62" s="103">
        <f>'Formula Factor Data'!AC67</f>
        <v>1128.5063431175486</v>
      </c>
      <c r="N62" s="103">
        <f>'Formula Factor Data'!AD67</f>
        <v>803.01153836711512</v>
      </c>
      <c r="O62" s="103">
        <f>'Formula Factor Data'!AE67</f>
        <v>1221.9426476044748</v>
      </c>
      <c r="P62" s="103">
        <f>'Formula Factor Data'!AF67</f>
        <v>146.68040152329181</v>
      </c>
      <c r="Q62" s="104">
        <f>$D62*'National Details'!$E$36</f>
        <v>6.8040171872010564</v>
      </c>
      <c r="R62" s="104">
        <f>$D62*'National Details'!$E$37</f>
        <v>1.2306645426775711</v>
      </c>
      <c r="S62" s="104">
        <f>$D62*'National Details'!$E$43</f>
        <v>1.2077631354150085</v>
      </c>
      <c r="T62" s="104">
        <f>$D62*'National Details'!$E$44</f>
        <v>0.91470296285107311</v>
      </c>
      <c r="U62" s="104">
        <f>$D62*'National Details'!$E$45</f>
        <v>0.86141929511217508</v>
      </c>
      <c r="V62" s="104">
        <f>$D62*'National Details'!$E$46</f>
        <v>0.79037440479364596</v>
      </c>
      <c r="W62" s="104">
        <f>$D62*'National Details'!$E$47</f>
        <v>0.50619484351952615</v>
      </c>
      <c r="X62" s="104">
        <f>$D62*'National Details'!$E$48</f>
        <v>0.4173887306213635</v>
      </c>
      <c r="Y62" s="104">
        <f>$D62*'National Details'!$E$39</f>
        <v>0.51969641848829673</v>
      </c>
      <c r="Z62" s="104">
        <f>$D62*'National Details'!$E$40</f>
        <v>4.5607024594375556</v>
      </c>
      <c r="AA62" s="105">
        <f t="shared" si="15"/>
        <v>33676625.27201084</v>
      </c>
      <c r="AB62" s="105">
        <f t="shared" si="15"/>
        <v>1402786.745102826</v>
      </c>
      <c r="AC62" s="105">
        <f t="shared" si="15"/>
        <v>116487.9333290222</v>
      </c>
      <c r="AD62" s="105">
        <f t="shared" si="15"/>
        <v>259665.84739891259</v>
      </c>
      <c r="AE62" s="105">
        <f t="shared" si="15"/>
        <v>304137.23366444279</v>
      </c>
      <c r="AF62" s="105">
        <f t="shared" si="15"/>
        <v>315068.43111347494</v>
      </c>
      <c r="AG62" s="105">
        <f t="shared" si="15"/>
        <v>325609.13230615272</v>
      </c>
      <c r="AH62" s="105">
        <f t="shared" si="14"/>
        <v>191045.74100381439</v>
      </c>
      <c r="AI62" s="105">
        <f t="shared" si="12"/>
        <v>1512014.3188158197</v>
      </c>
      <c r="AJ62" s="105">
        <f t="shared" si="16"/>
        <v>361972.35400814691</v>
      </c>
      <c r="AK62" s="105">
        <f t="shared" si="16"/>
        <v>381310.43074778211</v>
      </c>
      <c r="AL62" s="104">
        <f t="shared" si="17"/>
        <v>6.8040171872010573</v>
      </c>
      <c r="AM62" s="104">
        <f t="shared" si="17"/>
        <v>0.28341869313105156</v>
      </c>
      <c r="AN62" s="104">
        <f t="shared" si="18"/>
        <v>0.30548700558387781</v>
      </c>
      <c r="AO62" s="104">
        <f t="shared" si="18"/>
        <v>7.313280645166019E-2</v>
      </c>
      <c r="AP62" s="104">
        <f t="shared" si="18"/>
        <v>7.7039866777364685E-2</v>
      </c>
      <c r="AQ62" s="104">
        <f t="shared" si="8"/>
        <v>7.5430955591450113</v>
      </c>
      <c r="AR62" s="104">
        <f t="shared" si="19"/>
        <v>7.54</v>
      </c>
      <c r="AS62" s="105">
        <f t="shared" si="20"/>
        <v>12919015</v>
      </c>
      <c r="AT62" s="105">
        <f t="shared" si="21"/>
        <v>24400373</v>
      </c>
      <c r="AU62" s="105">
        <f t="shared" si="13"/>
        <v>37319388</v>
      </c>
      <c r="AV62" s="106"/>
      <c r="AW62" s="107"/>
      <c r="AX62" s="67"/>
      <c r="AZ62" s="67"/>
      <c r="BB62" s="67"/>
    </row>
    <row r="63" spans="1:54" x14ac:dyDescent="0.6">
      <c r="A63" s="102" t="s">
        <v>104</v>
      </c>
      <c r="B63" s="101">
        <v>341</v>
      </c>
      <c r="C63" s="102" t="s">
        <v>115</v>
      </c>
      <c r="D63" s="103">
        <f>ACA!P70</f>
        <v>1.0356029327065834</v>
      </c>
      <c r="E63" s="103">
        <f>'Formula Factor Data'!L68</f>
        <v>1573.82</v>
      </c>
      <c r="F63" s="103">
        <f>'Formula Factor Data'!M68</f>
        <v>1912.98</v>
      </c>
      <c r="G63" s="103">
        <f>'Formula Factor Data'!N68</f>
        <v>3486.8</v>
      </c>
      <c r="H63" s="103">
        <f>'Formula Factor Data'!X68</f>
        <v>1232.8201630988788</v>
      </c>
      <c r="I63" s="103">
        <f>'Formula Factor Data'!Y68</f>
        <v>684.39755860729656</v>
      </c>
      <c r="J63" s="103">
        <f>'Formula Factor Data'!Z68</f>
        <v>968.55555555555566</v>
      </c>
      <c r="K63" s="103">
        <f>'Formula Factor Data'!AA68</f>
        <v>264.44831460674158</v>
      </c>
      <c r="L63" s="103">
        <f>'Formula Factor Data'!AB68</f>
        <v>257.07229851574425</v>
      </c>
      <c r="M63" s="103">
        <f>'Formula Factor Data'!AC68</f>
        <v>298.06360105423778</v>
      </c>
      <c r="N63" s="103">
        <f>'Formula Factor Data'!AD68</f>
        <v>153.8080732417811</v>
      </c>
      <c r="O63" s="103">
        <f>'Formula Factor Data'!AE68</f>
        <v>765.92189227675999</v>
      </c>
      <c r="P63" s="103">
        <f>'Formula Factor Data'!AF68</f>
        <v>80.603534161017606</v>
      </c>
      <c r="Q63" s="104">
        <f>$D63*'National Details'!$E$36</f>
        <v>6.8661671573547247</v>
      </c>
      <c r="R63" s="104">
        <f>$D63*'National Details'!$E$37</f>
        <v>1.2419058083140637</v>
      </c>
      <c r="S63" s="104">
        <f>$D63*'National Details'!$E$43</f>
        <v>1.2187952126061041</v>
      </c>
      <c r="T63" s="104">
        <f>$D63*'National Details'!$E$44</f>
        <v>0.92305813895903521</v>
      </c>
      <c r="U63" s="104">
        <f>$D63*'National Details'!$E$45</f>
        <v>0.86928776193229473</v>
      </c>
      <c r="V63" s="104">
        <f>$D63*'National Details'!$E$46</f>
        <v>0.79759392589664235</v>
      </c>
      <c r="W63" s="104">
        <f>$D63*'National Details'!$E$47</f>
        <v>0.5108185817540295</v>
      </c>
      <c r="X63" s="104">
        <f>$D63*'National Details'!$E$48</f>
        <v>0.42120128670946272</v>
      </c>
      <c r="Y63" s="104">
        <f>$D63*'National Details'!$E$39</f>
        <v>0.52444348423039588</v>
      </c>
      <c r="Z63" s="104">
        <f>$D63*'National Details'!$E$40</f>
        <v>4.6023613080170378</v>
      </c>
      <c r="AA63" s="105">
        <f t="shared" si="15"/>
        <v>13646342.43723074</v>
      </c>
      <c r="AB63" s="105">
        <f t="shared" si="15"/>
        <v>872696.51706073759</v>
      </c>
      <c r="AC63" s="105">
        <f t="shared" si="15"/>
        <v>475460.06673143082</v>
      </c>
      <c r="AD63" s="105">
        <f t="shared" si="15"/>
        <v>509598.86049604107</v>
      </c>
      <c r="AE63" s="105">
        <f t="shared" si="15"/>
        <v>131032.55962421918</v>
      </c>
      <c r="AF63" s="105">
        <f t="shared" si="15"/>
        <v>116872.40317309424</v>
      </c>
      <c r="AG63" s="105">
        <f t="shared" si="15"/>
        <v>86786.162798924008</v>
      </c>
      <c r="AH63" s="105">
        <f t="shared" si="14"/>
        <v>36926.970262772651</v>
      </c>
      <c r="AI63" s="105">
        <f t="shared" si="12"/>
        <v>1356677.0230864817</v>
      </c>
      <c r="AJ63" s="105">
        <f t="shared" si="16"/>
        <v>228959.16512535833</v>
      </c>
      <c r="AK63" s="105">
        <f t="shared" si="16"/>
        <v>211450.95453989529</v>
      </c>
      <c r="AL63" s="104">
        <f t="shared" si="17"/>
        <v>6.8661671573547256</v>
      </c>
      <c r="AM63" s="104">
        <f t="shared" si="17"/>
        <v>0.43909788951450862</v>
      </c>
      <c r="AN63" s="104">
        <f t="shared" si="18"/>
        <v>0.68261303436443088</v>
      </c>
      <c r="AO63" s="104">
        <f t="shared" si="18"/>
        <v>0.11520097104335264</v>
      </c>
      <c r="AP63" s="104">
        <f t="shared" si="18"/>
        <v>0.10639170210855139</v>
      </c>
      <c r="AQ63" s="104">
        <f t="shared" si="8"/>
        <v>8.2094707543855687</v>
      </c>
      <c r="AR63" s="104">
        <f t="shared" si="19"/>
        <v>8.2100000000000009</v>
      </c>
      <c r="AS63" s="105">
        <f t="shared" si="20"/>
        <v>7365006</v>
      </c>
      <c r="AT63" s="105">
        <f t="shared" si="21"/>
        <v>8952173</v>
      </c>
      <c r="AU63" s="105">
        <f t="shared" si="13"/>
        <v>16317179</v>
      </c>
      <c r="AV63" s="106"/>
      <c r="AW63" s="107"/>
      <c r="AX63" s="67"/>
      <c r="AZ63" s="67"/>
      <c r="BB63" s="67"/>
    </row>
    <row r="64" spans="1:54" x14ac:dyDescent="0.6">
      <c r="A64" s="102" t="s">
        <v>104</v>
      </c>
      <c r="B64" s="101">
        <v>352</v>
      </c>
      <c r="C64" s="102" t="s">
        <v>116</v>
      </c>
      <c r="D64" s="103">
        <f>ACA!P71</f>
        <v>1.0488310695400005</v>
      </c>
      <c r="E64" s="103">
        <f>'Formula Factor Data'!L69</f>
        <v>2054.77</v>
      </c>
      <c r="F64" s="103">
        <f>'Formula Factor Data'!M69</f>
        <v>1361.67</v>
      </c>
      <c r="G64" s="103">
        <f>'Formula Factor Data'!N69</f>
        <v>3416.44</v>
      </c>
      <c r="H64" s="103">
        <f>'Formula Factor Data'!X69</f>
        <v>1445.7360348824373</v>
      </c>
      <c r="I64" s="103">
        <f>'Formula Factor Data'!Y69</f>
        <v>375.67800873942144</v>
      </c>
      <c r="J64" s="103">
        <f>'Formula Factor Data'!Z69</f>
        <v>732.83667901985734</v>
      </c>
      <c r="K64" s="103">
        <f>'Formula Factor Data'!AA69</f>
        <v>584.20953924442722</v>
      </c>
      <c r="L64" s="103">
        <f>'Formula Factor Data'!AB69</f>
        <v>281.85299297527519</v>
      </c>
      <c r="M64" s="103">
        <f>'Formula Factor Data'!AC69</f>
        <v>577.97343547762603</v>
      </c>
      <c r="N64" s="103">
        <f>'Formula Factor Data'!AD69</f>
        <v>323.61599092870182</v>
      </c>
      <c r="O64" s="103">
        <f>'Formula Factor Data'!AE69</f>
        <v>1502.1562567356041</v>
      </c>
      <c r="P64" s="103">
        <f>'Formula Factor Data'!AF69</f>
        <v>63.230116703996231</v>
      </c>
      <c r="Q64" s="104">
        <f>$D64*'National Details'!$E$36</f>
        <v>6.9538712337049375</v>
      </c>
      <c r="R64" s="104">
        <f>$D64*'National Details'!$E$37</f>
        <v>1.2577691275919056</v>
      </c>
      <c r="S64" s="104">
        <f>$D64*'National Details'!$E$43</f>
        <v>1.2343633317520502</v>
      </c>
      <c r="T64" s="104">
        <f>$D64*'National Details'!$E$44</f>
        <v>0.93484869978280316</v>
      </c>
      <c r="U64" s="104">
        <f>$D64*'National Details'!$E$45</f>
        <v>0.8803914939702121</v>
      </c>
      <c r="V64" s="104">
        <f>$D64*'National Details'!$E$46</f>
        <v>0.80778188622009228</v>
      </c>
      <c r="W64" s="104">
        <f>$D64*'National Details'!$E$47</f>
        <v>0.51734345521960978</v>
      </c>
      <c r="X64" s="104">
        <f>$D64*'National Details'!$E$48</f>
        <v>0.42658144553195876</v>
      </c>
      <c r="Y64" s="104">
        <f>$D64*'National Details'!$E$39</f>
        <v>0.53114239358232529</v>
      </c>
      <c r="Z64" s="104">
        <f>$D64*'National Details'!$E$40</f>
        <v>4.6611489603271368</v>
      </c>
      <c r="AA64" s="105">
        <f t="shared" si="15"/>
        <v>13541765.787476972</v>
      </c>
      <c r="AB64" s="105">
        <f t="shared" si="15"/>
        <v>1036489.2262536905</v>
      </c>
      <c r="AC64" s="105">
        <f t="shared" si="15"/>
        <v>264322.20036413375</v>
      </c>
      <c r="AD64" s="105">
        <f t="shared" si="15"/>
        <v>390502.10742487083</v>
      </c>
      <c r="AE64" s="105">
        <f t="shared" si="15"/>
        <v>293169.8721568188</v>
      </c>
      <c r="AF64" s="105">
        <f t="shared" si="15"/>
        <v>129775.17311233735</v>
      </c>
      <c r="AG64" s="105">
        <f t="shared" si="15"/>
        <v>170436.14125703168</v>
      </c>
      <c r="AH64" s="105">
        <f t="shared" si="14"/>
        <v>78687.689008345056</v>
      </c>
      <c r="AI64" s="105">
        <f t="shared" si="12"/>
        <v>1326893.1833235375</v>
      </c>
      <c r="AJ64" s="105">
        <f t="shared" si="16"/>
        <v>454779.5557502124</v>
      </c>
      <c r="AK64" s="105">
        <f t="shared" si="16"/>
        <v>167993.24585963145</v>
      </c>
      <c r="AL64" s="104">
        <f t="shared" si="17"/>
        <v>6.9538712337049375</v>
      </c>
      <c r="AM64" s="104">
        <f t="shared" si="17"/>
        <v>0.5322505740836263</v>
      </c>
      <c r="AN64" s="104">
        <f t="shared" si="18"/>
        <v>0.68137674824103223</v>
      </c>
      <c r="AO64" s="104">
        <f t="shared" si="18"/>
        <v>0.23353516225580273</v>
      </c>
      <c r="AP64" s="104">
        <f t="shared" si="18"/>
        <v>8.6266696542657131E-2</v>
      </c>
      <c r="AQ64" s="104">
        <f t="shared" si="8"/>
        <v>8.4873004148280558</v>
      </c>
      <c r="AR64" s="104">
        <f t="shared" si="19"/>
        <v>8.49</v>
      </c>
      <c r="AS64" s="105">
        <f t="shared" si="20"/>
        <v>9943649</v>
      </c>
      <c r="AT64" s="105">
        <f t="shared" si="21"/>
        <v>6589530</v>
      </c>
      <c r="AU64" s="105">
        <f t="shared" si="13"/>
        <v>16533179</v>
      </c>
      <c r="AV64" s="106"/>
      <c r="AW64" s="107"/>
      <c r="AX64" s="67"/>
      <c r="AZ64" s="67"/>
      <c r="BB64" s="67"/>
    </row>
    <row r="65" spans="1:54" x14ac:dyDescent="0.6">
      <c r="A65" s="102" t="s">
        <v>104</v>
      </c>
      <c r="B65" s="101">
        <v>353</v>
      </c>
      <c r="C65" s="102" t="s">
        <v>117</v>
      </c>
      <c r="D65" s="103">
        <f>ACA!P72</f>
        <v>1.039203559127782</v>
      </c>
      <c r="E65" s="103">
        <f>'Formula Factor Data'!L70</f>
        <v>1120.23</v>
      </c>
      <c r="F65" s="103">
        <f>'Formula Factor Data'!M70</f>
        <v>903.41</v>
      </c>
      <c r="G65" s="103">
        <f>'Formula Factor Data'!N70</f>
        <v>2023.6399999999999</v>
      </c>
      <c r="H65" s="103">
        <f>'Formula Factor Data'!X70</f>
        <v>650.84944560166639</v>
      </c>
      <c r="I65" s="103">
        <f>'Formula Factor Data'!Y70</f>
        <v>93.15446119624319</v>
      </c>
      <c r="J65" s="103">
        <f>'Formula Factor Data'!Z70</f>
        <v>203.68941917943647</v>
      </c>
      <c r="K65" s="103">
        <f>'Formula Factor Data'!AA70</f>
        <v>253.4551581809194</v>
      </c>
      <c r="L65" s="103">
        <f>'Formula Factor Data'!AB70</f>
        <v>258.33170044488384</v>
      </c>
      <c r="M65" s="103">
        <f>'Formula Factor Data'!AC70</f>
        <v>443.01510874938208</v>
      </c>
      <c r="N65" s="103">
        <f>'Formula Factor Data'!AD70</f>
        <v>206.31524962926346</v>
      </c>
      <c r="O65" s="103">
        <f>'Formula Factor Data'!AE70</f>
        <v>701.81458928263203</v>
      </c>
      <c r="P65" s="103">
        <f>'Formula Factor Data'!AF70</f>
        <v>38.96022650056625</v>
      </c>
      <c r="Q65" s="104">
        <f>$D65*'National Details'!$E$36</f>
        <v>6.8900397267520743</v>
      </c>
      <c r="R65" s="104">
        <f>$D65*'National Details'!$E$37</f>
        <v>1.2462237169688497</v>
      </c>
      <c r="S65" s="104">
        <f>$D65*'National Details'!$E$43</f>
        <v>1.2230327694012268</v>
      </c>
      <c r="T65" s="104">
        <f>$D65*'National Details'!$E$44</f>
        <v>0.92626746506122382</v>
      </c>
      <c r="U65" s="104">
        <f>$D65*'National Details'!$E$45</f>
        <v>0.8723101369994043</v>
      </c>
      <c r="V65" s="104">
        <f>$D65*'National Details'!$E$46</f>
        <v>0.80036703291697997</v>
      </c>
      <c r="W65" s="104">
        <f>$D65*'National Details'!$E$47</f>
        <v>0.51259461658727945</v>
      </c>
      <c r="X65" s="104">
        <f>$D65*'National Details'!$E$48</f>
        <v>0.42266573648424777</v>
      </c>
      <c r="Y65" s="104">
        <f>$D65*'National Details'!$E$39</f>
        <v>0.52626689067905297</v>
      </c>
      <c r="Z65" s="104">
        <f>$D65*'National Details'!$E$40</f>
        <v>4.6183629851098571</v>
      </c>
      <c r="AA65" s="105">
        <f t="shared" si="15"/>
        <v>7947487.195807403</v>
      </c>
      <c r="AB65" s="105">
        <f t="shared" si="15"/>
        <v>462329.28871234955</v>
      </c>
      <c r="AC65" s="105">
        <f t="shared" si="15"/>
        <v>64940.646435584647</v>
      </c>
      <c r="AD65" s="105">
        <f t="shared" si="15"/>
        <v>107542.40271898388</v>
      </c>
      <c r="AE65" s="105">
        <f t="shared" si="15"/>
        <v>126022.15714092198</v>
      </c>
      <c r="AF65" s="105">
        <f t="shared" si="15"/>
        <v>117853.30065827776</v>
      </c>
      <c r="AG65" s="105">
        <f t="shared" si="15"/>
        <v>129439.68109270399</v>
      </c>
      <c r="AH65" s="105">
        <f t="shared" si="14"/>
        <v>49705.360551515914</v>
      </c>
      <c r="AI65" s="105">
        <f t="shared" si="12"/>
        <v>595503.54859798821</v>
      </c>
      <c r="AJ65" s="105">
        <f t="shared" si="16"/>
        <v>210524.81558893138</v>
      </c>
      <c r="AK65" s="105">
        <f t="shared" si="16"/>
        <v>102561.50673817543</v>
      </c>
      <c r="AL65" s="104">
        <f t="shared" si="17"/>
        <v>6.8900397267520734</v>
      </c>
      <c r="AM65" s="104">
        <f t="shared" si="17"/>
        <v>0.40081438165129357</v>
      </c>
      <c r="AN65" s="104">
        <f t="shared" si="18"/>
        <v>0.51626923154106896</v>
      </c>
      <c r="AO65" s="104">
        <f t="shared" si="18"/>
        <v>0.18251358034777299</v>
      </c>
      <c r="AP65" s="104">
        <f t="shared" si="18"/>
        <v>8.8915255658966658E-2</v>
      </c>
      <c r="AQ65" s="104">
        <f t="shared" si="8"/>
        <v>8.0785521759511756</v>
      </c>
      <c r="AR65" s="104">
        <f t="shared" si="19"/>
        <v>8.08</v>
      </c>
      <c r="AS65" s="105">
        <f t="shared" si="20"/>
        <v>5159332</v>
      </c>
      <c r="AT65" s="105">
        <f t="shared" si="21"/>
        <v>4160746</v>
      </c>
      <c r="AU65" s="105">
        <f t="shared" si="13"/>
        <v>9320078</v>
      </c>
      <c r="AV65" s="106"/>
      <c r="AW65" s="107"/>
      <c r="AX65" s="67"/>
      <c r="AZ65" s="67"/>
      <c r="BB65" s="67"/>
    </row>
    <row r="66" spans="1:54" x14ac:dyDescent="0.6">
      <c r="A66" s="102" t="s">
        <v>104</v>
      </c>
      <c r="B66" s="101">
        <v>354</v>
      </c>
      <c r="C66" s="102" t="s">
        <v>118</v>
      </c>
      <c r="D66" s="103">
        <f>ACA!P73</f>
        <v>1.0392025936176223</v>
      </c>
      <c r="E66" s="103">
        <f>'Formula Factor Data'!L71</f>
        <v>934.98</v>
      </c>
      <c r="F66" s="103">
        <f>'Formula Factor Data'!M71</f>
        <v>945.73</v>
      </c>
      <c r="G66" s="103">
        <f>'Formula Factor Data'!N71</f>
        <v>1880.71</v>
      </c>
      <c r="H66" s="103">
        <f>'Formula Factor Data'!X71</f>
        <v>570.3764864499866</v>
      </c>
      <c r="I66" s="103">
        <f>'Formula Factor Data'!Y71</f>
        <v>76.971239818400321</v>
      </c>
      <c r="J66" s="103">
        <f>'Formula Factor Data'!Z71</f>
        <v>214.46472693283485</v>
      </c>
      <c r="K66" s="103">
        <f>'Formula Factor Data'!AA71</f>
        <v>325.08734076645743</v>
      </c>
      <c r="L66" s="103">
        <f>'Formula Factor Data'!AB71</f>
        <v>227.52346908799572</v>
      </c>
      <c r="M66" s="103">
        <f>'Formula Factor Data'!AC71</f>
        <v>217.85497730004008</v>
      </c>
      <c r="N66" s="103">
        <f>'Formula Factor Data'!AD71</f>
        <v>288.92467018293502</v>
      </c>
      <c r="O66" s="103">
        <f>'Formula Factor Data'!AE71</f>
        <v>512.23357780439005</v>
      </c>
      <c r="P66" s="103">
        <f>'Formula Factor Data'!AF71</f>
        <v>42.55176105401118</v>
      </c>
      <c r="Q66" s="104">
        <f>$D66*'National Details'!$E$36</f>
        <v>6.8900333253081056</v>
      </c>
      <c r="R66" s="104">
        <f>$D66*'National Details'!$E$37</f>
        <v>1.2462225591190241</v>
      </c>
      <c r="S66" s="104">
        <f>$D66*'National Details'!$E$43</f>
        <v>1.2230316330978011</v>
      </c>
      <c r="T66" s="104">
        <f>$D66*'National Details'!$E$44</f>
        <v>0.92626660447848219</v>
      </c>
      <c r="U66" s="104">
        <f>$D66*'National Details'!$E$45</f>
        <v>0.87230932654769622</v>
      </c>
      <c r="V66" s="104">
        <f>$D66*'National Details'!$E$46</f>
        <v>0.80036628930664988</v>
      </c>
      <c r="W66" s="104">
        <f>$D66*'National Details'!$E$47</f>
        <v>0.5125941403424612</v>
      </c>
      <c r="X66" s="104">
        <f>$D66*'National Details'!$E$48</f>
        <v>0.42266534379115206</v>
      </c>
      <c r="Y66" s="104">
        <f>$D66*'National Details'!$E$39</f>
        <v>0.5262664017315074</v>
      </c>
      <c r="Z66" s="104">
        <f>$D66*'National Details'!$E$40</f>
        <v>4.6183586942504355</v>
      </c>
      <c r="AA66" s="105">
        <f t="shared" si="15"/>
        <v>7386148.1078869179</v>
      </c>
      <c r="AB66" s="105">
        <f t="shared" si="15"/>
        <v>405165.14542486117</v>
      </c>
      <c r="AC66" s="105">
        <f t="shared" si="15"/>
        <v>53658.808847896566</v>
      </c>
      <c r="AD66" s="105">
        <f t="shared" si="15"/>
        <v>113231.36320599462</v>
      </c>
      <c r="AE66" s="105">
        <f t="shared" si="15"/>
        <v>161638.72999710683</v>
      </c>
      <c r="AF66" s="105">
        <f t="shared" si="15"/>
        <v>103798.20536995717</v>
      </c>
      <c r="AG66" s="105">
        <f t="shared" si="15"/>
        <v>63652.575340811047</v>
      </c>
      <c r="AH66" s="105">
        <f t="shared" si="14"/>
        <v>69607.513679990807</v>
      </c>
      <c r="AI66" s="105">
        <f t="shared" si="12"/>
        <v>565587.19644175703</v>
      </c>
      <c r="AJ66" s="105">
        <f t="shared" si="16"/>
        <v>153655.65344718832</v>
      </c>
      <c r="AK66" s="105">
        <f t="shared" si="16"/>
        <v>112015.99850309198</v>
      </c>
      <c r="AL66" s="104">
        <f t="shared" si="17"/>
        <v>6.8900333253081056</v>
      </c>
      <c r="AM66" s="104">
        <f t="shared" si="17"/>
        <v>0.37795090396978781</v>
      </c>
      <c r="AN66" s="104">
        <f t="shared" si="18"/>
        <v>0.52759768351925795</v>
      </c>
      <c r="AO66" s="104">
        <f t="shared" si="18"/>
        <v>0.14333486919151411</v>
      </c>
      <c r="AP66" s="104">
        <f t="shared" si="18"/>
        <v>0.10449207778948355</v>
      </c>
      <c r="AQ66" s="104">
        <f t="shared" si="8"/>
        <v>8.0434088597781486</v>
      </c>
      <c r="AR66" s="104">
        <f t="shared" si="19"/>
        <v>8.0399999999999991</v>
      </c>
      <c r="AS66" s="105">
        <f t="shared" si="20"/>
        <v>4284827</v>
      </c>
      <c r="AT66" s="105">
        <f t="shared" si="21"/>
        <v>4334092</v>
      </c>
      <c r="AU66" s="105">
        <f t="shared" si="13"/>
        <v>8618919</v>
      </c>
      <c r="AV66" s="106"/>
      <c r="AW66" s="107"/>
      <c r="AX66" s="67"/>
      <c r="AZ66" s="67"/>
      <c r="BB66" s="67"/>
    </row>
    <row r="67" spans="1:54" x14ac:dyDescent="0.6">
      <c r="A67" s="102" t="s">
        <v>104</v>
      </c>
      <c r="B67" s="101">
        <v>355</v>
      </c>
      <c r="C67" s="102" t="s">
        <v>119</v>
      </c>
      <c r="D67" s="103">
        <f>ACA!P74</f>
        <v>1.052625432318637</v>
      </c>
      <c r="E67" s="103">
        <f>'Formula Factor Data'!L72</f>
        <v>1047.2</v>
      </c>
      <c r="F67" s="103">
        <f>'Formula Factor Data'!M72</f>
        <v>1121.1300000000001</v>
      </c>
      <c r="G67" s="103">
        <f>'Formula Factor Data'!N72</f>
        <v>2168.33</v>
      </c>
      <c r="H67" s="103">
        <f>'Formula Factor Data'!X72</f>
        <v>717.23335230084115</v>
      </c>
      <c r="I67" s="103">
        <f>'Formula Factor Data'!Y72</f>
        <v>184.62740883134504</v>
      </c>
      <c r="J67" s="103">
        <f>'Formula Factor Data'!Z72</f>
        <v>320.58477695482554</v>
      </c>
      <c r="K67" s="103">
        <f>'Formula Factor Data'!AA72</f>
        <v>198.11281053881379</v>
      </c>
      <c r="L67" s="103">
        <f>'Formula Factor Data'!AB72</f>
        <v>280.00597727144225</v>
      </c>
      <c r="M67" s="103">
        <f>'Formula Factor Data'!AC72</f>
        <v>168.32233222140553</v>
      </c>
      <c r="N67" s="103">
        <f>'Formula Factor Data'!AD72</f>
        <v>225.94177588059026</v>
      </c>
      <c r="O67" s="103">
        <f>'Formula Factor Data'!AE72</f>
        <v>484.61422330574493</v>
      </c>
      <c r="P67" s="103">
        <f>'Formula Factor Data'!AF72</f>
        <v>43.142059456629241</v>
      </c>
      <c r="Q67" s="104">
        <f>$D67*'National Details'!$E$36</f>
        <v>6.9790282975476154</v>
      </c>
      <c r="R67" s="104">
        <f>$D67*'National Details'!$E$37</f>
        <v>1.2623193669016031</v>
      </c>
      <c r="S67" s="104">
        <f>$D67*'National Details'!$E$43</f>
        <v>1.2388288957664417</v>
      </c>
      <c r="T67" s="104">
        <f>$D67*'National Details'!$E$44</f>
        <v>0.93823070782311446</v>
      </c>
      <c r="U67" s="104">
        <f>$D67*'National Details'!$E$45</f>
        <v>0.88357649183341791</v>
      </c>
      <c r="V67" s="104">
        <f>$D67*'National Details'!$E$46</f>
        <v>0.81070420384715747</v>
      </c>
      <c r="W67" s="104">
        <f>$D67*'National Details'!$E$47</f>
        <v>0.51921505190211215</v>
      </c>
      <c r="X67" s="104">
        <f>$D67*'National Details'!$E$48</f>
        <v>0.42812469191928532</v>
      </c>
      <c r="Y67" s="104">
        <f>$D67*'National Details'!$E$39</f>
        <v>0.53306391077121695</v>
      </c>
      <c r="Z67" s="104">
        <f>$D67*'National Details'!$E$40</f>
        <v>4.6780116283338185</v>
      </c>
      <c r="AA67" s="105">
        <f t="shared" si="15"/>
        <v>8625716.7642002106</v>
      </c>
      <c r="AB67" s="105">
        <f t="shared" si="15"/>
        <v>516065.20418235398</v>
      </c>
      <c r="AC67" s="105">
        <f t="shared" si="15"/>
        <v>130371.40833613012</v>
      </c>
      <c r="AD67" s="105">
        <f t="shared" si="15"/>
        <v>171446.01485379552</v>
      </c>
      <c r="AE67" s="105">
        <f t="shared" si="15"/>
        <v>99777.258610191886</v>
      </c>
      <c r="AF67" s="105">
        <f t="shared" si="15"/>
        <v>129391.15303948523</v>
      </c>
      <c r="AG67" s="105">
        <f t="shared" si="15"/>
        <v>49815.428422554338</v>
      </c>
      <c r="AH67" s="105">
        <f t="shared" si="14"/>
        <v>55136.814318627134</v>
      </c>
      <c r="AI67" s="105">
        <f t="shared" si="12"/>
        <v>635938.07758078421</v>
      </c>
      <c r="AJ67" s="105">
        <f t="shared" si="16"/>
        <v>147248.30126170826</v>
      </c>
      <c r="AK67" s="105">
        <f t="shared" si="16"/>
        <v>115036.86181077691</v>
      </c>
      <c r="AL67" s="104">
        <f t="shared" si="17"/>
        <v>6.9790282975476163</v>
      </c>
      <c r="AM67" s="104">
        <f t="shared" si="17"/>
        <v>0.4175460152269776</v>
      </c>
      <c r="AN67" s="104">
        <f t="shared" si="18"/>
        <v>0.51453461320971672</v>
      </c>
      <c r="AO67" s="104">
        <f t="shared" si="18"/>
        <v>0.11913793245987293</v>
      </c>
      <c r="AP67" s="104">
        <f t="shared" si="18"/>
        <v>9.3075802948988651E-2</v>
      </c>
      <c r="AQ67" s="104">
        <f t="shared" si="8"/>
        <v>8.1233226613931713</v>
      </c>
      <c r="AR67" s="104">
        <f t="shared" si="19"/>
        <v>8.1199999999999992</v>
      </c>
      <c r="AS67" s="105">
        <f t="shared" si="20"/>
        <v>4846861</v>
      </c>
      <c r="AT67" s="105">
        <f t="shared" si="21"/>
        <v>5189039</v>
      </c>
      <c r="AU67" s="105">
        <f t="shared" si="13"/>
        <v>10035900</v>
      </c>
      <c r="AV67" s="106"/>
      <c r="AW67" s="107"/>
      <c r="AX67" s="67"/>
      <c r="AZ67" s="67"/>
      <c r="BB67" s="67"/>
    </row>
    <row r="68" spans="1:54" x14ac:dyDescent="0.6">
      <c r="A68" s="102" t="s">
        <v>104</v>
      </c>
      <c r="B68" s="101">
        <v>343</v>
      </c>
      <c r="C68" s="102" t="s">
        <v>120</v>
      </c>
      <c r="D68" s="103">
        <f>ACA!P75</f>
        <v>1.0288943264018484</v>
      </c>
      <c r="E68" s="103">
        <f>'Formula Factor Data'!L73</f>
        <v>711.56</v>
      </c>
      <c r="F68" s="103">
        <f>'Formula Factor Data'!M73</f>
        <v>1180.24</v>
      </c>
      <c r="G68" s="103">
        <f>'Formula Factor Data'!N73</f>
        <v>1891.8</v>
      </c>
      <c r="H68" s="103">
        <f>'Formula Factor Data'!X73</f>
        <v>470.77738388009834</v>
      </c>
      <c r="I68" s="103">
        <f>'Formula Factor Data'!Y73</f>
        <v>137.47070853578938</v>
      </c>
      <c r="J68" s="103">
        <f>'Formula Factor Data'!Z73</f>
        <v>252.7156138951338</v>
      </c>
      <c r="K68" s="103">
        <f>'Formula Factor Data'!AA73</f>
        <v>77.790311117557479</v>
      </c>
      <c r="L68" s="103">
        <f>'Formula Factor Data'!AB73</f>
        <v>43.491232141562108</v>
      </c>
      <c r="M68" s="103">
        <f>'Formula Factor Data'!AC73</f>
        <v>128.00416273841469</v>
      </c>
      <c r="N68" s="103">
        <f>'Formula Factor Data'!AD73</f>
        <v>227.4714917688012</v>
      </c>
      <c r="O68" s="103">
        <f>'Formula Factor Data'!AE73</f>
        <v>138.11629079291401</v>
      </c>
      <c r="P68" s="103">
        <f>'Formula Factor Data'!AF73</f>
        <v>33.919804400977995</v>
      </c>
      <c r="Q68" s="104">
        <f>$D68*'National Details'!$E$36</f>
        <v>6.8216883220536229</v>
      </c>
      <c r="R68" s="104">
        <f>$D68*'National Details'!$E$37</f>
        <v>1.2338607778565231</v>
      </c>
      <c r="S68" s="104">
        <f>$D68*'National Details'!$E$43</f>
        <v>1.2108998919293841</v>
      </c>
      <c r="T68" s="104">
        <f>$D68*'National Details'!$E$44</f>
        <v>0.91707859462298991</v>
      </c>
      <c r="U68" s="104">
        <f>$D68*'National Details'!$E$45</f>
        <v>0.86365654056728125</v>
      </c>
      <c r="V68" s="104">
        <f>$D68*'National Details'!$E$46</f>
        <v>0.79242713515967111</v>
      </c>
      <c r="W68" s="104">
        <f>$D68*'National Details'!$E$47</f>
        <v>0.50750951352922768</v>
      </c>
      <c r="X68" s="104">
        <f>$D68*'National Details'!$E$48</f>
        <v>0.41847275676971391</v>
      </c>
      <c r="Y68" s="104">
        <f>$D68*'National Details'!$E$39</f>
        <v>0.52104615427538115</v>
      </c>
      <c r="Z68" s="104">
        <f>$D68*'National Details'!$E$40</f>
        <v>4.5725473425361391</v>
      </c>
      <c r="AA68" s="105">
        <f t="shared" si="15"/>
        <v>7356003.8815667946</v>
      </c>
      <c r="AB68" s="105">
        <f t="shared" si="15"/>
        <v>331098.03697078751</v>
      </c>
      <c r="AC68" s="105">
        <f t="shared" si="15"/>
        <v>94884.061682382628</v>
      </c>
      <c r="AD68" s="105">
        <f t="shared" si="15"/>
        <v>132103.24561723421</v>
      </c>
      <c r="AE68" s="105">
        <f t="shared" si="15"/>
        <v>38294.943263982066</v>
      </c>
      <c r="AF68" s="105">
        <f t="shared" si="15"/>
        <v>19644.270519586295</v>
      </c>
      <c r="AG68" s="105">
        <f t="shared" si="15"/>
        <v>37029.098305820691</v>
      </c>
      <c r="AH68" s="105">
        <f t="shared" si="14"/>
        <v>54258.654680795429</v>
      </c>
      <c r="AI68" s="105">
        <f t="shared" si="12"/>
        <v>376214.27406980126</v>
      </c>
      <c r="AJ68" s="105">
        <f t="shared" si="16"/>
        <v>41020.028431444007</v>
      </c>
      <c r="AK68" s="105">
        <f t="shared" si="16"/>
        <v>88406.949539631416</v>
      </c>
      <c r="AL68" s="104">
        <f t="shared" si="17"/>
        <v>6.8216883220536229</v>
      </c>
      <c r="AM68" s="104">
        <f t="shared" si="17"/>
        <v>0.30704818113519244</v>
      </c>
      <c r="AN68" s="104">
        <f t="shared" si="18"/>
        <v>0.34888732541903028</v>
      </c>
      <c r="AO68" s="104">
        <f t="shared" si="18"/>
        <v>3.8040470536223746E-2</v>
      </c>
      <c r="AP68" s="104">
        <f t="shared" si="18"/>
        <v>8.1985363924853352E-2</v>
      </c>
      <c r="AQ68" s="104">
        <f t="shared" si="8"/>
        <v>7.5976496630689221</v>
      </c>
      <c r="AR68" s="104">
        <f t="shared" si="19"/>
        <v>7.6</v>
      </c>
      <c r="AS68" s="105">
        <f t="shared" si="20"/>
        <v>3082478</v>
      </c>
      <c r="AT68" s="105">
        <f t="shared" si="21"/>
        <v>5112800</v>
      </c>
      <c r="AU68" s="105">
        <f t="shared" si="13"/>
        <v>8195278</v>
      </c>
      <c r="AV68" s="106"/>
      <c r="AW68" s="107"/>
      <c r="AX68" s="67"/>
      <c r="AZ68" s="67"/>
      <c r="BB68" s="67"/>
    </row>
    <row r="69" spans="1:54" x14ac:dyDescent="0.6">
      <c r="A69" s="102" t="s">
        <v>104</v>
      </c>
      <c r="B69" s="101">
        <v>342</v>
      </c>
      <c r="C69" s="102" t="s">
        <v>121</v>
      </c>
      <c r="D69" s="103">
        <f>ACA!P76</f>
        <v>1.068923786811286</v>
      </c>
      <c r="E69" s="103">
        <f>'Formula Factor Data'!L74</f>
        <v>543.47</v>
      </c>
      <c r="F69" s="103">
        <f>'Formula Factor Data'!M74</f>
        <v>772.67</v>
      </c>
      <c r="G69" s="103">
        <f>'Formula Factor Data'!N74</f>
        <v>1316.1399999999999</v>
      </c>
      <c r="H69" s="103">
        <f>'Formula Factor Data'!X74</f>
        <v>359.9812178456591</v>
      </c>
      <c r="I69" s="103">
        <f>'Formula Factor Data'!Y74</f>
        <v>128.82957586800282</v>
      </c>
      <c r="J69" s="103">
        <f>'Formula Factor Data'!Z74</f>
        <v>185.58386678813645</v>
      </c>
      <c r="K69" s="103">
        <f>'Formula Factor Data'!AA74</f>
        <v>186.51644903330293</v>
      </c>
      <c r="L69" s="103">
        <f>'Formula Factor Data'!AB74</f>
        <v>119.23730134629011</v>
      </c>
      <c r="M69" s="103">
        <f>'Formula Factor Data'!AC74</f>
        <v>104.31598542362588</v>
      </c>
      <c r="N69" s="103">
        <f>'Formula Factor Data'!AD74</f>
        <v>143.2179876505719</v>
      </c>
      <c r="O69" s="103">
        <f>'Formula Factor Data'!AE74</f>
        <v>79.609344241544591</v>
      </c>
      <c r="P69" s="103">
        <f>'Formula Factor Data'!AF74</f>
        <v>28.793561829357223</v>
      </c>
      <c r="Q69" s="104">
        <f>$D69*'National Details'!$E$36</f>
        <v>7.0870882718892068</v>
      </c>
      <c r="R69" s="104">
        <f>$D69*'National Details'!$E$37</f>
        <v>1.2818645231300445</v>
      </c>
      <c r="S69" s="104">
        <f>$D69*'National Details'!$E$43</f>
        <v>1.2580103366465689</v>
      </c>
      <c r="T69" s="104">
        <f>$D69*'National Details'!$E$44</f>
        <v>0.95275782848968149</v>
      </c>
      <c r="U69" s="104">
        <f>$D69*'National Details'!$E$45</f>
        <v>0.89725737246115578</v>
      </c>
      <c r="V69" s="104">
        <f>$D69*'National Details'!$E$46</f>
        <v>0.82325676442312301</v>
      </c>
      <c r="W69" s="104">
        <f>$D69*'National Details'!$E$47</f>
        <v>0.52725433227098906</v>
      </c>
      <c r="X69" s="104">
        <f>$D69*'National Details'!$E$48</f>
        <v>0.4347535722234469</v>
      </c>
      <c r="Y69" s="104">
        <f>$D69*'National Details'!$E$39</f>
        <v>0.54131762032281849</v>
      </c>
      <c r="Z69" s="104">
        <f>$D69*'National Details'!$E$40</f>
        <v>4.7504437485338542</v>
      </c>
      <c r="AA69" s="105">
        <f t="shared" si="15"/>
        <v>5316732.2041536281</v>
      </c>
      <c r="AB69" s="105">
        <f t="shared" si="15"/>
        <v>263024.87672521413</v>
      </c>
      <c r="AC69" s="105">
        <f t="shared" si="15"/>
        <v>92379.294721412312</v>
      </c>
      <c r="AD69" s="105">
        <f t="shared" si="15"/>
        <v>100785.39469655642</v>
      </c>
      <c r="AE69" s="105">
        <f t="shared" si="15"/>
        <v>95391.357618831695</v>
      </c>
      <c r="AF69" s="105">
        <f t="shared" si="15"/>
        <v>55952.861495788253</v>
      </c>
      <c r="AG69" s="105">
        <f t="shared" si="15"/>
        <v>31350.601486642729</v>
      </c>
      <c r="AH69" s="105">
        <f t="shared" si="14"/>
        <v>35490.783090511599</v>
      </c>
      <c r="AI69" s="105">
        <f t="shared" si="12"/>
        <v>411350.29310974304</v>
      </c>
      <c r="AJ69" s="105">
        <f t="shared" si="16"/>
        <v>24563.546244767003</v>
      </c>
      <c r="AK69" s="105">
        <f t="shared" si="16"/>
        <v>77965.851600467024</v>
      </c>
      <c r="AL69" s="104">
        <f t="shared" si="17"/>
        <v>7.0870882718892068</v>
      </c>
      <c r="AM69" s="104">
        <f t="shared" si="17"/>
        <v>0.35060643407958009</v>
      </c>
      <c r="AN69" s="104">
        <f t="shared" si="18"/>
        <v>0.5483209847693149</v>
      </c>
      <c r="AO69" s="104">
        <f t="shared" si="18"/>
        <v>3.2742672345109934E-2</v>
      </c>
      <c r="AP69" s="104">
        <f t="shared" si="18"/>
        <v>0.1039267827057099</v>
      </c>
      <c r="AQ69" s="104">
        <f t="shared" si="8"/>
        <v>8.1226851457889211</v>
      </c>
      <c r="AR69" s="104">
        <f t="shared" si="19"/>
        <v>8.1199999999999992</v>
      </c>
      <c r="AS69" s="105">
        <f t="shared" si="20"/>
        <v>2515397</v>
      </c>
      <c r="AT69" s="105">
        <f t="shared" si="21"/>
        <v>3576226</v>
      </c>
      <c r="AU69" s="105">
        <f t="shared" si="13"/>
        <v>6091623</v>
      </c>
      <c r="AV69" s="106"/>
      <c r="AW69" s="107"/>
      <c r="AX69" s="67"/>
      <c r="AZ69" s="67"/>
      <c r="BB69" s="67"/>
    </row>
    <row r="70" spans="1:54" x14ac:dyDescent="0.6">
      <c r="A70" s="102" t="s">
        <v>104</v>
      </c>
      <c r="B70" s="101">
        <v>356</v>
      </c>
      <c r="C70" s="102" t="s">
        <v>122</v>
      </c>
      <c r="D70" s="103">
        <f>ACA!P77</f>
        <v>1.0425954293559017</v>
      </c>
      <c r="E70" s="103">
        <f>'Formula Factor Data'!L75</f>
        <v>646.88</v>
      </c>
      <c r="F70" s="103">
        <f>'Formula Factor Data'!M75</f>
        <v>1530.25</v>
      </c>
      <c r="G70" s="103">
        <f>'Formula Factor Data'!N75</f>
        <v>2177.13</v>
      </c>
      <c r="H70" s="103">
        <f>'Formula Factor Data'!X75</f>
        <v>408.67103193910384</v>
      </c>
      <c r="I70" s="103">
        <f>'Formula Factor Data'!Y75</f>
        <v>122.5485765648945</v>
      </c>
      <c r="J70" s="103">
        <f>'Formula Factor Data'!Z75</f>
        <v>98.552153719203119</v>
      </c>
      <c r="K70" s="103">
        <f>'Formula Factor Data'!AA75</f>
        <v>69.422806200636572</v>
      </c>
      <c r="L70" s="103">
        <f>'Formula Factor Data'!AB75</f>
        <v>74.555730873511735</v>
      </c>
      <c r="M70" s="103">
        <f>'Formula Factor Data'!AC75</f>
        <v>210.06494223741603</v>
      </c>
      <c r="N70" s="103">
        <f>'Formula Factor Data'!AD75</f>
        <v>215.19786691029117</v>
      </c>
      <c r="O70" s="103">
        <f>'Formula Factor Data'!AE75</f>
        <v>289.068893382726</v>
      </c>
      <c r="P70" s="103">
        <f>'Formula Factor Data'!AF75</f>
        <v>36.518409228533372</v>
      </c>
      <c r="Q70" s="104">
        <f>$D70*'National Details'!$E$36</f>
        <v>6.9125282184575374</v>
      </c>
      <c r="R70" s="104">
        <f>$D70*'National Details'!$E$37</f>
        <v>1.2502912830256012</v>
      </c>
      <c r="S70" s="104">
        <f>$D70*'National Details'!$E$43</f>
        <v>1.2270246422177793</v>
      </c>
      <c r="T70" s="104">
        <f>$D70*'National Details'!$E$44</f>
        <v>0.92929072167964222</v>
      </c>
      <c r="U70" s="104">
        <f>$D70*'National Details'!$E$45</f>
        <v>0.8751572815817984</v>
      </c>
      <c r="V70" s="104">
        <f>$D70*'National Details'!$E$46</f>
        <v>0.80297936145134152</v>
      </c>
      <c r="W70" s="104">
        <f>$D70*'National Details'!$E$47</f>
        <v>0.51426768092951103</v>
      </c>
      <c r="X70" s="104">
        <f>$D70*'National Details'!$E$48</f>
        <v>0.42404528076643871</v>
      </c>
      <c r="Y70" s="104">
        <f>$D70*'National Details'!$E$39</f>
        <v>0.52798458013735083</v>
      </c>
      <c r="Z70" s="104">
        <f>$D70*'National Details'!$E$40</f>
        <v>4.6334369210815467</v>
      </c>
      <c r="AA70" s="105">
        <f t="shared" si="15"/>
        <v>8578199.3593427613</v>
      </c>
      <c r="AB70" s="105">
        <f t="shared" si="15"/>
        <v>291245.96244936704</v>
      </c>
      <c r="AC70" s="105">
        <f t="shared" si="15"/>
        <v>85710.970288887547</v>
      </c>
      <c r="AD70" s="105">
        <f t="shared" si="15"/>
        <v>52202.653170096739</v>
      </c>
      <c r="AE70" s="105">
        <f t="shared" si="15"/>
        <v>34630.848381967604</v>
      </c>
      <c r="AF70" s="105">
        <f t="shared" si="15"/>
        <v>34124.026506529794</v>
      </c>
      <c r="AG70" s="105">
        <f t="shared" si="15"/>
        <v>61576.878092745748</v>
      </c>
      <c r="AH70" s="105">
        <f t="shared" si="14"/>
        <v>52014.574739758478</v>
      </c>
      <c r="AI70" s="105">
        <f t="shared" si="12"/>
        <v>320259.95117998589</v>
      </c>
      <c r="AJ70" s="105">
        <f t="shared" si="16"/>
        <v>86995.633432964925</v>
      </c>
      <c r="AK70" s="105">
        <f t="shared" si="16"/>
        <v>96447.275002631402</v>
      </c>
      <c r="AL70" s="104">
        <f t="shared" si="17"/>
        <v>6.9125282184575365</v>
      </c>
      <c r="AM70" s="104">
        <f t="shared" si="17"/>
        <v>0.23469330212644107</v>
      </c>
      <c r="AN70" s="104">
        <f t="shared" si="18"/>
        <v>0.25807350202957996</v>
      </c>
      <c r="AO70" s="104">
        <f t="shared" si="18"/>
        <v>7.0103263610095501E-2</v>
      </c>
      <c r="AP70" s="104">
        <f t="shared" si="18"/>
        <v>7.7719633470969385E-2</v>
      </c>
      <c r="AQ70" s="104">
        <f t="shared" si="8"/>
        <v>7.5531179196946221</v>
      </c>
      <c r="AR70" s="104">
        <f t="shared" si="19"/>
        <v>7.55</v>
      </c>
      <c r="AS70" s="105">
        <f t="shared" si="20"/>
        <v>2783849</v>
      </c>
      <c r="AT70" s="105">
        <f t="shared" si="21"/>
        <v>6585431</v>
      </c>
      <c r="AU70" s="105">
        <f t="shared" si="13"/>
        <v>9369280</v>
      </c>
      <c r="AV70" s="106"/>
      <c r="AW70" s="107"/>
      <c r="AX70" s="67"/>
      <c r="AZ70" s="67"/>
      <c r="BB70" s="67"/>
    </row>
    <row r="71" spans="1:54" x14ac:dyDescent="0.6">
      <c r="A71" s="102" t="s">
        <v>104</v>
      </c>
      <c r="B71" s="101">
        <v>357</v>
      </c>
      <c r="C71" s="102" t="s">
        <v>123</v>
      </c>
      <c r="D71" s="103">
        <f>ACA!P78</f>
        <v>1.0422780863868688</v>
      </c>
      <c r="E71" s="103">
        <f>'Formula Factor Data'!L76</f>
        <v>763.97</v>
      </c>
      <c r="F71" s="103">
        <f>'Formula Factor Data'!M76</f>
        <v>1064.04</v>
      </c>
      <c r="G71" s="103">
        <f>'Formula Factor Data'!N76</f>
        <v>1828.01</v>
      </c>
      <c r="H71" s="103">
        <f>'Formula Factor Data'!X76</f>
        <v>580.64366147141038</v>
      </c>
      <c r="I71" s="103">
        <f>'Formula Factor Data'!Y76</f>
        <v>93.750743075724301</v>
      </c>
      <c r="J71" s="103">
        <f>'Formula Factor Data'!Z76</f>
        <v>150.85582276687683</v>
      </c>
      <c r="K71" s="103">
        <f>'Formula Factor Data'!AA76</f>
        <v>125.21680739533895</v>
      </c>
      <c r="L71" s="103">
        <f>'Formula Factor Data'!AB76</f>
        <v>303.91297513636039</v>
      </c>
      <c r="M71" s="103">
        <f>'Formula Factor Data'!AC76</f>
        <v>395.46238860947796</v>
      </c>
      <c r="N71" s="103">
        <f>'Formula Factor Data'!AD76</f>
        <v>141.66203442657789</v>
      </c>
      <c r="O71" s="103">
        <f>'Formula Factor Data'!AE76</f>
        <v>293.93498695345102</v>
      </c>
      <c r="P71" s="103">
        <f>'Formula Factor Data'!AF76</f>
        <v>37.667266617429839</v>
      </c>
      <c r="Q71" s="104">
        <f>$D71*'National Details'!$E$36</f>
        <v>6.9104241978886733</v>
      </c>
      <c r="R71" s="104">
        <f>$D71*'National Details'!$E$37</f>
        <v>1.2499107220364201</v>
      </c>
      <c r="S71" s="104">
        <f>$D71*'National Details'!$E$43</f>
        <v>1.2266511630790127</v>
      </c>
      <c r="T71" s="104">
        <f>$D71*'National Details'!$E$44</f>
        <v>0.9290078661554293</v>
      </c>
      <c r="U71" s="104">
        <f>$D71*'National Details'!$E$45</f>
        <v>0.87489090307841344</v>
      </c>
      <c r="V71" s="104">
        <f>$D71*'National Details'!$E$46</f>
        <v>0.80273495230906045</v>
      </c>
      <c r="W71" s="104">
        <f>$D71*'National Details'!$E$47</f>
        <v>0.51411114923164558</v>
      </c>
      <c r="X71" s="104">
        <f>$D71*'National Details'!$E$48</f>
        <v>0.42391621076995317</v>
      </c>
      <c r="Y71" s="104">
        <f>$D71*'National Details'!$E$39</f>
        <v>0.52782387331901393</v>
      </c>
      <c r="Z71" s="104">
        <f>$D71*'National Details'!$E$40</f>
        <v>4.6320266054519541</v>
      </c>
      <c r="AA71" s="105">
        <f t="shared" ref="AA71:AH102" si="22">G71*Q71*38*15</f>
        <v>7200424.9866500096</v>
      </c>
      <c r="AB71" s="105">
        <f t="shared" si="22"/>
        <v>413679.06074869272</v>
      </c>
      <c r="AC71" s="105">
        <f t="shared" si="22"/>
        <v>65549.691079014578</v>
      </c>
      <c r="AD71" s="105">
        <f t="shared" si="22"/>
        <v>79883.360223293377</v>
      </c>
      <c r="AE71" s="105">
        <f t="shared" si="22"/>
        <v>62444.096050541186</v>
      </c>
      <c r="AF71" s="105">
        <f t="shared" si="22"/>
        <v>139058.09353324884</v>
      </c>
      <c r="AG71" s="105">
        <f t="shared" si="22"/>
        <v>115887.62515896889</v>
      </c>
      <c r="AH71" s="105">
        <f t="shared" si="14"/>
        <v>34230.114721124206</v>
      </c>
      <c r="AI71" s="105">
        <f t="shared" si="12"/>
        <v>497052.98076619115</v>
      </c>
      <c r="AJ71" s="105">
        <f t="shared" ref="AJ71:AK102" si="23">O71*Y71*38*15</f>
        <v>88433.164891114269</v>
      </c>
      <c r="AK71" s="105">
        <f t="shared" si="23"/>
        <v>99451.195242154718</v>
      </c>
      <c r="AL71" s="104">
        <f t="shared" ref="AL71:AM102" si="24">AA71/($G71*15*38)</f>
        <v>6.9104241978886725</v>
      </c>
      <c r="AM71" s="104">
        <f t="shared" si="24"/>
        <v>0.39701792558881033</v>
      </c>
      <c r="AN71" s="104">
        <f t="shared" ref="AN71:AP102" si="25">AI71/($G71*15*38)</f>
        <v>0.47703391845450488</v>
      </c>
      <c r="AO71" s="104">
        <f t="shared" si="25"/>
        <v>8.4871474071664996E-2</v>
      </c>
      <c r="AP71" s="104">
        <f t="shared" si="25"/>
        <v>9.5445747630804656E-2</v>
      </c>
      <c r="AQ71" s="104">
        <f t="shared" ref="AQ71:AQ134" si="26">SUM(AL71:AP71)</f>
        <v>7.9647932636344576</v>
      </c>
      <c r="AR71" s="104">
        <f t="shared" ref="AR71:AR102" si="27">ROUND(AQ71,2)</f>
        <v>7.96</v>
      </c>
      <c r="AS71" s="105">
        <f t="shared" ref="AS71:AS102" si="28">ROUNDUP(E71*AR71*15*38,0)</f>
        <v>3466285</v>
      </c>
      <c r="AT71" s="105">
        <f t="shared" ref="AT71:AT102" si="29">ROUNDUP(F71*AR71*15*38,0)</f>
        <v>4827763</v>
      </c>
      <c r="AU71" s="105">
        <f t="shared" si="13"/>
        <v>8294048</v>
      </c>
      <c r="AV71" s="106"/>
      <c r="AW71" s="107"/>
      <c r="AX71" s="67"/>
      <c r="AZ71" s="67"/>
      <c r="BB71" s="67"/>
    </row>
    <row r="72" spans="1:54" x14ac:dyDescent="0.6">
      <c r="A72" s="102" t="s">
        <v>104</v>
      </c>
      <c r="B72" s="101">
        <v>358</v>
      </c>
      <c r="C72" s="102" t="s">
        <v>124</v>
      </c>
      <c r="D72" s="103">
        <f>ACA!P79</f>
        <v>1.0714250981543516</v>
      </c>
      <c r="E72" s="103">
        <f>'Formula Factor Data'!L77</f>
        <v>428.04</v>
      </c>
      <c r="F72" s="103">
        <f>'Formula Factor Data'!M77</f>
        <v>1345.26</v>
      </c>
      <c r="G72" s="103">
        <f>'Formula Factor Data'!N77</f>
        <v>1773.3</v>
      </c>
      <c r="H72" s="103">
        <f>'Formula Factor Data'!X77</f>
        <v>275.89571479374109</v>
      </c>
      <c r="I72" s="103">
        <f>'Formula Factor Data'!Y77</f>
        <v>20.805980231813979</v>
      </c>
      <c r="J72" s="103">
        <f>'Formula Factor Data'!Z77</f>
        <v>66.200846192135387</v>
      </c>
      <c r="K72" s="103">
        <f>'Formula Factor Data'!AA77</f>
        <v>40.224895114840358</v>
      </c>
      <c r="L72" s="103">
        <f>'Formula Factor Data'!AB77</f>
        <v>110.46084050344876</v>
      </c>
      <c r="M72" s="103">
        <f>'Formula Factor Data'!AC77</f>
        <v>117.01787669771741</v>
      </c>
      <c r="N72" s="103">
        <f>'Formula Factor Data'!AD77</f>
        <v>141.1023750266657</v>
      </c>
      <c r="O72" s="103">
        <f>'Formula Factor Data'!AE77</f>
        <v>450.68188953266997</v>
      </c>
      <c r="P72" s="103">
        <f>'Formula Factor Data'!AF77</f>
        <v>23.452119026149685</v>
      </c>
      <c r="Q72" s="104">
        <f>$D72*'National Details'!$E$36</f>
        <v>7.1036722552400366</v>
      </c>
      <c r="R72" s="104">
        <f>$D72*'National Details'!$E$37</f>
        <v>1.2848641217090446</v>
      </c>
      <c r="S72" s="104">
        <f>$D72*'National Details'!$E$43</f>
        <v>1.2609541157668136</v>
      </c>
      <c r="T72" s="104">
        <f>$D72*'National Details'!$E$44</f>
        <v>0.95498730826457268</v>
      </c>
      <c r="U72" s="104">
        <f>$D72*'National Details'!$E$45</f>
        <v>0.89935697962780081</v>
      </c>
      <c r="V72" s="104">
        <f>$D72*'National Details'!$E$46</f>
        <v>0.82518320811210666</v>
      </c>
      <c r="W72" s="104">
        <f>$D72*'National Details'!$E$47</f>
        <v>0.52848812204932683</v>
      </c>
      <c r="X72" s="104">
        <f>$D72*'National Details'!$E$48</f>
        <v>0.43577090765470794</v>
      </c>
      <c r="Y72" s="104">
        <f>$D72*'National Details'!$E$39</f>
        <v>0.54258431858570766</v>
      </c>
      <c r="Z72" s="104">
        <f>$D72*'National Details'!$E$40</f>
        <v>4.7615599188159745</v>
      </c>
      <c r="AA72" s="105">
        <f t="shared" si="22"/>
        <v>7180256.9458237793</v>
      </c>
      <c r="AB72" s="105">
        <f t="shared" si="22"/>
        <v>202058.44800489704</v>
      </c>
      <c r="AC72" s="105">
        <f t="shared" si="22"/>
        <v>14954.170251345215</v>
      </c>
      <c r="AD72" s="105">
        <f t="shared" si="22"/>
        <v>36035.951708622684</v>
      </c>
      <c r="AE72" s="105">
        <f t="shared" si="22"/>
        <v>20620.627900506908</v>
      </c>
      <c r="AF72" s="105">
        <f t="shared" si="22"/>
        <v>51955.745520315482</v>
      </c>
      <c r="AG72" s="105">
        <f t="shared" si="22"/>
        <v>35250.258004240524</v>
      </c>
      <c r="AH72" s="105">
        <f t="shared" si="14"/>
        <v>35048.336721434913</v>
      </c>
      <c r="AI72" s="105">
        <f t="shared" ref="AI72:AI135" si="30">SUM(AC72:AH72)</f>
        <v>193865.09010646574</v>
      </c>
      <c r="AJ72" s="105">
        <f t="shared" si="23"/>
        <v>139383.76778067165</v>
      </c>
      <c r="AK72" s="105">
        <f t="shared" si="23"/>
        <v>63651.141880743038</v>
      </c>
      <c r="AL72" s="104">
        <f t="shared" si="24"/>
        <v>7.1036722552400366</v>
      </c>
      <c r="AM72" s="104">
        <f t="shared" si="24"/>
        <v>0.1999032906286298</v>
      </c>
      <c r="AN72" s="104">
        <f t="shared" si="25"/>
        <v>0.19179732316541936</v>
      </c>
      <c r="AO72" s="104">
        <f t="shared" si="25"/>
        <v>0.13789709915468498</v>
      </c>
      <c r="AP72" s="104">
        <f t="shared" si="25"/>
        <v>6.2972238180914603E-2</v>
      </c>
      <c r="AQ72" s="104">
        <f t="shared" si="26"/>
        <v>7.6962422063696847</v>
      </c>
      <c r="AR72" s="104">
        <f t="shared" si="27"/>
        <v>7.7</v>
      </c>
      <c r="AS72" s="105">
        <f t="shared" si="28"/>
        <v>1878668</v>
      </c>
      <c r="AT72" s="105">
        <f t="shared" si="29"/>
        <v>5904347</v>
      </c>
      <c r="AU72" s="105">
        <f t="shared" ref="AU72:AU135" si="31">AS72+AT72</f>
        <v>7783015</v>
      </c>
      <c r="AV72" s="106"/>
      <c r="AW72" s="107"/>
      <c r="AX72" s="67"/>
      <c r="AZ72" s="67"/>
      <c r="BB72" s="67"/>
    </row>
    <row r="73" spans="1:54" x14ac:dyDescent="0.6">
      <c r="A73" s="102" t="s">
        <v>104</v>
      </c>
      <c r="B73" s="101">
        <v>877</v>
      </c>
      <c r="C73" s="102" t="s">
        <v>125</v>
      </c>
      <c r="D73" s="103">
        <f>ACA!P80</f>
        <v>1.0618478090809131</v>
      </c>
      <c r="E73" s="103">
        <f>'Formula Factor Data'!L78</f>
        <v>418</v>
      </c>
      <c r="F73" s="103">
        <f>'Formula Factor Data'!M78</f>
        <v>1025.98</v>
      </c>
      <c r="G73" s="103">
        <f>'Formula Factor Data'!N78</f>
        <v>1443.98</v>
      </c>
      <c r="H73" s="103">
        <f>'Formula Factor Data'!X78</f>
        <v>346.01883510082968</v>
      </c>
      <c r="I73" s="103">
        <f>'Formula Factor Data'!Y78</f>
        <v>16.917134996006034</v>
      </c>
      <c r="J73" s="103">
        <f>'Formula Factor Data'!Z78</f>
        <v>42.933638058045624</v>
      </c>
      <c r="K73" s="103">
        <f>'Formula Factor Data'!AA78</f>
        <v>33.962430105618175</v>
      </c>
      <c r="L73" s="103">
        <f>'Formula Factor Data'!AB78</f>
        <v>119.95786633531553</v>
      </c>
      <c r="M73" s="103">
        <f>'Formula Factor Data'!AC78</f>
        <v>114.95962190467738</v>
      </c>
      <c r="N73" s="103">
        <f>'Formula Factor Data'!AD78</f>
        <v>215.0526706310464</v>
      </c>
      <c r="O73" s="103">
        <f>'Formula Factor Data'!AE78</f>
        <v>208.96371018569999</v>
      </c>
      <c r="P73" s="103">
        <f>'Formula Factor Data'!AF78</f>
        <v>22.8724898036612</v>
      </c>
      <c r="Q73" s="104">
        <f>$D73*'National Details'!$E$36</f>
        <v>7.0401737215687659</v>
      </c>
      <c r="R73" s="104">
        <f>$D73*'National Details'!$E$37</f>
        <v>1.2733789370378112</v>
      </c>
      <c r="S73" s="104">
        <f>$D73*'National Details'!$E$43</f>
        <v>1.2496826586245049</v>
      </c>
      <c r="T73" s="104">
        <f>$D73*'National Details'!$E$44</f>
        <v>0.94645083704650057</v>
      </c>
      <c r="U73" s="104">
        <f>$D73*'National Details'!$E$45</f>
        <v>0.89131777857777172</v>
      </c>
      <c r="V73" s="104">
        <f>$D73*'National Details'!$E$46</f>
        <v>0.81780703395280163</v>
      </c>
      <c r="W73" s="104">
        <f>$D73*'National Details'!$E$47</f>
        <v>0.52376405545291804</v>
      </c>
      <c r="X73" s="104">
        <f>$D73*'National Details'!$E$48</f>
        <v>0.43187562467170415</v>
      </c>
      <c r="Y73" s="104">
        <f>$D73*'National Details'!$E$39</f>
        <v>0.53773424845503637</v>
      </c>
      <c r="Z73" s="104">
        <f>$D73*'National Details'!$E$40</f>
        <v>4.7189971341084345</v>
      </c>
      <c r="AA73" s="105">
        <f t="shared" si="22"/>
        <v>5794545.9287683945</v>
      </c>
      <c r="AB73" s="105">
        <f t="shared" si="22"/>
        <v>251149.46496838098</v>
      </c>
      <c r="AC73" s="105">
        <f t="shared" si="22"/>
        <v>12050.39863572753</v>
      </c>
      <c r="AD73" s="105">
        <f t="shared" si="22"/>
        <v>23161.7092761686</v>
      </c>
      <c r="AE73" s="105">
        <f t="shared" si="22"/>
        <v>17254.651121400184</v>
      </c>
      <c r="AF73" s="105">
        <f t="shared" si="22"/>
        <v>55918.360514184882</v>
      </c>
      <c r="AG73" s="105">
        <f t="shared" si="22"/>
        <v>34320.679135812919</v>
      </c>
      <c r="AH73" s="105">
        <f t="shared" si="14"/>
        <v>52939.323685677795</v>
      </c>
      <c r="AI73" s="105">
        <f t="shared" si="30"/>
        <v>195645.12236897193</v>
      </c>
      <c r="AJ73" s="105">
        <f t="shared" si="23"/>
        <v>64049.157881117542</v>
      </c>
      <c r="AK73" s="105">
        <f t="shared" si="23"/>
        <v>61523.071885038909</v>
      </c>
      <c r="AL73" s="104">
        <f t="shared" si="24"/>
        <v>7.0401737215687668</v>
      </c>
      <c r="AM73" s="104">
        <f t="shared" si="24"/>
        <v>0.30513794958085022</v>
      </c>
      <c r="AN73" s="104">
        <f t="shared" si="25"/>
        <v>0.2377020850618915</v>
      </c>
      <c r="AO73" s="104">
        <f t="shared" si="25"/>
        <v>7.781752077666132E-2</v>
      </c>
      <c r="AP73" s="104">
        <f t="shared" si="25"/>
        <v>7.4748413297553704E-2</v>
      </c>
      <c r="AQ73" s="104">
        <f t="shared" si="26"/>
        <v>7.7355796902857241</v>
      </c>
      <c r="AR73" s="104">
        <f t="shared" si="27"/>
        <v>7.74</v>
      </c>
      <c r="AS73" s="105">
        <f t="shared" si="28"/>
        <v>1844133</v>
      </c>
      <c r="AT73" s="105">
        <f t="shared" si="29"/>
        <v>4526419</v>
      </c>
      <c r="AU73" s="105">
        <f t="shared" si="31"/>
        <v>6370552</v>
      </c>
      <c r="AV73" s="106"/>
      <c r="AW73" s="107"/>
      <c r="AX73" s="67"/>
      <c r="AZ73" s="67"/>
      <c r="BB73" s="67"/>
    </row>
    <row r="74" spans="1:54" x14ac:dyDescent="0.6">
      <c r="A74" s="102" t="s">
        <v>104</v>
      </c>
      <c r="B74" s="101">
        <v>943</v>
      </c>
      <c r="C74" s="102" t="s">
        <v>126</v>
      </c>
      <c r="D74" s="103">
        <f>ACA!P81</f>
        <v>1.0221803314989331</v>
      </c>
      <c r="E74" s="103">
        <f>'Formula Factor Data'!L79</f>
        <v>313.75</v>
      </c>
      <c r="F74" s="103">
        <f>'Formula Factor Data'!M79</f>
        <v>944.26</v>
      </c>
      <c r="G74" s="103">
        <f>'Formula Factor Data'!N79</f>
        <v>1258.01</v>
      </c>
      <c r="H74" s="103">
        <f>'Formula Factor Data'!X79</f>
        <v>191.59576815819497</v>
      </c>
      <c r="I74" s="103">
        <f>'Formula Factor Data'!Y79</f>
        <v>35.744052723356241</v>
      </c>
      <c r="J74" s="103">
        <f>'Formula Factor Data'!Z79</f>
        <v>60.003554210688279</v>
      </c>
      <c r="K74" s="103">
        <f>'Formula Factor Data'!AA79</f>
        <v>41.937967996717617</v>
      </c>
      <c r="L74" s="103">
        <f>'Formula Factor Data'!AB79</f>
        <v>17.807506410913941</v>
      </c>
      <c r="M74" s="103">
        <f>'Formula Factor Data'!AC79</f>
        <v>27.227419222484357</v>
      </c>
      <c r="N74" s="103">
        <f>'Formula Factor Data'!AD79</f>
        <v>91.618330085136932</v>
      </c>
      <c r="O74" s="103">
        <f>'Formula Factor Data'!AE79</f>
        <v>53.108804374389045</v>
      </c>
      <c r="P74" s="103">
        <f>'Formula Factor Data'!AF79</f>
        <v>15.683590068674063</v>
      </c>
      <c r="Q74" s="104">
        <f>$D74*'National Details'!$E$36</f>
        <v>6.7771737597236745</v>
      </c>
      <c r="R74" s="104">
        <f>$D74*'National Details'!$E$37</f>
        <v>1.2258092853359974</v>
      </c>
      <c r="S74" s="104">
        <f>$D74*'National Details'!$E$43</f>
        <v>1.2029982294420556</v>
      </c>
      <c r="T74" s="104">
        <f>$D74*'National Details'!$E$44</f>
        <v>0.9110942472980279</v>
      </c>
      <c r="U74" s="104">
        <f>$D74*'National Details'!$E$45</f>
        <v>0.85802079599911307</v>
      </c>
      <c r="V74" s="104">
        <f>$D74*'National Details'!$E$46</f>
        <v>0.78725619426722815</v>
      </c>
      <c r="W74" s="104">
        <f>$D74*'National Details'!$E$47</f>
        <v>0.50419778733968557</v>
      </c>
      <c r="X74" s="104">
        <f>$D74*'National Details'!$E$48</f>
        <v>0.41574203517482827</v>
      </c>
      <c r="Y74" s="104">
        <f>$D74*'National Details'!$E$39</f>
        <v>0.51764609546057305</v>
      </c>
      <c r="Z74" s="104">
        <f>$D74*'National Details'!$E$40</f>
        <v>4.5427094293867016</v>
      </c>
      <c r="AA74" s="105">
        <f t="shared" si="22"/>
        <v>4859678.8460378889</v>
      </c>
      <c r="AB74" s="105">
        <f t="shared" si="22"/>
        <v>133870.1268344571</v>
      </c>
      <c r="AC74" s="105">
        <f t="shared" si="22"/>
        <v>24510.01831939019</v>
      </c>
      <c r="AD74" s="105">
        <f t="shared" si="22"/>
        <v>31161.269043512264</v>
      </c>
      <c r="AE74" s="105">
        <f t="shared" si="22"/>
        <v>20510.679749383518</v>
      </c>
      <c r="AF74" s="105">
        <f t="shared" si="22"/>
        <v>7990.8697440738651</v>
      </c>
      <c r="AG74" s="105">
        <f t="shared" si="22"/>
        <v>7824.9625803595818</v>
      </c>
      <c r="AH74" s="105">
        <f t="shared" si="14"/>
        <v>21711.066875080996</v>
      </c>
      <c r="AI74" s="105">
        <f t="shared" si="30"/>
        <v>113708.86631180042</v>
      </c>
      <c r="AJ74" s="105">
        <f t="shared" si="23"/>
        <v>15670.192174819676</v>
      </c>
      <c r="AK74" s="105">
        <f t="shared" si="23"/>
        <v>40610.215720212727</v>
      </c>
      <c r="AL74" s="104">
        <f t="shared" si="24"/>
        <v>6.7771737597236745</v>
      </c>
      <c r="AM74" s="104">
        <f t="shared" si="24"/>
        <v>0.18669157768173417</v>
      </c>
      <c r="AN74" s="104">
        <f t="shared" si="25"/>
        <v>0.15857524116939412</v>
      </c>
      <c r="AO74" s="104">
        <f t="shared" si="25"/>
        <v>2.18532167621735E-2</v>
      </c>
      <c r="AP74" s="104">
        <f t="shared" si="25"/>
        <v>5.6633884064197636E-2</v>
      </c>
      <c r="AQ74" s="104">
        <f t="shared" si="26"/>
        <v>7.2009276794011736</v>
      </c>
      <c r="AR74" s="104">
        <f t="shared" si="27"/>
        <v>7.2</v>
      </c>
      <c r="AS74" s="105">
        <f t="shared" si="28"/>
        <v>1287630</v>
      </c>
      <c r="AT74" s="105">
        <f t="shared" si="29"/>
        <v>3875244</v>
      </c>
      <c r="AU74" s="105">
        <f t="shared" si="31"/>
        <v>5162874</v>
      </c>
      <c r="AV74" s="106"/>
      <c r="AW74" s="107"/>
      <c r="AX74" s="67"/>
      <c r="AZ74" s="67"/>
      <c r="BB74" s="67"/>
    </row>
    <row r="75" spans="1:54" x14ac:dyDescent="0.6">
      <c r="A75" s="102" t="s">
        <v>104</v>
      </c>
      <c r="B75" s="101">
        <v>359</v>
      </c>
      <c r="C75" s="102" t="s">
        <v>127</v>
      </c>
      <c r="D75" s="103">
        <f>ACA!P82</f>
        <v>1.0575165944843059</v>
      </c>
      <c r="E75" s="103">
        <f>'Formula Factor Data'!L80</f>
        <v>901.79</v>
      </c>
      <c r="F75" s="103">
        <f>'Formula Factor Data'!M80</f>
        <v>1529.73</v>
      </c>
      <c r="G75" s="103">
        <f>'Formula Factor Data'!N80</f>
        <v>2431.52</v>
      </c>
      <c r="H75" s="103">
        <f>'Formula Factor Data'!X80</f>
        <v>679.78174722305619</v>
      </c>
      <c r="I75" s="103">
        <f>'Formula Factor Data'!Y80</f>
        <v>65.476927840752012</v>
      </c>
      <c r="J75" s="103">
        <f>'Formula Factor Data'!Z80</f>
        <v>197.10303124136024</v>
      </c>
      <c r="K75" s="103">
        <f>'Formula Factor Data'!AA80</f>
        <v>200.06092120541885</v>
      </c>
      <c r="L75" s="103">
        <f>'Formula Factor Data'!AB80</f>
        <v>191.59059994470553</v>
      </c>
      <c r="M75" s="103">
        <f>'Formula Factor Data'!AC80</f>
        <v>282.74739065523914</v>
      </c>
      <c r="N75" s="103">
        <f>'Formula Factor Data'!AD80</f>
        <v>267.55459220348354</v>
      </c>
      <c r="O75" s="103">
        <f>'Formula Factor Data'!AE80</f>
        <v>228.97124315825761</v>
      </c>
      <c r="P75" s="103">
        <f>'Formula Factor Data'!AF80</f>
        <v>42.293294050991506</v>
      </c>
      <c r="Q75" s="104">
        <f>$D75*'National Details'!$E$36</f>
        <v>7.0114572681140075</v>
      </c>
      <c r="R75" s="104">
        <f>$D75*'National Details'!$E$37</f>
        <v>1.2681848994441525</v>
      </c>
      <c r="S75" s="104">
        <f>$D75*'National Details'!$E$43</f>
        <v>1.2445852767531362</v>
      </c>
      <c r="T75" s="104">
        <f>$D75*'National Details'!$E$44</f>
        <v>0.94259031989391995</v>
      </c>
      <c r="U75" s="104">
        <f>$D75*'National Details'!$E$45</f>
        <v>0.88768214591951633</v>
      </c>
      <c r="V75" s="104">
        <f>$D75*'National Details'!$E$46</f>
        <v>0.81447124728697962</v>
      </c>
      <c r="W75" s="104">
        <f>$D75*'National Details'!$E$47</f>
        <v>0.52162765275682976</v>
      </c>
      <c r="X75" s="104">
        <f>$D75*'National Details'!$E$48</f>
        <v>0.43011402946615768</v>
      </c>
      <c r="Y75" s="104">
        <f>$D75*'National Details'!$E$39</f>
        <v>0.53554086216550778</v>
      </c>
      <c r="Z75" s="104">
        <f>$D75*'National Details'!$E$40</f>
        <v>4.6997486230753047</v>
      </c>
      <c r="AA75" s="105">
        <f t="shared" si="22"/>
        <v>9717644.1886418071</v>
      </c>
      <c r="AB75" s="105">
        <f t="shared" si="22"/>
        <v>491390.69964524382</v>
      </c>
      <c r="AC75" s="105">
        <f t="shared" si="22"/>
        <v>46450.223603847662</v>
      </c>
      <c r="AD75" s="105">
        <f t="shared" si="22"/>
        <v>105898.82328381739</v>
      </c>
      <c r="AE75" s="105">
        <f t="shared" si="22"/>
        <v>101226.58947464904</v>
      </c>
      <c r="AF75" s="105">
        <f t="shared" si="22"/>
        <v>88945.66989609228</v>
      </c>
      <c r="AG75" s="105">
        <f t="shared" si="22"/>
        <v>84068.648895048143</v>
      </c>
      <c r="AH75" s="105">
        <f t="shared" si="14"/>
        <v>65595.020740244494</v>
      </c>
      <c r="AI75" s="105">
        <f t="shared" si="30"/>
        <v>492184.97589369898</v>
      </c>
      <c r="AJ75" s="105">
        <f t="shared" si="23"/>
        <v>69895.370474086405</v>
      </c>
      <c r="AK75" s="105">
        <f t="shared" si="23"/>
        <v>113297.6747744358</v>
      </c>
      <c r="AL75" s="104">
        <f t="shared" si="24"/>
        <v>7.0114572681140075</v>
      </c>
      <c r="AM75" s="104">
        <f t="shared" si="24"/>
        <v>0.35454733941980393</v>
      </c>
      <c r="AN75" s="104">
        <f t="shared" si="25"/>
        <v>0.35512042419909956</v>
      </c>
      <c r="AO75" s="104">
        <f t="shared" si="25"/>
        <v>5.0430782791044862E-2</v>
      </c>
      <c r="AP75" s="104">
        <f t="shared" si="25"/>
        <v>8.1746335823462815E-2</v>
      </c>
      <c r="AQ75" s="104">
        <f t="shared" si="26"/>
        <v>7.8533021503474183</v>
      </c>
      <c r="AR75" s="104">
        <f t="shared" si="27"/>
        <v>7.85</v>
      </c>
      <c r="AS75" s="105">
        <f t="shared" si="28"/>
        <v>4035060</v>
      </c>
      <c r="AT75" s="105">
        <f t="shared" si="29"/>
        <v>6844777</v>
      </c>
      <c r="AU75" s="105">
        <f t="shared" si="31"/>
        <v>10879837</v>
      </c>
      <c r="AV75" s="106"/>
      <c r="AW75" s="107"/>
      <c r="AX75" s="67"/>
      <c r="AZ75" s="67"/>
      <c r="BB75" s="67"/>
    </row>
    <row r="76" spans="1:54" x14ac:dyDescent="0.6">
      <c r="A76" s="102" t="s">
        <v>104</v>
      </c>
      <c r="B76" s="101">
        <v>344</v>
      </c>
      <c r="C76" s="102" t="s">
        <v>128</v>
      </c>
      <c r="D76" s="103">
        <f>ACA!P83</f>
        <v>1.0449124325336863</v>
      </c>
      <c r="E76" s="103">
        <f>'Formula Factor Data'!L81</f>
        <v>891.05</v>
      </c>
      <c r="F76" s="103">
        <f>'Formula Factor Data'!M81</f>
        <v>1387.21</v>
      </c>
      <c r="G76" s="103">
        <f>'Formula Factor Data'!N81</f>
        <v>2278.2600000000002</v>
      </c>
      <c r="H76" s="103">
        <f>'Formula Factor Data'!X81</f>
        <v>682.71210851379885</v>
      </c>
      <c r="I76" s="103">
        <f>'Formula Factor Data'!Y81</f>
        <v>329.47021983789142</v>
      </c>
      <c r="J76" s="103">
        <f>'Formula Factor Data'!Z81</f>
        <v>337.17557175345507</v>
      </c>
      <c r="K76" s="103">
        <f>'Formula Factor Data'!AA81</f>
        <v>91.268564930899771</v>
      </c>
      <c r="L76" s="103">
        <f>'Formula Factor Data'!AB81</f>
        <v>60.181455478453557</v>
      </c>
      <c r="M76" s="103">
        <f>'Formula Factor Data'!AC81</f>
        <v>181.2086209108403</v>
      </c>
      <c r="N76" s="103">
        <f>'Formula Factor Data'!AD81</f>
        <v>231.95766283748324</v>
      </c>
      <c r="O76" s="103">
        <f>'Formula Factor Data'!AE81</f>
        <v>132.11734346307901</v>
      </c>
      <c r="P76" s="103">
        <f>'Formula Factor Data'!AF81</f>
        <v>46.303245673461852</v>
      </c>
      <c r="Q76" s="104">
        <f>$D76*'National Details'!$E$36</f>
        <v>6.9278902173669188</v>
      </c>
      <c r="R76" s="104">
        <f>$D76*'National Details'!$E$37</f>
        <v>1.2530698573357881</v>
      </c>
      <c r="S76" s="104">
        <f>$D76*'National Details'!$E$43</f>
        <v>1.2297515101045826</v>
      </c>
      <c r="T76" s="104">
        <f>$D76*'National Details'!$E$44</f>
        <v>0.93135592309391246</v>
      </c>
      <c r="U76" s="104">
        <f>$D76*'National Details'!$E$45</f>
        <v>0.87710218000106266</v>
      </c>
      <c r="V76" s="104">
        <f>$D76*'National Details'!$E$46</f>
        <v>0.8047638558772644</v>
      </c>
      <c r="W76" s="104">
        <f>$D76*'National Details'!$E$47</f>
        <v>0.51541055938206837</v>
      </c>
      <c r="X76" s="104">
        <f>$D76*'National Details'!$E$48</f>
        <v>0.42498765422731932</v>
      </c>
      <c r="Y76" s="104">
        <f>$D76*'National Details'!$E$39</f>
        <v>0.52915794222541912</v>
      </c>
      <c r="Z76" s="104">
        <f>$D76*'National Details'!$E$40</f>
        <v>4.6437340006273908</v>
      </c>
      <c r="AA76" s="105">
        <f t="shared" si="22"/>
        <v>8996615.0449724644</v>
      </c>
      <c r="AB76" s="105">
        <f t="shared" si="22"/>
        <v>487626.9997175766</v>
      </c>
      <c r="AC76" s="105">
        <f t="shared" si="22"/>
        <v>230944.90521667741</v>
      </c>
      <c r="AD76" s="105">
        <f t="shared" si="22"/>
        <v>178997.36554883941</v>
      </c>
      <c r="AE76" s="105">
        <f t="shared" si="22"/>
        <v>45629.558641882613</v>
      </c>
      <c r="AF76" s="105">
        <f t="shared" si="22"/>
        <v>27606.160292993336</v>
      </c>
      <c r="AG76" s="105">
        <f t="shared" si="22"/>
        <v>53236.196901050338</v>
      </c>
      <c r="AH76" s="105">
        <f t="shared" si="14"/>
        <v>56190.111515331468</v>
      </c>
      <c r="AI76" s="105">
        <f t="shared" si="30"/>
        <v>592604.29811677453</v>
      </c>
      <c r="AJ76" s="105">
        <f t="shared" si="23"/>
        <v>39849.23671155073</v>
      </c>
      <c r="AK76" s="105">
        <f t="shared" si="23"/>
        <v>122561.37507575701</v>
      </c>
      <c r="AL76" s="104">
        <f t="shared" si="24"/>
        <v>6.9278902173669197</v>
      </c>
      <c r="AM76" s="104">
        <f t="shared" si="24"/>
        <v>0.37549970785459125</v>
      </c>
      <c r="AN76" s="104">
        <f t="shared" si="25"/>
        <v>0.4563380225974043</v>
      </c>
      <c r="AO76" s="104">
        <f t="shared" si="25"/>
        <v>3.0686112032521227E-2</v>
      </c>
      <c r="AP76" s="104">
        <f t="shared" si="25"/>
        <v>9.4379024463080566E-2</v>
      </c>
      <c r="AQ76" s="104">
        <f t="shared" si="26"/>
        <v>7.8847930843145173</v>
      </c>
      <c r="AR76" s="104">
        <f t="shared" si="27"/>
        <v>7.88</v>
      </c>
      <c r="AS76" s="105">
        <f t="shared" si="28"/>
        <v>4002241</v>
      </c>
      <c r="AT76" s="105">
        <f t="shared" si="29"/>
        <v>6230793</v>
      </c>
      <c r="AU76" s="105">
        <f t="shared" si="31"/>
        <v>10233034</v>
      </c>
      <c r="AV76" s="106"/>
      <c r="AW76" s="107"/>
      <c r="AX76" s="67"/>
      <c r="AZ76" s="67"/>
      <c r="BB76" s="67"/>
    </row>
    <row r="77" spans="1:54" x14ac:dyDescent="0.6">
      <c r="A77" s="102" t="s">
        <v>129</v>
      </c>
      <c r="B77" s="101">
        <v>301</v>
      </c>
      <c r="C77" s="102" t="s">
        <v>130</v>
      </c>
      <c r="D77" s="103">
        <f>ACA!P84</f>
        <v>1.1837848202243637</v>
      </c>
      <c r="E77" s="103">
        <f>'Formula Factor Data'!L82</f>
        <v>1125.56</v>
      </c>
      <c r="F77" s="103">
        <f>'Formula Factor Data'!M82</f>
        <v>738.91</v>
      </c>
      <c r="G77" s="103">
        <f>'Formula Factor Data'!N82</f>
        <v>1864.4699999999998</v>
      </c>
      <c r="H77" s="103">
        <f>'Formula Factor Data'!X82</f>
        <v>510.63195383347067</v>
      </c>
      <c r="I77" s="103">
        <f>'Formula Factor Data'!Y82</f>
        <v>0</v>
      </c>
      <c r="J77" s="103">
        <f>'Formula Factor Data'!Z82</f>
        <v>31.156664198836594</v>
      </c>
      <c r="K77" s="103">
        <f>'Formula Factor Data'!AA82</f>
        <v>213.46258857747222</v>
      </c>
      <c r="L77" s="103">
        <f>'Formula Factor Data'!AB82</f>
        <v>273.80397620306712</v>
      </c>
      <c r="M77" s="103">
        <f>'Formula Factor Data'!AC82</f>
        <v>657.44505341089371</v>
      </c>
      <c r="N77" s="103">
        <f>'Formula Factor Data'!AD82</f>
        <v>352.09002485457427</v>
      </c>
      <c r="O77" s="103">
        <f>'Formula Factor Data'!AE82</f>
        <v>997.23577765271091</v>
      </c>
      <c r="P77" s="103">
        <f>'Formula Factor Data'!AF82</f>
        <v>31.706814050313728</v>
      </c>
      <c r="Q77" s="104">
        <f>$D77*'National Details'!$E$36</f>
        <v>7.8486302011105948</v>
      </c>
      <c r="R77" s="104">
        <f>$D77*'National Details'!$E$37</f>
        <v>1.4196070690803975</v>
      </c>
      <c r="S77" s="104">
        <f>$D77*'National Details'!$E$43</f>
        <v>1.3931896348289088</v>
      </c>
      <c r="T77" s="104">
        <f>$D77*'National Details'!$E$44</f>
        <v>1.0551362675542477</v>
      </c>
      <c r="U77" s="104">
        <f>$D77*'National Details'!$E$45</f>
        <v>0.99367201895885404</v>
      </c>
      <c r="V77" s="104">
        <f>$D77*'National Details'!$E$46</f>
        <v>0.91171968749833088</v>
      </c>
      <c r="W77" s="104">
        <f>$D77*'National Details'!$E$47</f>
        <v>0.58391036165623456</v>
      </c>
      <c r="X77" s="104">
        <f>$D77*'National Details'!$E$48</f>
        <v>0.48146994733057913</v>
      </c>
      <c r="Y77" s="104">
        <f>$D77*'National Details'!$E$39</f>
        <v>0.59948481806145759</v>
      </c>
      <c r="Z77" s="104">
        <f>$D77*'National Details'!$E$40</f>
        <v>5.2609019167022311</v>
      </c>
      <c r="AA77" s="105">
        <f t="shared" si="22"/>
        <v>8341115.2641068613</v>
      </c>
      <c r="AB77" s="105">
        <f t="shared" si="22"/>
        <v>413191.13687538821</v>
      </c>
      <c r="AC77" s="105">
        <f t="shared" si="22"/>
        <v>0</v>
      </c>
      <c r="AD77" s="105">
        <f t="shared" si="22"/>
        <v>18738.480032154857</v>
      </c>
      <c r="AE77" s="105">
        <f t="shared" si="22"/>
        <v>120903.72677745722</v>
      </c>
      <c r="AF77" s="105">
        <f t="shared" si="22"/>
        <v>142290.51110320666</v>
      </c>
      <c r="AG77" s="105">
        <f t="shared" si="22"/>
        <v>218816.7179765667</v>
      </c>
      <c r="AH77" s="105">
        <f t="shared" si="14"/>
        <v>96626.83646174187</v>
      </c>
      <c r="AI77" s="105">
        <f t="shared" si="30"/>
        <v>597376.27235112735</v>
      </c>
      <c r="AJ77" s="105">
        <f t="shared" si="23"/>
        <v>340761.79397639167</v>
      </c>
      <c r="AK77" s="105">
        <f t="shared" si="23"/>
        <v>95079.670121595525</v>
      </c>
      <c r="AL77" s="104">
        <f t="shared" si="24"/>
        <v>7.8486302011105948</v>
      </c>
      <c r="AM77" s="104">
        <f t="shared" si="24"/>
        <v>0.38879506313339995</v>
      </c>
      <c r="AN77" s="104">
        <f t="shared" si="25"/>
        <v>0.5621053425286725</v>
      </c>
      <c r="AO77" s="104">
        <f t="shared" si="25"/>
        <v>0.32064217108910936</v>
      </c>
      <c r="AP77" s="104">
        <f t="shared" si="25"/>
        <v>8.9465874382434002E-2</v>
      </c>
      <c r="AQ77" s="104">
        <f t="shared" si="26"/>
        <v>9.2096386522442106</v>
      </c>
      <c r="AR77" s="104">
        <f t="shared" si="27"/>
        <v>9.2100000000000009</v>
      </c>
      <c r="AS77" s="105">
        <f t="shared" si="28"/>
        <v>5908853</v>
      </c>
      <c r="AT77" s="105">
        <f t="shared" si="29"/>
        <v>3879056</v>
      </c>
      <c r="AU77" s="105">
        <f t="shared" si="31"/>
        <v>9787909</v>
      </c>
      <c r="AV77" s="106"/>
      <c r="AW77" s="107"/>
      <c r="AX77" s="67"/>
      <c r="AZ77" s="67"/>
      <c r="BB77" s="67"/>
    </row>
    <row r="78" spans="1:54" x14ac:dyDescent="0.6">
      <c r="A78" s="102" t="s">
        <v>129</v>
      </c>
      <c r="B78" s="101">
        <v>302</v>
      </c>
      <c r="C78" s="102" t="s">
        <v>131</v>
      </c>
      <c r="D78" s="103">
        <f>ACA!P85</f>
        <v>1.3040481335830907</v>
      </c>
      <c r="E78" s="103">
        <f>'Formula Factor Data'!L83</f>
        <v>716.16</v>
      </c>
      <c r="F78" s="103">
        <f>'Formula Factor Data'!M83</f>
        <v>1199.3800000000001</v>
      </c>
      <c r="G78" s="103">
        <f>'Formula Factor Data'!N83</f>
        <v>1915.54</v>
      </c>
      <c r="H78" s="103">
        <f>'Formula Factor Data'!X83</f>
        <v>399.18529741173256</v>
      </c>
      <c r="I78" s="103">
        <f>'Formula Factor Data'!Y83</f>
        <v>0</v>
      </c>
      <c r="J78" s="103">
        <f>'Formula Factor Data'!Z83</f>
        <v>10.934201432785503</v>
      </c>
      <c r="K78" s="103">
        <f>'Formula Factor Data'!AA83</f>
        <v>30.601087231352714</v>
      </c>
      <c r="L78" s="103">
        <f>'Formula Factor Data'!AB83</f>
        <v>66.045512010113782</v>
      </c>
      <c r="M78" s="103">
        <f>'Formula Factor Data'!AC83</f>
        <v>141.26401179941001</v>
      </c>
      <c r="N78" s="103">
        <f>'Formula Factor Data'!AD83</f>
        <v>274.16225874420564</v>
      </c>
      <c r="O78" s="103">
        <f>'Formula Factor Data'!AE83</f>
        <v>1039.322816572326</v>
      </c>
      <c r="P78" s="103">
        <f>'Formula Factor Data'!AF83</f>
        <v>27.074204231830727</v>
      </c>
      <c r="Q78" s="104">
        <f>$D78*'National Details'!$E$36</f>
        <v>8.6459898708637795</v>
      </c>
      <c r="R78" s="104">
        <f>$D78*'National Details'!$E$37</f>
        <v>1.5638280853312412</v>
      </c>
      <c r="S78" s="104">
        <f>$D78*'National Details'!$E$43</f>
        <v>1.534726845611696</v>
      </c>
      <c r="T78" s="104">
        <f>$D78*'National Details'!$E$44</f>
        <v>1.1623298904265056</v>
      </c>
      <c r="U78" s="104">
        <f>$D78*'National Details'!$E$45</f>
        <v>1.0946213531201066</v>
      </c>
      <c r="V78" s="104">
        <f>$D78*'National Details'!$E$46</f>
        <v>1.004343303378243</v>
      </c>
      <c r="W78" s="104">
        <f>$D78*'National Details'!$E$47</f>
        <v>0.64323110441078502</v>
      </c>
      <c r="X78" s="104">
        <f>$D78*'National Details'!$E$48</f>
        <v>0.53038354223345408</v>
      </c>
      <c r="Y78" s="104">
        <f>$D78*'National Details'!$E$39</f>
        <v>0.66038780422634191</v>
      </c>
      <c r="Z78" s="104">
        <f>$D78*'National Details'!$E$40</f>
        <v>5.7953685570482127</v>
      </c>
      <c r="AA78" s="105">
        <f t="shared" si="22"/>
        <v>9440191.479223609</v>
      </c>
      <c r="AB78" s="105">
        <f t="shared" si="22"/>
        <v>355826.59222594992</v>
      </c>
      <c r="AC78" s="105">
        <f t="shared" si="22"/>
        <v>0</v>
      </c>
      <c r="AD78" s="105">
        <f t="shared" si="22"/>
        <v>7244.2150173644213</v>
      </c>
      <c r="AE78" s="105">
        <f t="shared" si="22"/>
        <v>19093.064001913943</v>
      </c>
      <c r="AF78" s="105">
        <f t="shared" si="22"/>
        <v>37809.449592160709</v>
      </c>
      <c r="AG78" s="105">
        <f t="shared" si="22"/>
        <v>51793.281604242613</v>
      </c>
      <c r="AH78" s="105">
        <f t="shared" si="14"/>
        <v>82884.355465501634</v>
      </c>
      <c r="AI78" s="105">
        <f t="shared" si="30"/>
        <v>198824.36568118332</v>
      </c>
      <c r="AJ78" s="105">
        <f t="shared" si="23"/>
        <v>391222.98424956523</v>
      </c>
      <c r="AK78" s="105">
        <f t="shared" si="23"/>
        <v>89435.845389984461</v>
      </c>
      <c r="AL78" s="104">
        <f t="shared" si="24"/>
        <v>8.6459898708637777</v>
      </c>
      <c r="AM78" s="104">
        <f t="shared" si="24"/>
        <v>0.32589096512929605</v>
      </c>
      <c r="AN78" s="104">
        <f t="shared" si="25"/>
        <v>0.18209730761751514</v>
      </c>
      <c r="AO78" s="104">
        <f t="shared" si="25"/>
        <v>0.35830946506913741</v>
      </c>
      <c r="AP78" s="104">
        <f t="shared" si="25"/>
        <v>8.1911623830488237E-2</v>
      </c>
      <c r="AQ78" s="104">
        <f t="shared" si="26"/>
        <v>9.5941992325102134</v>
      </c>
      <c r="AR78" s="104">
        <f t="shared" si="27"/>
        <v>9.59</v>
      </c>
      <c r="AS78" s="105">
        <f t="shared" si="28"/>
        <v>3914746</v>
      </c>
      <c r="AT78" s="105">
        <f t="shared" si="29"/>
        <v>6556171</v>
      </c>
      <c r="AU78" s="105">
        <f t="shared" si="31"/>
        <v>10470917</v>
      </c>
      <c r="AV78" s="106"/>
      <c r="AW78" s="107"/>
      <c r="AX78" s="67"/>
      <c r="AZ78" s="67"/>
      <c r="BB78" s="67"/>
    </row>
    <row r="79" spans="1:54" x14ac:dyDescent="0.6">
      <c r="A79" s="102" t="s">
        <v>129</v>
      </c>
      <c r="B79" s="101">
        <v>303</v>
      </c>
      <c r="C79" s="102" t="s">
        <v>132</v>
      </c>
      <c r="D79" s="103">
        <f>ACA!P86</f>
        <v>1.2907835367220266</v>
      </c>
      <c r="E79" s="103">
        <f>'Formula Factor Data'!L84</f>
        <v>431.02</v>
      </c>
      <c r="F79" s="103">
        <f>'Formula Factor Data'!M84</f>
        <v>943.95</v>
      </c>
      <c r="G79" s="103">
        <f>'Formula Factor Data'!N84</f>
        <v>1374.97</v>
      </c>
      <c r="H79" s="103">
        <f>'Formula Factor Data'!X84</f>
        <v>271.66822163177426</v>
      </c>
      <c r="I79" s="103">
        <f>'Formula Factor Data'!Y84</f>
        <v>0</v>
      </c>
      <c r="J79" s="103">
        <f>'Formula Factor Data'!Z84</f>
        <v>6.6844316509946902</v>
      </c>
      <c r="K79" s="103">
        <f>'Formula Factor Data'!AA84</f>
        <v>98.859225996289894</v>
      </c>
      <c r="L79" s="103">
        <f>'Formula Factor Data'!AB84</f>
        <v>119.79205142966802</v>
      </c>
      <c r="M79" s="103">
        <f>'Formula Factor Data'!AC84</f>
        <v>171.06867843664043</v>
      </c>
      <c r="N79" s="103">
        <f>'Formula Factor Data'!AD84</f>
        <v>207.12942813279599</v>
      </c>
      <c r="O79" s="103">
        <f>'Formula Factor Data'!AE84</f>
        <v>333.97456929813802</v>
      </c>
      <c r="P79" s="103">
        <f>'Formula Factor Data'!AF84</f>
        <v>19.801048452220726</v>
      </c>
      <c r="Q79" s="104">
        <f>$D79*'National Details'!$E$36</f>
        <v>8.5580440603155647</v>
      </c>
      <c r="R79" s="104">
        <f>$D79*'National Details'!$E$37</f>
        <v>1.5479210428090204</v>
      </c>
      <c r="S79" s="104">
        <f>$D79*'National Details'!$E$43</f>
        <v>1.519115816866188</v>
      </c>
      <c r="T79" s="104">
        <f>$D79*'National Details'!$E$44</f>
        <v>1.1505068318913048</v>
      </c>
      <c r="U79" s="104">
        <f>$D79*'National Details'!$E$45</f>
        <v>1.0834870164413251</v>
      </c>
      <c r="V79" s="104">
        <f>$D79*'National Details'!$E$46</f>
        <v>0.99412726250802097</v>
      </c>
      <c r="W79" s="104">
        <f>$D79*'National Details'!$E$47</f>
        <v>0.63668824677480007</v>
      </c>
      <c r="X79" s="104">
        <f>$D79*'National Details'!$E$48</f>
        <v>0.52498855435816827</v>
      </c>
      <c r="Y79" s="104">
        <f>$D79*'National Details'!$E$39</f>
        <v>0.65367043101791844</v>
      </c>
      <c r="Z79" s="104">
        <f>$D79*'National Details'!$E$40</f>
        <v>5.7364188713803159</v>
      </c>
      <c r="AA79" s="105">
        <f t="shared" si="22"/>
        <v>6707220.6897188928</v>
      </c>
      <c r="AB79" s="105">
        <f t="shared" si="22"/>
        <v>239696.94544800703</v>
      </c>
      <c r="AC79" s="105">
        <f t="shared" si="22"/>
        <v>0</v>
      </c>
      <c r="AD79" s="105">
        <f t="shared" si="22"/>
        <v>4383.5760406145228</v>
      </c>
      <c r="AE79" s="105">
        <f t="shared" si="22"/>
        <v>61054.232058778725</v>
      </c>
      <c r="AF79" s="105">
        <f t="shared" si="22"/>
        <v>67880.470170057684</v>
      </c>
      <c r="AG79" s="105">
        <f t="shared" si="22"/>
        <v>62082.927662586793</v>
      </c>
      <c r="AH79" s="105">
        <f t="shared" si="14"/>
        <v>61982.130053068293</v>
      </c>
      <c r="AI79" s="105">
        <f t="shared" si="30"/>
        <v>257383.33598510601</v>
      </c>
      <c r="AJ79" s="105">
        <f t="shared" si="23"/>
        <v>124436.30137741841</v>
      </c>
      <c r="AK79" s="105">
        <f t="shared" si="23"/>
        <v>64744.651568227935</v>
      </c>
      <c r="AL79" s="104">
        <f t="shared" si="24"/>
        <v>8.5580440603155647</v>
      </c>
      <c r="AM79" s="104">
        <f t="shared" si="24"/>
        <v>0.30584009609397156</v>
      </c>
      <c r="AN79" s="104">
        <f t="shared" si="25"/>
        <v>0.32840695597327357</v>
      </c>
      <c r="AO79" s="104">
        <f t="shared" si="25"/>
        <v>0.15877386463860124</v>
      </c>
      <c r="AP79" s="104">
        <f t="shared" si="25"/>
        <v>8.2610608241950712E-2</v>
      </c>
      <c r="AQ79" s="104">
        <f t="shared" si="26"/>
        <v>9.4336755852633605</v>
      </c>
      <c r="AR79" s="104">
        <f t="shared" si="27"/>
        <v>9.43</v>
      </c>
      <c r="AS79" s="105">
        <f t="shared" si="28"/>
        <v>2316776</v>
      </c>
      <c r="AT79" s="105">
        <f t="shared" si="29"/>
        <v>5073826</v>
      </c>
      <c r="AU79" s="105">
        <f t="shared" si="31"/>
        <v>7390602</v>
      </c>
      <c r="AV79" s="106"/>
      <c r="AW79" s="107"/>
      <c r="AX79" s="67"/>
      <c r="AZ79" s="67"/>
      <c r="BB79" s="67"/>
    </row>
    <row r="80" spans="1:54" x14ac:dyDescent="0.6">
      <c r="A80" s="102" t="s">
        <v>129</v>
      </c>
      <c r="B80" s="101">
        <v>304</v>
      </c>
      <c r="C80" s="102" t="s">
        <v>133</v>
      </c>
      <c r="D80" s="103">
        <f>ACA!P87</f>
        <v>1.2703970691443467</v>
      </c>
      <c r="E80" s="103">
        <f>'Formula Factor Data'!L85</f>
        <v>894.02</v>
      </c>
      <c r="F80" s="103">
        <f>'Formula Factor Data'!M85</f>
        <v>742.29</v>
      </c>
      <c r="G80" s="103">
        <f>'Formula Factor Data'!N85</f>
        <v>1636.31</v>
      </c>
      <c r="H80" s="103">
        <f>'Formula Factor Data'!X85</f>
        <v>336.42559232426083</v>
      </c>
      <c r="I80" s="103">
        <f>'Formula Factor Data'!Y85</f>
        <v>0</v>
      </c>
      <c r="J80" s="103">
        <f>'Formula Factor Data'!Z85</f>
        <v>7.290830601092896</v>
      </c>
      <c r="K80" s="103">
        <f>'Formula Factor Data'!AA85</f>
        <v>87.971437158469939</v>
      </c>
      <c r="L80" s="103">
        <f>'Formula Factor Data'!AB85</f>
        <v>158.74751912568306</v>
      </c>
      <c r="M80" s="103">
        <f>'Formula Factor Data'!AC85</f>
        <v>274.98812021857924</v>
      </c>
      <c r="N80" s="103">
        <f>'Formula Factor Data'!AD85</f>
        <v>247.26920765027322</v>
      </c>
      <c r="O80" s="103">
        <f>'Formula Factor Data'!AE85</f>
        <v>1105.5170451474498</v>
      </c>
      <c r="P80" s="103">
        <f>'Formula Factor Data'!AF85</f>
        <v>21.674067532988811</v>
      </c>
      <c r="Q80" s="104">
        <f>$D80*'National Details'!$E$36</f>
        <v>8.4228794236429856</v>
      </c>
      <c r="R80" s="104">
        <f>$D80*'National Details'!$E$37</f>
        <v>1.5234733788481263</v>
      </c>
      <c r="S80" s="104">
        <f>$D80*'National Details'!$E$43</f>
        <v>1.495123098903631</v>
      </c>
      <c r="T80" s="104">
        <f>$D80*'National Details'!$E$44</f>
        <v>1.1323358763755447</v>
      </c>
      <c r="U80" s="104">
        <f>$D80*'National Details'!$E$45</f>
        <v>1.0663745631886192</v>
      </c>
      <c r="V80" s="104">
        <f>$D80*'National Details'!$E$46</f>
        <v>0.97842614560605357</v>
      </c>
      <c r="W80" s="104">
        <f>$D80*'National Details'!$E$47</f>
        <v>0.62663247527578725</v>
      </c>
      <c r="X80" s="104">
        <f>$D80*'National Details'!$E$48</f>
        <v>0.5166969532975787</v>
      </c>
      <c r="Y80" s="104">
        <f>$D80*'National Details'!$E$39</f>
        <v>0.64334644510601524</v>
      </c>
      <c r="Z80" s="104">
        <f>$D80*'National Details'!$E$40</f>
        <v>5.6458186165689073</v>
      </c>
      <c r="AA80" s="105">
        <f t="shared" si="22"/>
        <v>7855991.8429297144</v>
      </c>
      <c r="AB80" s="105">
        <f t="shared" si="22"/>
        <v>292145.19730545761</v>
      </c>
      <c r="AC80" s="105">
        <f t="shared" si="22"/>
        <v>0</v>
      </c>
      <c r="AD80" s="105">
        <f t="shared" si="22"/>
        <v>4705.7313631706729</v>
      </c>
      <c r="AE80" s="105">
        <f t="shared" si="22"/>
        <v>53471.986637574912</v>
      </c>
      <c r="AF80" s="105">
        <f t="shared" si="22"/>
        <v>88533.952259719241</v>
      </c>
      <c r="AG80" s="105">
        <f t="shared" si="22"/>
        <v>98220.397273082315</v>
      </c>
      <c r="AH80" s="105">
        <f t="shared" si="14"/>
        <v>72825.050355205429</v>
      </c>
      <c r="AI80" s="105">
        <f t="shared" si="30"/>
        <v>317757.1178887526</v>
      </c>
      <c r="AJ80" s="105">
        <f t="shared" si="23"/>
        <v>405401.3627698393</v>
      </c>
      <c r="AK80" s="105">
        <f t="shared" si="23"/>
        <v>69749.676765476383</v>
      </c>
      <c r="AL80" s="104">
        <f t="shared" si="24"/>
        <v>8.4228794236429856</v>
      </c>
      <c r="AM80" s="104">
        <f t="shared" si="24"/>
        <v>0.31322636533983406</v>
      </c>
      <c r="AN80" s="104">
        <f t="shared" si="25"/>
        <v>0.34068643953468758</v>
      </c>
      <c r="AO80" s="104">
        <f t="shared" si="25"/>
        <v>0.43465508430536887</v>
      </c>
      <c r="AP80" s="104">
        <f t="shared" si="25"/>
        <v>7.4782806420861561E-2</v>
      </c>
      <c r="AQ80" s="104">
        <f t="shared" si="26"/>
        <v>9.5862301192437371</v>
      </c>
      <c r="AR80" s="104">
        <f t="shared" si="27"/>
        <v>9.59</v>
      </c>
      <c r="AS80" s="105">
        <f t="shared" si="28"/>
        <v>4886982</v>
      </c>
      <c r="AT80" s="105">
        <f t="shared" si="29"/>
        <v>4057580</v>
      </c>
      <c r="AU80" s="105">
        <f t="shared" si="31"/>
        <v>8944562</v>
      </c>
      <c r="AV80" s="106"/>
      <c r="AW80" s="107"/>
      <c r="AX80" s="67"/>
      <c r="AZ80" s="67"/>
      <c r="BB80" s="67"/>
    </row>
    <row r="81" spans="1:54" x14ac:dyDescent="0.6">
      <c r="A81" s="102" t="s">
        <v>129</v>
      </c>
      <c r="B81" s="101">
        <v>305</v>
      </c>
      <c r="C81" s="102" t="s">
        <v>134</v>
      </c>
      <c r="D81" s="103">
        <f>ACA!P88</f>
        <v>1.3206457829556997</v>
      </c>
      <c r="E81" s="103">
        <f>'Formula Factor Data'!L86</f>
        <v>418</v>
      </c>
      <c r="F81" s="103">
        <f>'Formula Factor Data'!M86</f>
        <v>1140.08</v>
      </c>
      <c r="G81" s="103">
        <f>'Formula Factor Data'!N86</f>
        <v>1558.08</v>
      </c>
      <c r="H81" s="103">
        <f>'Formula Factor Data'!X86</f>
        <v>241.69003523812981</v>
      </c>
      <c r="I81" s="103">
        <f>'Formula Factor Data'!Y86</f>
        <v>6.9973652694610768</v>
      </c>
      <c r="J81" s="103">
        <f>'Formula Factor Data'!Z86</f>
        <v>80.582561328954995</v>
      </c>
      <c r="K81" s="103">
        <f>'Formula Factor Data'!AA86</f>
        <v>58.687579679350975</v>
      </c>
      <c r="L81" s="103">
        <f>'Formula Factor Data'!AB86</f>
        <v>80.657801815723388</v>
      </c>
      <c r="M81" s="103">
        <f>'Formula Factor Data'!AC86</f>
        <v>139.87206490245316</v>
      </c>
      <c r="N81" s="103">
        <f>'Formula Factor Data'!AD86</f>
        <v>81.635928143712562</v>
      </c>
      <c r="O81" s="103">
        <f>'Formula Factor Data'!AE86</f>
        <v>281.62123660771198</v>
      </c>
      <c r="P81" s="103">
        <f>'Formula Factor Data'!AF86</f>
        <v>18.908345607302145</v>
      </c>
      <c r="Q81" s="104">
        <f>$D81*'National Details'!$E$36</f>
        <v>8.7560342048573627</v>
      </c>
      <c r="R81" s="104">
        <f>$D81*'National Details'!$E$37</f>
        <v>1.5837321590927274</v>
      </c>
      <c r="S81" s="104">
        <f>$D81*'National Details'!$E$43</f>
        <v>1.5542605249370152</v>
      </c>
      <c r="T81" s="104">
        <f>$D81*'National Details'!$E$44</f>
        <v>1.1771237799155343</v>
      </c>
      <c r="U81" s="104">
        <f>$D81*'National Details'!$E$45</f>
        <v>1.1085534626389004</v>
      </c>
      <c r="V81" s="104">
        <f>$D81*'National Details'!$E$46</f>
        <v>1.0171263729367241</v>
      </c>
      <c r="W81" s="104">
        <f>$D81*'National Details'!$E$47</f>
        <v>0.65141801412801448</v>
      </c>
      <c r="X81" s="104">
        <f>$D81*'National Details'!$E$48</f>
        <v>0.53713415200029235</v>
      </c>
      <c r="Y81" s="104">
        <f>$D81*'National Details'!$E$39</f>
        <v>0.66879308079721445</v>
      </c>
      <c r="Z81" s="104">
        <f>$D81*'National Details'!$E$40</f>
        <v>5.8691307846974583</v>
      </c>
      <c r="AA81" s="105">
        <f t="shared" si="22"/>
        <v>7776283.0111253709</v>
      </c>
      <c r="AB81" s="105">
        <f t="shared" si="22"/>
        <v>218180.200363162</v>
      </c>
      <c r="AC81" s="105">
        <f t="shared" si="22"/>
        <v>6199.1653116265088</v>
      </c>
      <c r="AD81" s="105">
        <f t="shared" si="22"/>
        <v>54067.720036484468</v>
      </c>
      <c r="AE81" s="105">
        <f t="shared" si="22"/>
        <v>37083.242210441313</v>
      </c>
      <c r="AF81" s="105">
        <f t="shared" si="22"/>
        <v>46762.331123629236</v>
      </c>
      <c r="AG81" s="105">
        <f t="shared" si="22"/>
        <v>51935.65416792225</v>
      </c>
      <c r="AH81" s="105">
        <f t="shared" si="14"/>
        <v>24994.183670651011</v>
      </c>
      <c r="AI81" s="105">
        <f t="shared" si="30"/>
        <v>221042.29652075478</v>
      </c>
      <c r="AJ81" s="105">
        <f t="shared" si="23"/>
        <v>107357.41063581199</v>
      </c>
      <c r="AK81" s="105">
        <f t="shared" si="23"/>
        <v>63256.065376164108</v>
      </c>
      <c r="AL81" s="104">
        <f t="shared" si="24"/>
        <v>8.7560342048573645</v>
      </c>
      <c r="AM81" s="104">
        <f t="shared" si="24"/>
        <v>0.24566920911562998</v>
      </c>
      <c r="AN81" s="104">
        <f t="shared" si="25"/>
        <v>0.24889190713441603</v>
      </c>
      <c r="AO81" s="104">
        <f t="shared" si="25"/>
        <v>0.12088360960206986</v>
      </c>
      <c r="AP81" s="104">
        <f t="shared" si="25"/>
        <v>7.1225837756415583E-2</v>
      </c>
      <c r="AQ81" s="104">
        <f t="shared" si="26"/>
        <v>9.4427047684658945</v>
      </c>
      <c r="AR81" s="104">
        <f t="shared" si="27"/>
        <v>9.44</v>
      </c>
      <c r="AS81" s="105">
        <f t="shared" si="28"/>
        <v>2249175</v>
      </c>
      <c r="AT81" s="105">
        <f t="shared" si="29"/>
        <v>6134543</v>
      </c>
      <c r="AU81" s="105">
        <f t="shared" si="31"/>
        <v>8383718</v>
      </c>
      <c r="AV81" s="106"/>
      <c r="AW81" s="107"/>
      <c r="AX81" s="67"/>
      <c r="AZ81" s="67"/>
      <c r="BB81" s="67"/>
    </row>
    <row r="82" spans="1:54" x14ac:dyDescent="0.6">
      <c r="A82" s="102" t="s">
        <v>129</v>
      </c>
      <c r="B82" s="101">
        <v>306</v>
      </c>
      <c r="C82" s="102" t="s">
        <v>135</v>
      </c>
      <c r="D82" s="103">
        <f>ACA!P89</f>
        <v>1.3447984402105408</v>
      </c>
      <c r="E82" s="103">
        <f>'Formula Factor Data'!L87</f>
        <v>883.45</v>
      </c>
      <c r="F82" s="103">
        <f>'Formula Factor Data'!M87</f>
        <v>1332.46</v>
      </c>
      <c r="G82" s="103">
        <f>'Formula Factor Data'!N87</f>
        <v>2215.91</v>
      </c>
      <c r="H82" s="103">
        <f>'Formula Factor Data'!X87</f>
        <v>645.64637515040204</v>
      </c>
      <c r="I82" s="103">
        <f>'Formula Factor Data'!Y87</f>
        <v>12.224258731550488</v>
      </c>
      <c r="J82" s="103">
        <f>'Formula Factor Data'!Z87</f>
        <v>15.86724974426421</v>
      </c>
      <c r="K82" s="103">
        <f>'Formula Factor Data'!AA87</f>
        <v>184.98298809001898</v>
      </c>
      <c r="L82" s="103">
        <f>'Formula Factor Data'!AB87</f>
        <v>134.62875675873153</v>
      </c>
      <c r="M82" s="103">
        <f>'Formula Factor Data'!AC87</f>
        <v>360.4132441911442</v>
      </c>
      <c r="N82" s="103">
        <f>'Formula Factor Data'!AD87</f>
        <v>478.68901907058307</v>
      </c>
      <c r="O82" s="103">
        <f>'Formula Factor Data'!AE87</f>
        <v>834.73796769509784</v>
      </c>
      <c r="P82" s="103">
        <f>'Formula Factor Data'!AF87</f>
        <v>29.40141155782911</v>
      </c>
      <c r="Q82" s="104">
        <f>$D82*'National Details'!$E$36</f>
        <v>8.916169114453087</v>
      </c>
      <c r="R82" s="104">
        <f>$D82*'National Details'!$E$37</f>
        <v>1.6126962768869986</v>
      </c>
      <c r="S82" s="104">
        <f>$D82*'National Details'!$E$43</f>
        <v>1.5826856501507702</v>
      </c>
      <c r="T82" s="104">
        <f>$D82*'National Details'!$E$44</f>
        <v>1.1986516320994811</v>
      </c>
      <c r="U82" s="104">
        <f>$D82*'National Details'!$E$45</f>
        <v>1.128827265181064</v>
      </c>
      <c r="V82" s="104">
        <f>$D82*'National Details'!$E$46</f>
        <v>1.0357281092898432</v>
      </c>
      <c r="W82" s="104">
        <f>$D82*'National Details'!$E$47</f>
        <v>0.66333148572495582</v>
      </c>
      <c r="X82" s="104">
        <f>$D82*'National Details'!$E$48</f>
        <v>0.54695754086092829</v>
      </c>
      <c r="Y82" s="104">
        <f>$D82*'National Details'!$E$39</f>
        <v>0.68102431665423024</v>
      </c>
      <c r="Z82" s="104">
        <f>$D82*'National Details'!$E$40</f>
        <v>5.9764685023929456</v>
      </c>
      <c r="AA82" s="105">
        <f t="shared" si="22"/>
        <v>11261734.132372409</v>
      </c>
      <c r="AB82" s="105">
        <f t="shared" si="22"/>
        <v>593501.95807266468</v>
      </c>
      <c r="AC82" s="105">
        <f t="shared" si="22"/>
        <v>11027.880560548474</v>
      </c>
      <c r="AD82" s="105">
        <f t="shared" si="22"/>
        <v>10841.003737648651</v>
      </c>
      <c r="AE82" s="105">
        <f t="shared" si="22"/>
        <v>119023.88911388615</v>
      </c>
      <c r="AF82" s="105">
        <f t="shared" si="22"/>
        <v>79480.108985445026</v>
      </c>
      <c r="AG82" s="105">
        <f t="shared" si="22"/>
        <v>136271.8680642299</v>
      </c>
      <c r="AH82" s="105">
        <f t="shared" si="14"/>
        <v>149238.86416354639</v>
      </c>
      <c r="AI82" s="105">
        <f t="shared" si="30"/>
        <v>505883.61462530459</v>
      </c>
      <c r="AJ82" s="105">
        <f t="shared" si="23"/>
        <v>324031.80679989007</v>
      </c>
      <c r="AK82" s="105">
        <f t="shared" si="23"/>
        <v>100158.46775771682</v>
      </c>
      <c r="AL82" s="104">
        <f t="shared" si="24"/>
        <v>8.916169114453087</v>
      </c>
      <c r="AM82" s="104">
        <f t="shared" si="24"/>
        <v>0.46988889683725421</v>
      </c>
      <c r="AN82" s="104">
        <f t="shared" si="25"/>
        <v>0.4005194765932405</v>
      </c>
      <c r="AO82" s="104">
        <f t="shared" si="25"/>
        <v>0.25654329554670313</v>
      </c>
      <c r="AP82" s="104">
        <f t="shared" si="25"/>
        <v>7.9297719718426113E-2</v>
      </c>
      <c r="AQ82" s="104">
        <f t="shared" si="26"/>
        <v>10.12241850314871</v>
      </c>
      <c r="AR82" s="104">
        <f t="shared" si="27"/>
        <v>10.119999999999999</v>
      </c>
      <c r="AS82" s="105">
        <f t="shared" si="28"/>
        <v>5096093</v>
      </c>
      <c r="AT82" s="105">
        <f t="shared" si="29"/>
        <v>7686163</v>
      </c>
      <c r="AU82" s="105">
        <f t="shared" si="31"/>
        <v>12782256</v>
      </c>
      <c r="AV82" s="106"/>
      <c r="AW82" s="107"/>
      <c r="AX82" s="67"/>
      <c r="AZ82" s="67"/>
      <c r="BB82" s="67"/>
    </row>
    <row r="83" spans="1:54" x14ac:dyDescent="0.6">
      <c r="A83" s="102" t="s">
        <v>129</v>
      </c>
      <c r="B83" s="101">
        <v>307</v>
      </c>
      <c r="C83" s="102" t="s">
        <v>136</v>
      </c>
      <c r="D83" s="103">
        <f>ACA!P90</f>
        <v>1.2876074913184496</v>
      </c>
      <c r="E83" s="103">
        <f>'Formula Factor Data'!L88</f>
        <v>806.28</v>
      </c>
      <c r="F83" s="103">
        <f>'Formula Factor Data'!M88</f>
        <v>881.06</v>
      </c>
      <c r="G83" s="103">
        <f>'Formula Factor Data'!N88</f>
        <v>1687.34</v>
      </c>
      <c r="H83" s="103">
        <f>'Formula Factor Data'!X88</f>
        <v>440.84511301417939</v>
      </c>
      <c r="I83" s="103">
        <f>'Formula Factor Data'!Y88</f>
        <v>0</v>
      </c>
      <c r="J83" s="103">
        <f>'Formula Factor Data'!Z88</f>
        <v>29.106829020801619</v>
      </c>
      <c r="K83" s="103">
        <f>'Formula Factor Data'!AA88</f>
        <v>69.342739726027389</v>
      </c>
      <c r="L83" s="103">
        <f>'Formula Factor Data'!AB88</f>
        <v>122.13453745983425</v>
      </c>
      <c r="M83" s="103">
        <f>'Formula Factor Data'!AC88</f>
        <v>242.84226957551155</v>
      </c>
      <c r="N83" s="103">
        <f>'Formula Factor Data'!AD88</f>
        <v>255.25547606967694</v>
      </c>
      <c r="O83" s="103">
        <f>'Formula Factor Data'!AE88</f>
        <v>1045.812277581234</v>
      </c>
      <c r="P83" s="103">
        <f>'Formula Factor Data'!AF88</f>
        <v>21.40087373167982</v>
      </c>
      <c r="Q83" s="104">
        <f>$D83*'National Details'!$E$36</f>
        <v>8.5369865121457131</v>
      </c>
      <c r="R83" s="104">
        <f>$D83*'National Details'!$E$37</f>
        <v>1.5441122961266769</v>
      </c>
      <c r="S83" s="104">
        <f>$D83*'National Details'!$E$43</f>
        <v>1.5153779470604485</v>
      </c>
      <c r="T83" s="104">
        <f>$D83*'National Details'!$E$44</f>
        <v>1.1476759452001932</v>
      </c>
      <c r="U83" s="104">
        <f>$D83*'National Details'!$E$45</f>
        <v>1.080821035771055</v>
      </c>
      <c r="V83" s="104">
        <f>$D83*'National Details'!$E$46</f>
        <v>0.99168115653220612</v>
      </c>
      <c r="W83" s="104">
        <f>$D83*'National Details'!$E$47</f>
        <v>0.63512163957680634</v>
      </c>
      <c r="X83" s="104">
        <f>$D83*'National Details'!$E$48</f>
        <v>0.52369679052824358</v>
      </c>
      <c r="Y83" s="104">
        <f>$D83*'National Details'!$E$39</f>
        <v>0.6520620382015978</v>
      </c>
      <c r="Z83" s="104">
        <f>$D83*'National Details'!$E$40</f>
        <v>5.7223040904963671</v>
      </c>
      <c r="AA83" s="105">
        <f t="shared" si="22"/>
        <v>8210735.3282002509</v>
      </c>
      <c r="AB83" s="105">
        <f t="shared" si="22"/>
        <v>388007.18502475286</v>
      </c>
      <c r="AC83" s="105">
        <f t="shared" si="22"/>
        <v>0</v>
      </c>
      <c r="AD83" s="105">
        <f t="shared" si="22"/>
        <v>19040.968279690482</v>
      </c>
      <c r="AE83" s="105">
        <f t="shared" si="22"/>
        <v>42719.842311115935</v>
      </c>
      <c r="AF83" s="105">
        <f t="shared" si="22"/>
        <v>69037.556035595859</v>
      </c>
      <c r="AG83" s="105">
        <f t="shared" si="22"/>
        <v>87913.59683447046</v>
      </c>
      <c r="AH83" s="105">
        <f t="shared" si="14"/>
        <v>76195.589941995757</v>
      </c>
      <c r="AI83" s="105">
        <f t="shared" si="30"/>
        <v>294907.55340286851</v>
      </c>
      <c r="AJ83" s="105">
        <f t="shared" si="23"/>
        <v>388702.6566186485</v>
      </c>
      <c r="AK83" s="105">
        <f t="shared" si="23"/>
        <v>69803.515158142982</v>
      </c>
      <c r="AL83" s="104">
        <f t="shared" si="24"/>
        <v>8.5369865121457149</v>
      </c>
      <c r="AM83" s="104">
        <f t="shared" si="24"/>
        <v>0.40342453784806198</v>
      </c>
      <c r="AN83" s="104">
        <f t="shared" si="25"/>
        <v>0.3066256193989424</v>
      </c>
      <c r="AO83" s="104">
        <f t="shared" si="25"/>
        <v>0.40414764380378265</v>
      </c>
      <c r="AP83" s="104">
        <f t="shared" si="25"/>
        <v>7.2577137562665317E-2</v>
      </c>
      <c r="AQ83" s="104">
        <f t="shared" si="26"/>
        <v>9.7237614507591683</v>
      </c>
      <c r="AR83" s="104">
        <f t="shared" si="27"/>
        <v>9.7200000000000006</v>
      </c>
      <c r="AS83" s="105">
        <f t="shared" si="28"/>
        <v>4467114</v>
      </c>
      <c r="AT83" s="105">
        <f t="shared" si="29"/>
        <v>4881425</v>
      </c>
      <c r="AU83" s="105">
        <f t="shared" si="31"/>
        <v>9348539</v>
      </c>
      <c r="AV83" s="106"/>
      <c r="AW83" s="107"/>
      <c r="AX83" s="67"/>
      <c r="AZ83" s="67"/>
      <c r="BB83" s="67"/>
    </row>
    <row r="84" spans="1:54" x14ac:dyDescent="0.6">
      <c r="A84" s="102" t="s">
        <v>129</v>
      </c>
      <c r="B84" s="101">
        <v>308</v>
      </c>
      <c r="C84" s="102" t="s">
        <v>137</v>
      </c>
      <c r="D84" s="103">
        <f>ACA!P91</f>
        <v>1.2574845690404273</v>
      </c>
      <c r="E84" s="103">
        <f>'Formula Factor Data'!L89</f>
        <v>993.94</v>
      </c>
      <c r="F84" s="103">
        <f>'Formula Factor Data'!M89</f>
        <v>936.69</v>
      </c>
      <c r="G84" s="103">
        <f>'Formula Factor Data'!N89</f>
        <v>1930.63</v>
      </c>
      <c r="H84" s="103">
        <f>'Formula Factor Data'!X89</f>
        <v>590.24214806545024</v>
      </c>
      <c r="I84" s="103">
        <f>'Formula Factor Data'!Y89</f>
        <v>0</v>
      </c>
      <c r="J84" s="103">
        <f>'Formula Factor Data'!Z89</f>
        <v>108.71186952789701</v>
      </c>
      <c r="K84" s="103">
        <f>'Formula Factor Data'!AA89</f>
        <v>339.14457467811161</v>
      </c>
      <c r="L84" s="103">
        <f>'Formula Factor Data'!AB89</f>
        <v>274.76262145922749</v>
      </c>
      <c r="M84" s="103">
        <f>'Formula Factor Data'!AC89</f>
        <v>316.60674806866956</v>
      </c>
      <c r="N84" s="103">
        <f>'Formula Factor Data'!AD89</f>
        <v>251.14761931330474</v>
      </c>
      <c r="O84" s="103">
        <f>'Formula Factor Data'!AE89</f>
        <v>991.13480060978509</v>
      </c>
      <c r="P84" s="103">
        <f>'Formula Factor Data'!AF89</f>
        <v>30.258063548018292</v>
      </c>
      <c r="Q84" s="104">
        <f>$D84*'National Details'!$E$36</f>
        <v>8.3372680552962812</v>
      </c>
      <c r="R84" s="104">
        <f>$D84*'National Details'!$E$37</f>
        <v>1.507988574419268</v>
      </c>
      <c r="S84" s="104">
        <f>$D84*'National Details'!$E$43</f>
        <v>1.4799264508328287</v>
      </c>
      <c r="T84" s="104">
        <f>$D84*'National Details'!$E$44</f>
        <v>1.1208266502630988</v>
      </c>
      <c r="U84" s="104">
        <f>$D84*'National Details'!$E$45</f>
        <v>1.055535777432238</v>
      </c>
      <c r="V84" s="104">
        <f>$D84*'National Details'!$E$46</f>
        <v>0.96848128032442549</v>
      </c>
      <c r="W84" s="104">
        <f>$D84*'National Details'!$E$47</f>
        <v>0.62026329189317153</v>
      </c>
      <c r="X84" s="104">
        <f>$D84*'National Details'!$E$48</f>
        <v>0.51144517050840432</v>
      </c>
      <c r="Y84" s="104">
        <f>$D84*'National Details'!$E$39</f>
        <v>0.63680737850939373</v>
      </c>
      <c r="Z84" s="104">
        <f>$D84*'National Details'!$E$40</f>
        <v>5.5884336971261561</v>
      </c>
      <c r="AA84" s="105">
        <f t="shared" si="22"/>
        <v>9174822.5005900972</v>
      </c>
      <c r="AB84" s="105">
        <f t="shared" si="22"/>
        <v>507344.69679132936</v>
      </c>
      <c r="AC84" s="105">
        <f t="shared" si="22"/>
        <v>0</v>
      </c>
      <c r="AD84" s="105">
        <f t="shared" si="22"/>
        <v>69452.881523071352</v>
      </c>
      <c r="AE84" s="105">
        <f t="shared" si="22"/>
        <v>204048.16240802818</v>
      </c>
      <c r="AF84" s="105">
        <f t="shared" si="22"/>
        <v>151678.39958719301</v>
      </c>
      <c r="AG84" s="105">
        <f t="shared" si="22"/>
        <v>111936.33996181905</v>
      </c>
      <c r="AH84" s="105">
        <f t="shared" si="14"/>
        <v>73215.495080009598</v>
      </c>
      <c r="AI84" s="105">
        <f t="shared" si="30"/>
        <v>610331.27856012108</v>
      </c>
      <c r="AJ84" s="105">
        <f t="shared" si="23"/>
        <v>359762.3138516763</v>
      </c>
      <c r="AK84" s="105">
        <f t="shared" si="23"/>
        <v>96384.253706672112</v>
      </c>
      <c r="AL84" s="104">
        <f t="shared" si="24"/>
        <v>8.3372680552962812</v>
      </c>
      <c r="AM84" s="104">
        <f t="shared" si="24"/>
        <v>0.46103003445682744</v>
      </c>
      <c r="AN84" s="104">
        <f t="shared" si="25"/>
        <v>0.55461514068094042</v>
      </c>
      <c r="AO84" s="104">
        <f t="shared" si="25"/>
        <v>0.32692020435078073</v>
      </c>
      <c r="AP84" s="104">
        <f t="shared" si="25"/>
        <v>8.7585493824052257E-2</v>
      </c>
      <c r="AQ84" s="104">
        <f t="shared" si="26"/>
        <v>9.7674189286088833</v>
      </c>
      <c r="AR84" s="104">
        <f t="shared" si="27"/>
        <v>9.77</v>
      </c>
      <c r="AS84" s="105">
        <f t="shared" si="28"/>
        <v>5535153</v>
      </c>
      <c r="AT84" s="105">
        <f t="shared" si="29"/>
        <v>5216333</v>
      </c>
      <c r="AU84" s="105">
        <f t="shared" si="31"/>
        <v>10751486</v>
      </c>
      <c r="AV84" s="106"/>
      <c r="AW84" s="107"/>
      <c r="AX84" s="67"/>
      <c r="AZ84" s="67"/>
      <c r="BB84" s="67"/>
    </row>
    <row r="85" spans="1:54" x14ac:dyDescent="0.6">
      <c r="A85" s="102" t="s">
        <v>129</v>
      </c>
      <c r="B85" s="101">
        <v>203</v>
      </c>
      <c r="C85" s="102" t="s">
        <v>138</v>
      </c>
      <c r="D85" s="103">
        <f>ACA!P92</f>
        <v>1.457682963080055</v>
      </c>
      <c r="E85" s="103">
        <f>'Formula Factor Data'!L90</f>
        <v>681.15</v>
      </c>
      <c r="F85" s="103">
        <f>'Formula Factor Data'!M90</f>
        <v>1014.52</v>
      </c>
      <c r="G85" s="103">
        <f>'Formula Factor Data'!N90</f>
        <v>1695.67</v>
      </c>
      <c r="H85" s="103">
        <f>'Formula Factor Data'!X90</f>
        <v>498.86462196512963</v>
      </c>
      <c r="I85" s="103">
        <f>'Formula Factor Data'!Y90</f>
        <v>0</v>
      </c>
      <c r="J85" s="103">
        <f>'Formula Factor Data'!Z90</f>
        <v>52.445065664255807</v>
      </c>
      <c r="K85" s="103">
        <f>'Formula Factor Data'!AA90</f>
        <v>166.69462409592691</v>
      </c>
      <c r="L85" s="103">
        <f>'Formula Factor Data'!AB90</f>
        <v>145.8779672630377</v>
      </c>
      <c r="M85" s="103">
        <f>'Formula Factor Data'!AC90</f>
        <v>479.50926960411118</v>
      </c>
      <c r="N85" s="103">
        <f>'Formula Factor Data'!AD90</f>
        <v>301.92220879330034</v>
      </c>
      <c r="O85" s="103">
        <f>'Formula Factor Data'!AE90</f>
        <v>605.21471012064512</v>
      </c>
      <c r="P85" s="103">
        <f>'Formula Factor Data'!AF90</f>
        <v>26.031990471148756</v>
      </c>
      <c r="Q85" s="104">
        <f>$D85*'National Details'!$E$36</f>
        <v>9.6646065502902054</v>
      </c>
      <c r="R85" s="104">
        <f>$D85*'National Details'!$E$37</f>
        <v>1.7480685708356212</v>
      </c>
      <c r="S85" s="104">
        <f>$D85*'National Details'!$E$43</f>
        <v>1.7155388042946174</v>
      </c>
      <c r="T85" s="104">
        <f>$D85*'National Details'!$E$44</f>
        <v>1.2992683591348948</v>
      </c>
      <c r="U85" s="104">
        <f>$D85*'National Details'!$E$45</f>
        <v>1.223582823651308</v>
      </c>
      <c r="V85" s="104">
        <f>$D85*'National Details'!$E$46</f>
        <v>1.1226687763398608</v>
      </c>
      <c r="W85" s="104">
        <f>$D85*'National Details'!$E$47</f>
        <v>0.71901258709406846</v>
      </c>
      <c r="X85" s="104">
        <f>$D85*'National Details'!$E$48</f>
        <v>0.59287002795475785</v>
      </c>
      <c r="Y85" s="104">
        <f>$D85*'National Details'!$E$39</f>
        <v>0.73819058243009905</v>
      </c>
      <c r="Z85" s="104">
        <f>$D85*'National Details'!$E$40</f>
        <v>6.4781427869286148</v>
      </c>
      <c r="AA85" s="105">
        <f t="shared" si="22"/>
        <v>9341150.5318044387</v>
      </c>
      <c r="AB85" s="105">
        <f t="shared" si="22"/>
        <v>497068.25305265078</v>
      </c>
      <c r="AC85" s="105">
        <f t="shared" si="22"/>
        <v>0</v>
      </c>
      <c r="AD85" s="105">
        <f t="shared" si="22"/>
        <v>38839.922213882091</v>
      </c>
      <c r="AE85" s="105">
        <f t="shared" si="22"/>
        <v>116259.86693810894</v>
      </c>
      <c r="AF85" s="105">
        <f t="shared" si="22"/>
        <v>93350.404231220251</v>
      </c>
      <c r="AG85" s="105">
        <f t="shared" si="22"/>
        <v>196520.72426997428</v>
      </c>
      <c r="AH85" s="105">
        <f t="shared" si="14"/>
        <v>102030.35816944434</v>
      </c>
      <c r="AI85" s="105">
        <f t="shared" si="30"/>
        <v>547001.27582262992</v>
      </c>
      <c r="AJ85" s="105">
        <f t="shared" si="23"/>
        <v>254655.36563475686</v>
      </c>
      <c r="AK85" s="105">
        <f t="shared" si="23"/>
        <v>96124.202241038045</v>
      </c>
      <c r="AL85" s="104">
        <f t="shared" si="24"/>
        <v>9.6646065502902054</v>
      </c>
      <c r="AM85" s="104">
        <f t="shared" si="24"/>
        <v>0.51428023539900825</v>
      </c>
      <c r="AN85" s="104">
        <f t="shared" si="25"/>
        <v>0.56594228894321008</v>
      </c>
      <c r="AO85" s="104">
        <f t="shared" si="25"/>
        <v>0.26347331695390169</v>
      </c>
      <c r="AP85" s="104">
        <f t="shared" si="25"/>
        <v>9.9452694981963893E-2</v>
      </c>
      <c r="AQ85" s="104">
        <f t="shared" si="26"/>
        <v>11.107755086568291</v>
      </c>
      <c r="AR85" s="104">
        <f t="shared" si="27"/>
        <v>11.11</v>
      </c>
      <c r="AS85" s="105">
        <f t="shared" si="28"/>
        <v>4313519</v>
      </c>
      <c r="AT85" s="105">
        <f t="shared" si="29"/>
        <v>6424651</v>
      </c>
      <c r="AU85" s="105">
        <f t="shared" si="31"/>
        <v>10738170</v>
      </c>
      <c r="AV85" s="106"/>
      <c r="AW85" s="107"/>
      <c r="AX85" s="67"/>
      <c r="AZ85" s="67"/>
      <c r="BB85" s="67"/>
    </row>
    <row r="86" spans="1:54" x14ac:dyDescent="0.6">
      <c r="A86" s="102" t="s">
        <v>129</v>
      </c>
      <c r="B86" s="101">
        <v>310</v>
      </c>
      <c r="C86" s="102" t="s">
        <v>139</v>
      </c>
      <c r="D86" s="103">
        <f>ACA!P93</f>
        <v>1.2865980513994857</v>
      </c>
      <c r="E86" s="103">
        <f>'Formula Factor Data'!L91</f>
        <v>400.17</v>
      </c>
      <c r="F86" s="103">
        <f>'Formula Factor Data'!M91</f>
        <v>723.66</v>
      </c>
      <c r="G86" s="103">
        <f>'Formula Factor Data'!N91</f>
        <v>1123.83</v>
      </c>
      <c r="H86" s="103">
        <f>'Formula Factor Data'!X91</f>
        <v>171.11574405746418</v>
      </c>
      <c r="I86" s="103">
        <f>'Formula Factor Data'!Y91</f>
        <v>0</v>
      </c>
      <c r="J86" s="103">
        <f>'Formula Factor Data'!Z91</f>
        <v>0</v>
      </c>
      <c r="K86" s="103">
        <f>'Formula Factor Data'!AA91</f>
        <v>0</v>
      </c>
      <c r="L86" s="103">
        <f>'Formula Factor Data'!AB91</f>
        <v>22.058125841184385</v>
      </c>
      <c r="M86" s="103">
        <f>'Formula Factor Data'!AC91</f>
        <v>74.115302826379533</v>
      </c>
      <c r="N86" s="103">
        <f>'Formula Factor Data'!AD91</f>
        <v>152.13804508748316</v>
      </c>
      <c r="O86" s="103">
        <f>'Formula Factor Data'!AE91</f>
        <v>730.47670890408892</v>
      </c>
      <c r="P86" s="103">
        <f>'Formula Factor Data'!AF91</f>
        <v>12.559985869355771</v>
      </c>
      <c r="Q86" s="104">
        <f>$D86*'National Details'!$E$36</f>
        <v>8.5302938087938625</v>
      </c>
      <c r="R86" s="104">
        <f>$D86*'National Details'!$E$37</f>
        <v>1.5429017652765673</v>
      </c>
      <c r="S86" s="104">
        <f>$D86*'National Details'!$E$43</f>
        <v>1.5141899429501942</v>
      </c>
      <c r="T86" s="104">
        <f>$D86*'National Details'!$E$44</f>
        <v>1.1467762067931624</v>
      </c>
      <c r="U86" s="104">
        <f>$D86*'National Details'!$E$45</f>
        <v>1.079973709310065</v>
      </c>
      <c r="V86" s="104">
        <f>$D86*'National Details'!$E$46</f>
        <v>0.9909037126659368</v>
      </c>
      <c r="W86" s="104">
        <f>$D86*'National Details'!$E$47</f>
        <v>0.6346237260894203</v>
      </c>
      <c r="X86" s="104">
        <f>$D86*'National Details'!$E$48</f>
        <v>0.52328623028425869</v>
      </c>
      <c r="Y86" s="104">
        <f>$D86*'National Details'!$E$39</f>
        <v>0.65155084402523611</v>
      </c>
      <c r="Z86" s="104">
        <f>$D86*'National Details'!$E$40</f>
        <v>5.7178180012056909</v>
      </c>
      <c r="AA86" s="105">
        <f t="shared" si="22"/>
        <v>5464362.0519479802</v>
      </c>
      <c r="AB86" s="105">
        <f t="shared" si="22"/>
        <v>150488.42663653861</v>
      </c>
      <c r="AC86" s="105">
        <f t="shared" si="22"/>
        <v>0</v>
      </c>
      <c r="AD86" s="105">
        <f t="shared" si="22"/>
        <v>0</v>
      </c>
      <c r="AE86" s="105">
        <f t="shared" si="22"/>
        <v>0</v>
      </c>
      <c r="AF86" s="105">
        <f t="shared" si="22"/>
        <v>12458.762910574767</v>
      </c>
      <c r="AG86" s="105">
        <f t="shared" si="22"/>
        <v>26810.13789475595</v>
      </c>
      <c r="AH86" s="105">
        <f t="shared" si="14"/>
        <v>45378.694135088022</v>
      </c>
      <c r="AI86" s="105">
        <f t="shared" si="30"/>
        <v>84647.594940418741</v>
      </c>
      <c r="AJ86" s="105">
        <f t="shared" si="23"/>
        <v>271287.34824952442</v>
      </c>
      <c r="AK86" s="105">
        <f t="shared" si="23"/>
        <v>40934.956580254169</v>
      </c>
      <c r="AL86" s="104">
        <f t="shared" si="24"/>
        <v>8.530293808793866</v>
      </c>
      <c r="AM86" s="104">
        <f t="shared" si="24"/>
        <v>0.23492412871419593</v>
      </c>
      <c r="AN86" s="104">
        <f t="shared" si="25"/>
        <v>0.13214147382348795</v>
      </c>
      <c r="AO86" s="104">
        <f t="shared" si="25"/>
        <v>0.42350063286016204</v>
      </c>
      <c r="AP86" s="104">
        <f t="shared" si="25"/>
        <v>6.3902648353124175E-2</v>
      </c>
      <c r="AQ86" s="104">
        <f t="shared" si="26"/>
        <v>9.384762692544836</v>
      </c>
      <c r="AR86" s="104">
        <f t="shared" si="27"/>
        <v>9.3800000000000008</v>
      </c>
      <c r="AS86" s="105">
        <f t="shared" si="28"/>
        <v>2139549</v>
      </c>
      <c r="AT86" s="105">
        <f t="shared" si="29"/>
        <v>3869121</v>
      </c>
      <c r="AU86" s="105">
        <f t="shared" si="31"/>
        <v>6008670</v>
      </c>
      <c r="AV86" s="106"/>
      <c r="AW86" s="107"/>
      <c r="AX86" s="67"/>
      <c r="AZ86" s="67"/>
      <c r="BB86" s="67"/>
    </row>
    <row r="87" spans="1:54" x14ac:dyDescent="0.6">
      <c r="A87" s="102" t="s">
        <v>129</v>
      </c>
      <c r="B87" s="101">
        <v>311</v>
      </c>
      <c r="C87" s="102" t="s">
        <v>140</v>
      </c>
      <c r="D87" s="103">
        <f>ACA!P94</f>
        <v>1.215682731711065</v>
      </c>
      <c r="E87" s="103">
        <f>'Formula Factor Data'!L92</f>
        <v>505.14</v>
      </c>
      <c r="F87" s="103">
        <f>'Formula Factor Data'!M92</f>
        <v>1119.28</v>
      </c>
      <c r="G87" s="103">
        <f>'Formula Factor Data'!N92</f>
        <v>1624.42</v>
      </c>
      <c r="H87" s="103">
        <f>'Formula Factor Data'!X92</f>
        <v>308.88516035588663</v>
      </c>
      <c r="I87" s="103">
        <f>'Formula Factor Data'!Y92</f>
        <v>15.139931263470613</v>
      </c>
      <c r="J87" s="103">
        <f>'Formula Factor Data'!Z92</f>
        <v>48.637029183899344</v>
      </c>
      <c r="K87" s="103">
        <f>'Formula Factor Data'!AA92</f>
        <v>55.166124541271046</v>
      </c>
      <c r="L87" s="103">
        <f>'Formula Factor Data'!AB92</f>
        <v>115.15810217277334</v>
      </c>
      <c r="M87" s="103">
        <f>'Formula Factor Data'!AC92</f>
        <v>198.61697326265511</v>
      </c>
      <c r="N87" s="103">
        <f>'Formula Factor Data'!AD92</f>
        <v>299.9598881575115</v>
      </c>
      <c r="O87" s="103">
        <f>'Formula Factor Data'!AE92</f>
        <v>456.09091978902205</v>
      </c>
      <c r="P87" s="103">
        <f>'Formula Factor Data'!AF92</f>
        <v>22.225145370144151</v>
      </c>
      <c r="Q87" s="104">
        <f>$D87*'National Details'!$E$36</f>
        <v>8.0601170415985699</v>
      </c>
      <c r="R87" s="104">
        <f>$D87*'National Details'!$E$37</f>
        <v>1.4578593763086991</v>
      </c>
      <c r="S87" s="104">
        <f>$D87*'National Details'!$E$43</f>
        <v>1.4307301057799888</v>
      </c>
      <c r="T87" s="104">
        <f>$D87*'National Details'!$E$44</f>
        <v>1.0835676536421981</v>
      </c>
      <c r="U87" s="104">
        <f>$D87*'National Details'!$E$45</f>
        <v>1.0204472077989626</v>
      </c>
      <c r="V87" s="104">
        <f>$D87*'National Details'!$E$46</f>
        <v>0.93628661334131702</v>
      </c>
      <c r="W87" s="104">
        <f>$D87*'National Details'!$E$47</f>
        <v>0.59964423551073132</v>
      </c>
      <c r="X87" s="104">
        <f>$D87*'National Details'!$E$48</f>
        <v>0.49444349243867297</v>
      </c>
      <c r="Y87" s="104">
        <f>$D87*'National Details'!$E$39</f>
        <v>0.61563835655717958</v>
      </c>
      <c r="Z87" s="104">
        <f>$D87*'National Details'!$E$40</f>
        <v>5.4026606052849919</v>
      </c>
      <c r="AA87" s="105">
        <f t="shared" si="22"/>
        <v>7463018.7350867232</v>
      </c>
      <c r="AB87" s="105">
        <f t="shared" si="22"/>
        <v>256677.34251964386</v>
      </c>
      <c r="AC87" s="105">
        <f t="shared" si="22"/>
        <v>12346.858611109628</v>
      </c>
      <c r="AD87" s="105">
        <f t="shared" si="22"/>
        <v>30039.861607967207</v>
      </c>
      <c r="AE87" s="105">
        <f t="shared" si="22"/>
        <v>32087.647119341025</v>
      </c>
      <c r="AF87" s="105">
        <f t="shared" si="22"/>
        <v>61457.964004830799</v>
      </c>
      <c r="AG87" s="105">
        <f t="shared" si="22"/>
        <v>67886.728162177897</v>
      </c>
      <c r="AH87" s="105">
        <f t="shared" si="14"/>
        <v>84538.532374504823</v>
      </c>
      <c r="AI87" s="105">
        <f t="shared" si="30"/>
        <v>288357.59187993139</v>
      </c>
      <c r="AJ87" s="105">
        <f t="shared" si="23"/>
        <v>160048.62665075259</v>
      </c>
      <c r="AK87" s="105">
        <f t="shared" si="23"/>
        <v>68442.702882665661</v>
      </c>
      <c r="AL87" s="104">
        <f t="shared" si="24"/>
        <v>8.0601170415985699</v>
      </c>
      <c r="AM87" s="104">
        <f t="shared" si="24"/>
        <v>0.27721348372184862</v>
      </c>
      <c r="AN87" s="104">
        <f t="shared" si="25"/>
        <v>0.311428394177648</v>
      </c>
      <c r="AO87" s="104">
        <f t="shared" si="25"/>
        <v>0.17285373505593743</v>
      </c>
      <c r="AP87" s="104">
        <f t="shared" si="25"/>
        <v>7.3918640091854268E-2</v>
      </c>
      <c r="AQ87" s="104">
        <f t="shared" si="26"/>
        <v>8.895531294645858</v>
      </c>
      <c r="AR87" s="104">
        <f t="shared" si="27"/>
        <v>8.9</v>
      </c>
      <c r="AS87" s="105">
        <f t="shared" si="28"/>
        <v>2562576</v>
      </c>
      <c r="AT87" s="105">
        <f t="shared" si="29"/>
        <v>5678108</v>
      </c>
      <c r="AU87" s="105">
        <f t="shared" si="31"/>
        <v>8240684</v>
      </c>
      <c r="AV87" s="106"/>
      <c r="AW87" s="107"/>
      <c r="AX87" s="67"/>
      <c r="AZ87" s="67"/>
      <c r="BB87" s="67"/>
    </row>
    <row r="88" spans="1:54" x14ac:dyDescent="0.6">
      <c r="A88" s="102" t="s">
        <v>129</v>
      </c>
      <c r="B88" s="101">
        <v>312</v>
      </c>
      <c r="C88" s="102" t="s">
        <v>141</v>
      </c>
      <c r="D88" s="103">
        <f>ACA!P95</f>
        <v>1.2754118192514599</v>
      </c>
      <c r="E88" s="103">
        <f>'Formula Factor Data'!L93</f>
        <v>535.25</v>
      </c>
      <c r="F88" s="103">
        <f>'Formula Factor Data'!M93</f>
        <v>954.96</v>
      </c>
      <c r="G88" s="103">
        <f>'Formula Factor Data'!N93</f>
        <v>1490.21</v>
      </c>
      <c r="H88" s="103">
        <f>'Formula Factor Data'!X93</f>
        <v>323.37817526223779</v>
      </c>
      <c r="I88" s="103">
        <f>'Formula Factor Data'!Y93</f>
        <v>0</v>
      </c>
      <c r="J88" s="103">
        <f>'Formula Factor Data'!Z93</f>
        <v>8.774475868144096</v>
      </c>
      <c r="K88" s="103">
        <f>'Formula Factor Data'!AA93</f>
        <v>18.861668598451484</v>
      </c>
      <c r="L88" s="103">
        <f>'Formula Factor Data'!AB93</f>
        <v>36.203349251240205</v>
      </c>
      <c r="M88" s="103">
        <f>'Formula Factor Data'!AC93</f>
        <v>314.56841439102419</v>
      </c>
      <c r="N88" s="103">
        <f>'Formula Factor Data'!AD93</f>
        <v>352.15357086559413</v>
      </c>
      <c r="O88" s="103">
        <f>'Formula Factor Data'!AE93</f>
        <v>750.53261484605196</v>
      </c>
      <c r="P88" s="103">
        <f>'Formula Factor Data'!AF93</f>
        <v>24.746022242535041</v>
      </c>
      <c r="Q88" s="104">
        <f>$D88*'National Details'!$E$36</f>
        <v>8.4561277965476584</v>
      </c>
      <c r="R88" s="104">
        <f>$D88*'National Details'!$E$37</f>
        <v>1.5294871193355066</v>
      </c>
      <c r="S88" s="104">
        <f>$D88*'National Details'!$E$43</f>
        <v>1.5010249298370291</v>
      </c>
      <c r="T88" s="104">
        <f>$D88*'National Details'!$E$44</f>
        <v>1.13680564539128</v>
      </c>
      <c r="U88" s="104">
        <f>$D88*'National Details'!$E$45</f>
        <v>1.070583957310234</v>
      </c>
      <c r="V88" s="104">
        <f>$D88*'National Details'!$E$46</f>
        <v>0.98228837320217433</v>
      </c>
      <c r="W88" s="104">
        <f>$D88*'National Details'!$E$47</f>
        <v>0.62910603676993204</v>
      </c>
      <c r="X88" s="104">
        <f>$D88*'National Details'!$E$48</f>
        <v>0.51873655663485596</v>
      </c>
      <c r="Y88" s="104">
        <f>$D88*'National Details'!$E$39</f>
        <v>0.64588598312358891</v>
      </c>
      <c r="Z88" s="104">
        <f>$D88*'National Details'!$E$40</f>
        <v>5.6681048530534186</v>
      </c>
      <c r="AA88" s="105">
        <f t="shared" si="22"/>
        <v>7182801.5361051727</v>
      </c>
      <c r="AB88" s="105">
        <f t="shared" si="22"/>
        <v>281923.56963055325</v>
      </c>
      <c r="AC88" s="105">
        <f t="shared" si="22"/>
        <v>0</v>
      </c>
      <c r="AD88" s="105">
        <f t="shared" si="22"/>
        <v>5685.6780102857847</v>
      </c>
      <c r="AE88" s="105">
        <f t="shared" si="22"/>
        <v>11510.009891474489</v>
      </c>
      <c r="AF88" s="105">
        <f t="shared" si="22"/>
        <v>20270.413553068414</v>
      </c>
      <c r="AG88" s="105">
        <f t="shared" si="22"/>
        <v>112801.22642820717</v>
      </c>
      <c r="AH88" s="105">
        <f t="shared" si="14"/>
        <v>104124.7105317676</v>
      </c>
      <c r="AI88" s="105">
        <f t="shared" si="30"/>
        <v>254392.03841480348</v>
      </c>
      <c r="AJ88" s="105">
        <f t="shared" si="23"/>
        <v>276312.34260951128</v>
      </c>
      <c r="AK88" s="105">
        <f t="shared" si="23"/>
        <v>79949.937797007995</v>
      </c>
      <c r="AL88" s="104">
        <f t="shared" si="24"/>
        <v>8.4561277965476567</v>
      </c>
      <c r="AM88" s="104">
        <f t="shared" si="24"/>
        <v>0.33190137882433529</v>
      </c>
      <c r="AN88" s="104">
        <f t="shared" si="25"/>
        <v>0.29948921412442336</v>
      </c>
      <c r="AO88" s="104">
        <f t="shared" si="25"/>
        <v>0.32529542534687067</v>
      </c>
      <c r="AP88" s="104">
        <f t="shared" si="25"/>
        <v>9.4123008681112522E-2</v>
      </c>
      <c r="AQ88" s="104">
        <f t="shared" si="26"/>
        <v>9.5069368235243985</v>
      </c>
      <c r="AR88" s="104">
        <f t="shared" si="27"/>
        <v>9.51</v>
      </c>
      <c r="AS88" s="105">
        <f t="shared" si="28"/>
        <v>2901430</v>
      </c>
      <c r="AT88" s="105">
        <f t="shared" si="29"/>
        <v>5176552</v>
      </c>
      <c r="AU88" s="105">
        <f t="shared" si="31"/>
        <v>8077982</v>
      </c>
      <c r="AV88" s="106"/>
      <c r="AW88" s="107"/>
      <c r="AX88" s="67"/>
      <c r="AZ88" s="67"/>
      <c r="BB88" s="67"/>
    </row>
    <row r="89" spans="1:54" x14ac:dyDescent="0.6">
      <c r="A89" s="102" t="s">
        <v>129</v>
      </c>
      <c r="B89" s="101">
        <v>313</v>
      </c>
      <c r="C89" s="102" t="s">
        <v>142</v>
      </c>
      <c r="D89" s="103">
        <f>ACA!P96</f>
        <v>1.307552802456686</v>
      </c>
      <c r="E89" s="103">
        <f>'Formula Factor Data'!L94</f>
        <v>591.15</v>
      </c>
      <c r="F89" s="103">
        <f>'Formula Factor Data'!M94</f>
        <v>696.68</v>
      </c>
      <c r="G89" s="103">
        <f>'Formula Factor Data'!N94</f>
        <v>1287.83</v>
      </c>
      <c r="H89" s="103">
        <f>'Formula Factor Data'!X94</f>
        <v>288.86175270161647</v>
      </c>
      <c r="I89" s="103">
        <f>'Formula Factor Data'!Y94</f>
        <v>0</v>
      </c>
      <c r="J89" s="103">
        <f>'Formula Factor Data'!Z94</f>
        <v>30.141263443613642</v>
      </c>
      <c r="K89" s="103">
        <f>'Formula Factor Data'!AA94</f>
        <v>25.854212844412576</v>
      </c>
      <c r="L89" s="103">
        <f>'Formula Factor Data'!AB94</f>
        <v>55.599748540407653</v>
      </c>
      <c r="M89" s="103">
        <f>'Formula Factor Data'!AC94</f>
        <v>168.77788435931575</v>
      </c>
      <c r="N89" s="103">
        <f>'Formula Factor Data'!AD94</f>
        <v>292.17898699170337</v>
      </c>
      <c r="O89" s="103">
        <f>'Formula Factor Data'!AE94</f>
        <v>825.97710816889105</v>
      </c>
      <c r="P89" s="103">
        <f>'Formula Factor Data'!AF94</f>
        <v>17.32248869788469</v>
      </c>
      <c r="Q89" s="104">
        <f>$D89*'National Details'!$E$36</f>
        <v>8.6692262306280305</v>
      </c>
      <c r="R89" s="104">
        <f>$D89*'National Details'!$E$37</f>
        <v>1.568030920696877</v>
      </c>
      <c r="S89" s="104">
        <f>$D89*'National Details'!$E$43</f>
        <v>1.538851470513775</v>
      </c>
      <c r="T89" s="104">
        <f>$D89*'National Details'!$E$44</f>
        <v>1.1654536872273449</v>
      </c>
      <c r="U89" s="104">
        <f>$D89*'National Details'!$E$45</f>
        <v>1.097563181175266</v>
      </c>
      <c r="V89" s="104">
        <f>$D89*'National Details'!$E$46</f>
        <v>1.0070425064391624</v>
      </c>
      <c r="W89" s="104">
        <f>$D89*'National Details'!$E$47</f>
        <v>0.64495980749474457</v>
      </c>
      <c r="X89" s="104">
        <f>$D89*'National Details'!$E$48</f>
        <v>0.53180896407461375</v>
      </c>
      <c r="Y89" s="104">
        <f>$D89*'National Details'!$E$39</f>
        <v>0.66216261646092933</v>
      </c>
      <c r="Z89" s="104">
        <f>$D89*'National Details'!$E$40</f>
        <v>5.8109437856535351</v>
      </c>
      <c r="AA89" s="105">
        <f t="shared" si="22"/>
        <v>6363759.0814561266</v>
      </c>
      <c r="AB89" s="105">
        <f t="shared" si="22"/>
        <v>258178.17122441265</v>
      </c>
      <c r="AC89" s="105">
        <f t="shared" si="22"/>
        <v>0</v>
      </c>
      <c r="AD89" s="105">
        <f t="shared" si="22"/>
        <v>20023.100572288669</v>
      </c>
      <c r="AE89" s="105">
        <f t="shared" si="22"/>
        <v>16174.680294888656</v>
      </c>
      <c r="AF89" s="105">
        <f t="shared" si="22"/>
        <v>31915.046772685993</v>
      </c>
      <c r="AG89" s="105">
        <f t="shared" si="22"/>
        <v>62047.322529280093</v>
      </c>
      <c r="AH89" s="105">
        <f t="shared" si="14"/>
        <v>88568.540505963858</v>
      </c>
      <c r="AI89" s="105">
        <f t="shared" si="30"/>
        <v>218728.69067510727</v>
      </c>
      <c r="AJ89" s="105">
        <f t="shared" si="23"/>
        <v>311750.76295670861</v>
      </c>
      <c r="AK89" s="105">
        <f t="shared" si="23"/>
        <v>57376.204589085188</v>
      </c>
      <c r="AL89" s="104">
        <f t="shared" si="24"/>
        <v>8.6692262306280323</v>
      </c>
      <c r="AM89" s="104">
        <f t="shared" si="24"/>
        <v>0.35171114203181264</v>
      </c>
      <c r="AN89" s="104">
        <f t="shared" si="25"/>
        <v>0.29796987571655259</v>
      </c>
      <c r="AO89" s="104">
        <f t="shared" si="25"/>
        <v>0.42469205025659057</v>
      </c>
      <c r="AP89" s="104">
        <f t="shared" si="25"/>
        <v>7.8162496642434687E-2</v>
      </c>
      <c r="AQ89" s="104">
        <f t="shared" si="26"/>
        <v>9.821761795275421</v>
      </c>
      <c r="AR89" s="104">
        <f t="shared" si="27"/>
        <v>9.82</v>
      </c>
      <c r="AS89" s="105">
        <f t="shared" si="28"/>
        <v>3308904</v>
      </c>
      <c r="AT89" s="105">
        <f t="shared" si="29"/>
        <v>3899597</v>
      </c>
      <c r="AU89" s="105">
        <f t="shared" si="31"/>
        <v>7208501</v>
      </c>
      <c r="AV89" s="106"/>
      <c r="AW89" s="107"/>
      <c r="AX89" s="67"/>
      <c r="AZ89" s="67"/>
      <c r="BB89" s="67"/>
    </row>
    <row r="90" spans="1:54" x14ac:dyDescent="0.6">
      <c r="A90" s="102" t="s">
        <v>129</v>
      </c>
      <c r="B90" s="101">
        <v>314</v>
      </c>
      <c r="C90" s="102" t="s">
        <v>143</v>
      </c>
      <c r="D90" s="103">
        <f>ACA!P97</f>
        <v>1.3564273635383191</v>
      </c>
      <c r="E90" s="103">
        <f>'Formula Factor Data'!L95</f>
        <v>245.2</v>
      </c>
      <c r="F90" s="103">
        <f>'Formula Factor Data'!M95</f>
        <v>562.57000000000005</v>
      </c>
      <c r="G90" s="103">
        <f>'Formula Factor Data'!N95</f>
        <v>807.77</v>
      </c>
      <c r="H90" s="103">
        <f>'Formula Factor Data'!X95</f>
        <v>121.10879553683587</v>
      </c>
      <c r="I90" s="103">
        <f>'Formula Factor Data'!Y95</f>
        <v>0</v>
      </c>
      <c r="J90" s="103">
        <f>'Formula Factor Data'!Z95</f>
        <v>0</v>
      </c>
      <c r="K90" s="103">
        <f>'Formula Factor Data'!AA95</f>
        <v>11.927818691588785</v>
      </c>
      <c r="L90" s="103">
        <f>'Formula Factor Data'!AB95</f>
        <v>0</v>
      </c>
      <c r="M90" s="103">
        <f>'Formula Factor Data'!AC95</f>
        <v>12.531758878504673</v>
      </c>
      <c r="N90" s="103">
        <f>'Formula Factor Data'!AD95</f>
        <v>119.05170934579438</v>
      </c>
      <c r="O90" s="103">
        <f>'Formula Factor Data'!AE95</f>
        <v>296.04980810997199</v>
      </c>
      <c r="P90" s="103">
        <f>'Formula Factor Data'!AF95</f>
        <v>10.645361096468108</v>
      </c>
      <c r="Q90" s="104">
        <f>$D90*'National Details'!$E$36</f>
        <v>8.9932702203952122</v>
      </c>
      <c r="R90" s="104">
        <f>$D90*'National Details'!$E$37</f>
        <v>1.6266418026952945</v>
      </c>
      <c r="S90" s="104">
        <f>$D90*'National Details'!$E$43</f>
        <v>1.5963716640003227</v>
      </c>
      <c r="T90" s="104">
        <f>$D90*'National Details'!$E$44</f>
        <v>1.2090167749414216</v>
      </c>
      <c r="U90" s="104">
        <f>$D90*'National Details'!$E$45</f>
        <v>1.1385886132943477</v>
      </c>
      <c r="V90" s="104">
        <f>$D90*'National Details'!$E$46</f>
        <v>1.0446843977649178</v>
      </c>
      <c r="W90" s="104">
        <f>$D90*'National Details'!$E$47</f>
        <v>0.66906753564719479</v>
      </c>
      <c r="X90" s="104">
        <f>$D90*'National Details'!$E$48</f>
        <v>0.55168726623540598</v>
      </c>
      <c r="Y90" s="104">
        <f>$D90*'National Details'!$E$39</f>
        <v>0.68691336242192513</v>
      </c>
      <c r="Z90" s="104">
        <f>$D90*'National Details'!$E$40</f>
        <v>6.028149030795646</v>
      </c>
      <c r="AA90" s="105">
        <f t="shared" si="22"/>
        <v>4140761.5149793252</v>
      </c>
      <c r="AB90" s="105">
        <f t="shared" si="22"/>
        <v>112290.35881174789</v>
      </c>
      <c r="AC90" s="105">
        <f t="shared" si="22"/>
        <v>0</v>
      </c>
      <c r="AD90" s="105">
        <f t="shared" si="22"/>
        <v>0</v>
      </c>
      <c r="AE90" s="105">
        <f t="shared" si="22"/>
        <v>7741.1007698990106</v>
      </c>
      <c r="AF90" s="105">
        <f t="shared" si="22"/>
        <v>0</v>
      </c>
      <c r="AG90" s="105">
        <f t="shared" si="22"/>
        <v>4779.2180271946054</v>
      </c>
      <c r="AH90" s="105">
        <f t="shared" si="14"/>
        <v>37437.207879691065</v>
      </c>
      <c r="AI90" s="105">
        <f t="shared" si="30"/>
        <v>49957.526676784677</v>
      </c>
      <c r="AJ90" s="105">
        <f t="shared" si="23"/>
        <v>115915.52440591634</v>
      </c>
      <c r="AK90" s="105">
        <f t="shared" si="23"/>
        <v>36577.93921040203</v>
      </c>
      <c r="AL90" s="104">
        <f t="shared" si="24"/>
        <v>8.993270220395214</v>
      </c>
      <c r="AM90" s="104">
        <f t="shared" si="24"/>
        <v>0.24388208214503457</v>
      </c>
      <c r="AN90" s="104">
        <f t="shared" si="25"/>
        <v>0.10850215239917538</v>
      </c>
      <c r="AO90" s="104">
        <f t="shared" si="25"/>
        <v>0.25175553577526594</v>
      </c>
      <c r="AP90" s="104">
        <f t="shared" si="25"/>
        <v>7.9443187016284236E-2</v>
      </c>
      <c r="AQ90" s="104">
        <f t="shared" si="26"/>
        <v>9.6768531777309743</v>
      </c>
      <c r="AR90" s="104">
        <f t="shared" si="27"/>
        <v>9.68</v>
      </c>
      <c r="AS90" s="105">
        <f t="shared" si="28"/>
        <v>1352916</v>
      </c>
      <c r="AT90" s="105">
        <f t="shared" si="29"/>
        <v>3104037</v>
      </c>
      <c r="AU90" s="105">
        <f t="shared" si="31"/>
        <v>4456953</v>
      </c>
      <c r="AV90" s="106"/>
      <c r="AW90" s="107"/>
      <c r="AX90" s="67"/>
      <c r="AZ90" s="67"/>
      <c r="BB90" s="67"/>
    </row>
    <row r="91" spans="1:54" x14ac:dyDescent="0.6">
      <c r="A91" s="102" t="s">
        <v>129</v>
      </c>
      <c r="B91" s="101">
        <v>315</v>
      </c>
      <c r="C91" s="102" t="s">
        <v>144</v>
      </c>
      <c r="D91" s="103">
        <f>ACA!P98</f>
        <v>1.3454417820756257</v>
      </c>
      <c r="E91" s="103">
        <f>'Formula Factor Data'!L96</f>
        <v>307.95999999999998</v>
      </c>
      <c r="F91" s="103">
        <f>'Formula Factor Data'!M96</f>
        <v>645.15</v>
      </c>
      <c r="G91" s="103">
        <f>'Formula Factor Data'!N96</f>
        <v>953.1099999999999</v>
      </c>
      <c r="H91" s="103">
        <f>'Formula Factor Data'!X96</f>
        <v>227.73212079182952</v>
      </c>
      <c r="I91" s="103">
        <f>'Formula Factor Data'!Y96</f>
        <v>0</v>
      </c>
      <c r="J91" s="103">
        <f>'Formula Factor Data'!Z96</f>
        <v>19.838548532574759</v>
      </c>
      <c r="K91" s="103">
        <f>'Formula Factor Data'!AA96</f>
        <v>28.302995906473321</v>
      </c>
      <c r="L91" s="103">
        <f>'Formula Factor Data'!AB96</f>
        <v>25.062699646152776</v>
      </c>
      <c r="M91" s="103">
        <f>'Formula Factor Data'!AC96</f>
        <v>143.36657739540692</v>
      </c>
      <c r="N91" s="103">
        <f>'Formula Factor Data'!AD96</f>
        <v>72.476830639006437</v>
      </c>
      <c r="O91" s="103">
        <f>'Formula Factor Data'!AE96</f>
        <v>422.96015538562398</v>
      </c>
      <c r="P91" s="103">
        <f>'Formula Factor Data'!AF96</f>
        <v>10.533175029868579</v>
      </c>
      <c r="Q91" s="104">
        <f>$D91*'National Details'!$E$36</f>
        <v>8.9204345453875593</v>
      </c>
      <c r="R91" s="104">
        <f>$D91*'National Details'!$E$37</f>
        <v>1.6134677791430729</v>
      </c>
      <c r="S91" s="104">
        <f>$D91*'National Details'!$E$43</f>
        <v>1.5834427955396744</v>
      </c>
      <c r="T91" s="104">
        <f>$D91*'National Details'!$E$44</f>
        <v>1.1992250583866659</v>
      </c>
      <c r="U91" s="104">
        <f>$D91*'National Details'!$E$45</f>
        <v>1.1293672879952088</v>
      </c>
      <c r="V91" s="104">
        <f>$D91*'National Details'!$E$46</f>
        <v>1.0362235941399349</v>
      </c>
      <c r="W91" s="104">
        <f>$D91*'National Details'!$E$47</f>
        <v>0.66364881871883485</v>
      </c>
      <c r="X91" s="104">
        <f>$D91*'National Details'!$E$48</f>
        <v>0.54721920139974078</v>
      </c>
      <c r="Y91" s="104">
        <f>$D91*'National Details'!$E$39</f>
        <v>0.68135011377069321</v>
      </c>
      <c r="Z91" s="104">
        <f>$D91*'National Details'!$E$40</f>
        <v>5.9793276017776442</v>
      </c>
      <c r="AA91" s="105">
        <f t="shared" si="22"/>
        <v>4846228.5606459714</v>
      </c>
      <c r="AB91" s="105">
        <f t="shared" si="22"/>
        <v>209439.91032891505</v>
      </c>
      <c r="AC91" s="105">
        <f t="shared" si="22"/>
        <v>0</v>
      </c>
      <c r="AD91" s="105">
        <f t="shared" si="22"/>
        <v>13560.804177701693</v>
      </c>
      <c r="AE91" s="105">
        <f t="shared" si="22"/>
        <v>18219.752305548966</v>
      </c>
      <c r="AF91" s="105">
        <f t="shared" si="22"/>
        <v>14803.21960252608</v>
      </c>
      <c r="AG91" s="105">
        <f t="shared" si="22"/>
        <v>54232.684047367802</v>
      </c>
      <c r="AH91" s="105">
        <f t="shared" si="14"/>
        <v>22606.606627888978</v>
      </c>
      <c r="AI91" s="105">
        <f t="shared" si="30"/>
        <v>123423.06676103352</v>
      </c>
      <c r="AJ91" s="105">
        <f t="shared" si="23"/>
        <v>164264.85149570505</v>
      </c>
      <c r="AK91" s="105">
        <f t="shared" si="23"/>
        <v>35899.343388555506</v>
      </c>
      <c r="AL91" s="104">
        <f t="shared" si="24"/>
        <v>8.9204345453875593</v>
      </c>
      <c r="AM91" s="104">
        <f t="shared" si="24"/>
        <v>0.38551524920894253</v>
      </c>
      <c r="AN91" s="104">
        <f t="shared" si="25"/>
        <v>0.22718437123940433</v>
      </c>
      <c r="AO91" s="104">
        <f t="shared" si="25"/>
        <v>0.30236168961868515</v>
      </c>
      <c r="AP91" s="104">
        <f t="shared" si="25"/>
        <v>6.6079785324304918E-2</v>
      </c>
      <c r="AQ91" s="104">
        <f t="shared" si="26"/>
        <v>9.9015756407788977</v>
      </c>
      <c r="AR91" s="104">
        <f t="shared" si="27"/>
        <v>9.9</v>
      </c>
      <c r="AS91" s="105">
        <f t="shared" si="28"/>
        <v>1737819</v>
      </c>
      <c r="AT91" s="105">
        <f t="shared" si="29"/>
        <v>3640582</v>
      </c>
      <c r="AU91" s="105">
        <f t="shared" si="31"/>
        <v>5378401</v>
      </c>
      <c r="AV91" s="106"/>
      <c r="AW91" s="107"/>
      <c r="AX91" s="67"/>
      <c r="AZ91" s="67"/>
      <c r="BB91" s="67"/>
    </row>
    <row r="92" spans="1:54" x14ac:dyDescent="0.6">
      <c r="A92" s="102" t="s">
        <v>129</v>
      </c>
      <c r="B92" s="101">
        <v>317</v>
      </c>
      <c r="C92" s="102" t="s">
        <v>145</v>
      </c>
      <c r="D92" s="103">
        <f>ACA!P99</f>
        <v>1.2349444120044297</v>
      </c>
      <c r="E92" s="103">
        <f>'Formula Factor Data'!L97</f>
        <v>628.04999999999995</v>
      </c>
      <c r="F92" s="103">
        <f>'Formula Factor Data'!M97</f>
        <v>985.52</v>
      </c>
      <c r="G92" s="103">
        <f>'Formula Factor Data'!N97</f>
        <v>1613.57</v>
      </c>
      <c r="H92" s="103">
        <f>'Formula Factor Data'!X97</f>
        <v>243.91311731557377</v>
      </c>
      <c r="I92" s="103">
        <f>'Formula Factor Data'!Y97</f>
        <v>0</v>
      </c>
      <c r="J92" s="103">
        <f>'Formula Factor Data'!Z97</f>
        <v>0</v>
      </c>
      <c r="K92" s="103">
        <f>'Formula Factor Data'!AA97</f>
        <v>11.699863038223972</v>
      </c>
      <c r="L92" s="103">
        <f>'Formula Factor Data'!AB97</f>
        <v>35.821802882463516</v>
      </c>
      <c r="M92" s="103">
        <f>'Formula Factor Data'!AC97</f>
        <v>185.60893832244204</v>
      </c>
      <c r="N92" s="103">
        <f>'Formula Factor Data'!AD97</f>
        <v>262.74136872258526</v>
      </c>
      <c r="O92" s="103">
        <f>'Formula Factor Data'!AE97</f>
        <v>1014.615674600612</v>
      </c>
      <c r="P92" s="103">
        <f>'Formula Factor Data'!AF97</f>
        <v>16.144116363981222</v>
      </c>
      <c r="Q92" s="104">
        <f>$D92*'National Details'!$E$36</f>
        <v>8.1878242085531063</v>
      </c>
      <c r="R92" s="104">
        <f>$D92*'National Details'!$E$37</f>
        <v>1.4809581836592145</v>
      </c>
      <c r="S92" s="104">
        <f>$D92*'National Details'!$E$43</f>
        <v>1.4533990679728119</v>
      </c>
      <c r="T92" s="104">
        <f>$D92*'National Details'!$E$44</f>
        <v>1.1007360588323509</v>
      </c>
      <c r="U92" s="104">
        <f>$D92*'National Details'!$E$45</f>
        <v>1.0366155117159026</v>
      </c>
      <c r="V92" s="104">
        <f>$D92*'National Details'!$E$46</f>
        <v>0.95112144889397343</v>
      </c>
      <c r="W92" s="104">
        <f>$D92*'National Details'!$E$47</f>
        <v>0.60914519760625274</v>
      </c>
      <c r="X92" s="104">
        <f>$D92*'National Details'!$E$48</f>
        <v>0.50227761907883983</v>
      </c>
      <c r="Y92" s="104">
        <f>$D92*'National Details'!$E$39</f>
        <v>0.62539273480983981</v>
      </c>
      <c r="Z92" s="104">
        <f>$D92*'National Details'!$E$40</f>
        <v>5.4882621513117957</v>
      </c>
      <c r="AA92" s="105">
        <f t="shared" si="22"/>
        <v>7530627.6796711702</v>
      </c>
      <c r="AB92" s="105">
        <f t="shared" si="22"/>
        <v>205898.32249848754</v>
      </c>
      <c r="AC92" s="105">
        <f t="shared" si="22"/>
        <v>0</v>
      </c>
      <c r="AD92" s="105">
        <f t="shared" si="22"/>
        <v>0</v>
      </c>
      <c r="AE92" s="105">
        <f t="shared" si="22"/>
        <v>6913.107920913475</v>
      </c>
      <c r="AF92" s="105">
        <f t="shared" si="22"/>
        <v>19420.404483950915</v>
      </c>
      <c r="AG92" s="105">
        <f t="shared" si="22"/>
        <v>64445.792244789118</v>
      </c>
      <c r="AH92" s="105">
        <f t="shared" si="14"/>
        <v>75222.392195832537</v>
      </c>
      <c r="AI92" s="105">
        <f t="shared" si="30"/>
        <v>166001.69684548606</v>
      </c>
      <c r="AJ92" s="105">
        <f t="shared" si="23"/>
        <v>361683.96476606216</v>
      </c>
      <c r="AK92" s="105">
        <f t="shared" si="23"/>
        <v>50503.791399882582</v>
      </c>
      <c r="AL92" s="104">
        <f t="shared" si="24"/>
        <v>8.1878242085531063</v>
      </c>
      <c r="AM92" s="104">
        <f t="shared" si="24"/>
        <v>0.2238670322268814</v>
      </c>
      <c r="AN92" s="104">
        <f t="shared" si="25"/>
        <v>0.18048863519856218</v>
      </c>
      <c r="AO92" s="104">
        <f t="shared" si="25"/>
        <v>0.39324805959419629</v>
      </c>
      <c r="AP92" s="104">
        <f t="shared" si="25"/>
        <v>5.4911248230204789E-2</v>
      </c>
      <c r="AQ92" s="104">
        <f t="shared" si="26"/>
        <v>9.040339183802951</v>
      </c>
      <c r="AR92" s="104">
        <f t="shared" si="27"/>
        <v>9.0399999999999991</v>
      </c>
      <c r="AS92" s="105">
        <f t="shared" si="28"/>
        <v>3236217</v>
      </c>
      <c r="AT92" s="105">
        <f t="shared" si="29"/>
        <v>5078188</v>
      </c>
      <c r="AU92" s="105">
        <f t="shared" si="31"/>
        <v>8314405</v>
      </c>
      <c r="AV92" s="106"/>
      <c r="AW92" s="107"/>
      <c r="AX92" s="67"/>
      <c r="AZ92" s="67"/>
      <c r="BB92" s="67"/>
    </row>
    <row r="93" spans="1:54" x14ac:dyDescent="0.6">
      <c r="A93" s="102" t="s">
        <v>129</v>
      </c>
      <c r="B93" s="101">
        <v>318</v>
      </c>
      <c r="C93" s="102" t="s">
        <v>146</v>
      </c>
      <c r="D93" s="103">
        <f>ACA!P100</f>
        <v>1.3750825776120323</v>
      </c>
      <c r="E93" s="103">
        <f>'Formula Factor Data'!L98</f>
        <v>174.88</v>
      </c>
      <c r="F93" s="103">
        <f>'Formula Factor Data'!M98</f>
        <v>524.45000000000005</v>
      </c>
      <c r="G93" s="103">
        <f>'Formula Factor Data'!N98</f>
        <v>699.33</v>
      </c>
      <c r="H93" s="103">
        <f>'Formula Factor Data'!X98</f>
        <v>87.038851609719998</v>
      </c>
      <c r="I93" s="103">
        <f>'Formula Factor Data'!Y98</f>
        <v>0</v>
      </c>
      <c r="J93" s="103">
        <f>'Formula Factor Data'!Z98</f>
        <v>0</v>
      </c>
      <c r="K93" s="103">
        <f>'Formula Factor Data'!AA98</f>
        <v>0</v>
      </c>
      <c r="L93" s="103">
        <f>'Formula Factor Data'!AB98</f>
        <v>11.971581355932205</v>
      </c>
      <c r="M93" s="103">
        <f>'Formula Factor Data'!AC98</f>
        <v>17.898106779661017</v>
      </c>
      <c r="N93" s="103">
        <f>'Formula Factor Data'!AD98</f>
        <v>28.210261016949158</v>
      </c>
      <c r="O93" s="103">
        <f>'Formula Factor Data'!AE98</f>
        <v>201.75316583073604</v>
      </c>
      <c r="P93" s="103">
        <f>'Formula Factor Data'!AF98</f>
        <v>7.5334069746211432</v>
      </c>
      <c r="Q93" s="104">
        <f>$D93*'National Details'!$E$36</f>
        <v>9.1169564462072472</v>
      </c>
      <c r="R93" s="104">
        <f>$D93*'National Details'!$E$37</f>
        <v>1.6490133294472866</v>
      </c>
      <c r="S93" s="104">
        <f>$D93*'National Details'!$E$43</f>
        <v>1.6183268795420169</v>
      </c>
      <c r="T93" s="104">
        <f>$D93*'National Details'!$E$44</f>
        <v>1.225644622006087</v>
      </c>
      <c r="U93" s="104">
        <f>$D93*'National Details'!$E$45</f>
        <v>1.1542478479086444</v>
      </c>
      <c r="V93" s="104">
        <f>$D93*'National Details'!$E$46</f>
        <v>1.0590521491120561</v>
      </c>
      <c r="W93" s="104">
        <f>$D93*'National Details'!$E$47</f>
        <v>0.67826935392569898</v>
      </c>
      <c r="X93" s="104">
        <f>$D93*'National Details'!$E$48</f>
        <v>0.55927473042996212</v>
      </c>
      <c r="Y93" s="104">
        <f>$D93*'National Details'!$E$39</f>
        <v>0.69636061788914594</v>
      </c>
      <c r="Z93" s="104">
        <f>$D93*'National Details'!$E$40</f>
        <v>6.1110553578579312</v>
      </c>
      <c r="AA93" s="105">
        <f t="shared" si="22"/>
        <v>3634183.8563698852</v>
      </c>
      <c r="AB93" s="105">
        <f t="shared" si="22"/>
        <v>81811.089096001248</v>
      </c>
      <c r="AC93" s="105">
        <f t="shared" si="22"/>
        <v>0</v>
      </c>
      <c r="AD93" s="105">
        <f t="shared" si="22"/>
        <v>0</v>
      </c>
      <c r="AE93" s="105">
        <f t="shared" si="22"/>
        <v>0</v>
      </c>
      <c r="AF93" s="105">
        <f t="shared" si="22"/>
        <v>7226.7615090638001</v>
      </c>
      <c r="AG93" s="105">
        <f t="shared" si="22"/>
        <v>6919.6502735022941</v>
      </c>
      <c r="AH93" s="105">
        <f t="shared" si="14"/>
        <v>8993.0530915994714</v>
      </c>
      <c r="AI93" s="105">
        <f t="shared" si="30"/>
        <v>23139.464874165566</v>
      </c>
      <c r="AJ93" s="105">
        <f t="shared" si="23"/>
        <v>80080.986754820115</v>
      </c>
      <c r="AK93" s="105">
        <f t="shared" si="23"/>
        <v>26241.128221454223</v>
      </c>
      <c r="AL93" s="104">
        <f t="shared" si="24"/>
        <v>9.1169564462072472</v>
      </c>
      <c r="AM93" s="104">
        <f t="shared" si="24"/>
        <v>0.20523676445199363</v>
      </c>
      <c r="AN93" s="104">
        <f t="shared" si="25"/>
        <v>5.804920768566596E-2</v>
      </c>
      <c r="AO93" s="104">
        <f t="shared" si="25"/>
        <v>0.20089651411920359</v>
      </c>
      <c r="AP93" s="104">
        <f t="shared" si="25"/>
        <v>6.5830247601536954E-2</v>
      </c>
      <c r="AQ93" s="104">
        <f t="shared" si="26"/>
        <v>9.6469691800656499</v>
      </c>
      <c r="AR93" s="104">
        <f t="shared" si="27"/>
        <v>9.65</v>
      </c>
      <c r="AS93" s="105">
        <f t="shared" si="28"/>
        <v>961928</v>
      </c>
      <c r="AT93" s="105">
        <f t="shared" si="29"/>
        <v>2884738</v>
      </c>
      <c r="AU93" s="105">
        <f t="shared" si="31"/>
        <v>3846666</v>
      </c>
      <c r="AV93" s="106"/>
      <c r="AW93" s="107"/>
      <c r="AX93" s="67"/>
      <c r="AZ93" s="67"/>
      <c r="BB93" s="67"/>
    </row>
    <row r="94" spans="1:54" x14ac:dyDescent="0.6">
      <c r="A94" s="102" t="s">
        <v>129</v>
      </c>
      <c r="B94" s="101">
        <v>319</v>
      </c>
      <c r="C94" s="102" t="s">
        <v>147</v>
      </c>
      <c r="D94" s="103">
        <f>ACA!P101</f>
        <v>1.4080086211353955</v>
      </c>
      <c r="E94" s="103">
        <f>'Formula Factor Data'!L99</f>
        <v>335.77</v>
      </c>
      <c r="F94" s="103">
        <f>'Formula Factor Data'!M99</f>
        <v>764.37</v>
      </c>
      <c r="G94" s="103">
        <f>'Formula Factor Data'!N99</f>
        <v>1100.1399999999999</v>
      </c>
      <c r="H94" s="103">
        <f>'Formula Factor Data'!X99</f>
        <v>191.1219878997407</v>
      </c>
      <c r="I94" s="103">
        <f>'Formula Factor Data'!Y99</f>
        <v>0</v>
      </c>
      <c r="J94" s="103">
        <f>'Formula Factor Data'!Z99</f>
        <v>23.30313131313131</v>
      </c>
      <c r="K94" s="103">
        <f>'Formula Factor Data'!AA99</f>
        <v>42.376868686868683</v>
      </c>
      <c r="L94" s="103">
        <f>'Formula Factor Data'!AB99</f>
        <v>16.419999999999998</v>
      </c>
      <c r="M94" s="103">
        <f>'Formula Factor Data'!AC99</f>
        <v>167.84888888888887</v>
      </c>
      <c r="N94" s="103">
        <f>'Formula Factor Data'!AD99</f>
        <v>23.883636363636359</v>
      </c>
      <c r="O94" s="103">
        <f>'Formula Factor Data'!AE99</f>
        <v>425.81239698849197</v>
      </c>
      <c r="P94" s="103">
        <f>'Formula Factor Data'!AF99</f>
        <v>15.707559292456571</v>
      </c>
      <c r="Q94" s="104">
        <f>$D94*'National Details'!$E$36</f>
        <v>9.3352599209481806</v>
      </c>
      <c r="R94" s="104">
        <f>$D94*'National Details'!$E$37</f>
        <v>1.6884985833076598</v>
      </c>
      <c r="S94" s="104">
        <f>$D94*'National Details'!$E$43</f>
        <v>1.6570773532505587</v>
      </c>
      <c r="T94" s="104">
        <f>$D94*'National Details'!$E$44</f>
        <v>1.2549924072412326</v>
      </c>
      <c r="U94" s="104">
        <f>$D94*'National Details'!$E$45</f>
        <v>1.1818860534213542</v>
      </c>
      <c r="V94" s="104">
        <f>$D94*'National Details'!$E$46</f>
        <v>1.084410914994852</v>
      </c>
      <c r="W94" s="104">
        <f>$D94*'National Details'!$E$47</f>
        <v>0.69451036128883792</v>
      </c>
      <c r="X94" s="104">
        <f>$D94*'National Details'!$E$48</f>
        <v>0.57266643825570818</v>
      </c>
      <c r="Y94" s="104">
        <f>$D94*'National Details'!$E$39</f>
        <v>0.71303481650519662</v>
      </c>
      <c r="Z94" s="104">
        <f>$D94*'National Details'!$E$40</f>
        <v>6.2573832060631913</v>
      </c>
      <c r="AA94" s="105">
        <f t="shared" si="22"/>
        <v>5853952.9241762003</v>
      </c>
      <c r="AB94" s="105">
        <f t="shared" si="22"/>
        <v>183944.24731036383</v>
      </c>
      <c r="AC94" s="105">
        <f t="shared" si="22"/>
        <v>0</v>
      </c>
      <c r="AD94" s="105">
        <f t="shared" si="22"/>
        <v>16669.794131867369</v>
      </c>
      <c r="AE94" s="105">
        <f t="shared" si="22"/>
        <v>28548.239150546571</v>
      </c>
      <c r="AF94" s="105">
        <f t="shared" si="22"/>
        <v>10149.435517802816</v>
      </c>
      <c r="AG94" s="105">
        <f t="shared" si="22"/>
        <v>66446.491704566753</v>
      </c>
      <c r="AH94" s="105">
        <f t="shared" si="14"/>
        <v>7796.0934723061437</v>
      </c>
      <c r="AI94" s="105">
        <f t="shared" si="30"/>
        <v>129610.05397708964</v>
      </c>
      <c r="AJ94" s="105">
        <f t="shared" si="23"/>
        <v>173062.86668082656</v>
      </c>
      <c r="AK94" s="105">
        <f t="shared" si="23"/>
        <v>56024.28410316995</v>
      </c>
      <c r="AL94" s="104">
        <f t="shared" si="24"/>
        <v>9.3352599209481806</v>
      </c>
      <c r="AM94" s="104">
        <f t="shared" si="24"/>
        <v>0.29333467177600658</v>
      </c>
      <c r="AN94" s="104">
        <f t="shared" si="25"/>
        <v>0.20668829386162599</v>
      </c>
      <c r="AO94" s="104">
        <f t="shared" si="25"/>
        <v>0.27598220622132397</v>
      </c>
      <c r="AP94" s="104">
        <f t="shared" si="25"/>
        <v>8.9341554461122741E-2</v>
      </c>
      <c r="AQ94" s="104">
        <f t="shared" si="26"/>
        <v>10.200606647268261</v>
      </c>
      <c r="AR94" s="104">
        <f t="shared" si="27"/>
        <v>10.199999999999999</v>
      </c>
      <c r="AS94" s="105">
        <f t="shared" si="28"/>
        <v>1952167</v>
      </c>
      <c r="AT94" s="105">
        <f t="shared" si="29"/>
        <v>4444048</v>
      </c>
      <c r="AU94" s="105">
        <f t="shared" si="31"/>
        <v>6396215</v>
      </c>
      <c r="AV94" s="106"/>
      <c r="AW94" s="107"/>
      <c r="AX94" s="67"/>
      <c r="AZ94" s="67"/>
      <c r="BB94" s="67"/>
    </row>
    <row r="95" spans="1:54" x14ac:dyDescent="0.6">
      <c r="A95" s="102" t="s">
        <v>129</v>
      </c>
      <c r="B95" s="101">
        <v>320</v>
      </c>
      <c r="C95" s="102" t="s">
        <v>148</v>
      </c>
      <c r="D95" s="103">
        <f>ACA!P102</f>
        <v>1.2075589907322928</v>
      </c>
      <c r="E95" s="103">
        <f>'Formula Factor Data'!L100</f>
        <v>596.07000000000005</v>
      </c>
      <c r="F95" s="103">
        <f>'Formula Factor Data'!M100</f>
        <v>1102.48</v>
      </c>
      <c r="G95" s="103">
        <f>'Formula Factor Data'!N100</f>
        <v>1698.5500000000002</v>
      </c>
      <c r="H95" s="103">
        <f>'Formula Factor Data'!X100</f>
        <v>401.69537759583818</v>
      </c>
      <c r="I95" s="103">
        <f>'Formula Factor Data'!Y100</f>
        <v>0</v>
      </c>
      <c r="J95" s="103">
        <f>'Formula Factor Data'!Z100</f>
        <v>46.985067279291108</v>
      </c>
      <c r="K95" s="103">
        <f>'Formula Factor Data'!AA100</f>
        <v>64.823465703971138</v>
      </c>
      <c r="L95" s="103">
        <f>'Formula Factor Data'!AB100</f>
        <v>69.999786675418449</v>
      </c>
      <c r="M95" s="103">
        <f>'Formula Factor Data'!AC100</f>
        <v>327.38239251723007</v>
      </c>
      <c r="N95" s="103">
        <f>'Formula Factor Data'!AD100</f>
        <v>373.25255989497867</v>
      </c>
      <c r="O95" s="103">
        <f>'Formula Factor Data'!AE100</f>
        <v>734.76987023468007</v>
      </c>
      <c r="P95" s="103">
        <f>'Formula Factor Data'!AF100</f>
        <v>19.664963522943541</v>
      </c>
      <c r="Q95" s="104">
        <f>$D95*'National Details'!$E$36</f>
        <v>8.0062556998220238</v>
      </c>
      <c r="R95" s="104">
        <f>$D95*'National Details'!$E$37</f>
        <v>1.4481173016310922</v>
      </c>
      <c r="S95" s="104">
        <f>$D95*'National Details'!$E$43</f>
        <v>1.4211693211388112</v>
      </c>
      <c r="T95" s="104">
        <f>$D95*'National Details'!$E$44</f>
        <v>1.0763267652742474</v>
      </c>
      <c r="U95" s="104">
        <f>$D95*'National Details'!$E$45</f>
        <v>1.0136281187534169</v>
      </c>
      <c r="V95" s="104">
        <f>$D95*'National Details'!$E$46</f>
        <v>0.93002992339231116</v>
      </c>
      <c r="W95" s="104">
        <f>$D95*'National Details'!$E$47</f>
        <v>0.59563714194788475</v>
      </c>
      <c r="X95" s="104">
        <f>$D95*'National Details'!$E$48</f>
        <v>0.49113939774650128</v>
      </c>
      <c r="Y95" s="104">
        <f>$D95*'National Details'!$E$39</f>
        <v>0.61152438305504042</v>
      </c>
      <c r="Z95" s="104">
        <f>$D95*'National Details'!$E$40</f>
        <v>5.3665575874426823</v>
      </c>
      <c r="AA95" s="105">
        <f t="shared" si="22"/>
        <v>7751444.6027916381</v>
      </c>
      <c r="AB95" s="105">
        <f t="shared" si="22"/>
        <v>331570.15498060768</v>
      </c>
      <c r="AC95" s="105">
        <f t="shared" si="22"/>
        <v>0</v>
      </c>
      <c r="AD95" s="105">
        <f t="shared" si="22"/>
        <v>28825.632724120002</v>
      </c>
      <c r="AE95" s="105">
        <f t="shared" si="22"/>
        <v>37452.925927777957</v>
      </c>
      <c r="AF95" s="105">
        <f t="shared" si="22"/>
        <v>37108.080856353998</v>
      </c>
      <c r="AG95" s="105">
        <f t="shared" si="22"/>
        <v>111150.63418372341</v>
      </c>
      <c r="AH95" s="105">
        <f t="shared" si="14"/>
        <v>104491.85136027104</v>
      </c>
      <c r="AI95" s="105">
        <f t="shared" si="30"/>
        <v>319029.12505224638</v>
      </c>
      <c r="AJ95" s="105">
        <f t="shared" si="23"/>
        <v>256117.92420213606</v>
      </c>
      <c r="AK95" s="105">
        <f t="shared" si="23"/>
        <v>60153.900744476654</v>
      </c>
      <c r="AL95" s="104">
        <f t="shared" si="24"/>
        <v>8.006255699822022</v>
      </c>
      <c r="AM95" s="104">
        <f t="shared" si="24"/>
        <v>0.34246976908643711</v>
      </c>
      <c r="AN95" s="104">
        <f t="shared" si="25"/>
        <v>0.32951648134579842</v>
      </c>
      <c r="AO95" s="104">
        <f t="shared" si="25"/>
        <v>0.26453721796985358</v>
      </c>
      <c r="AP95" s="104">
        <f t="shared" si="25"/>
        <v>6.2131323305664371E-2</v>
      </c>
      <c r="AQ95" s="104">
        <f t="shared" si="26"/>
        <v>9.0049104915297757</v>
      </c>
      <c r="AR95" s="104">
        <f t="shared" si="27"/>
        <v>9</v>
      </c>
      <c r="AS95" s="105">
        <f t="shared" si="28"/>
        <v>3057840</v>
      </c>
      <c r="AT95" s="105">
        <f t="shared" si="29"/>
        <v>5655723</v>
      </c>
      <c r="AU95" s="105">
        <f t="shared" si="31"/>
        <v>8713563</v>
      </c>
      <c r="AV95" s="106"/>
      <c r="AW95" s="107"/>
      <c r="AX95" s="67"/>
      <c r="AZ95" s="67"/>
      <c r="BB95" s="67"/>
    </row>
    <row r="96" spans="1:54" x14ac:dyDescent="0.6">
      <c r="A96" s="102" t="s">
        <v>149</v>
      </c>
      <c r="B96" s="101">
        <v>867</v>
      </c>
      <c r="C96" s="102" t="s">
        <v>150</v>
      </c>
      <c r="D96" s="103">
        <f>ACA!P103</f>
        <v>1.383764944927439</v>
      </c>
      <c r="E96" s="103">
        <f>'Formula Factor Data'!L101</f>
        <v>173.49</v>
      </c>
      <c r="F96" s="103">
        <f>'Formula Factor Data'!M101</f>
        <v>495.28</v>
      </c>
      <c r="G96" s="103">
        <f>'Formula Factor Data'!N101</f>
        <v>668.77</v>
      </c>
      <c r="H96" s="103">
        <f>'Formula Factor Data'!X101</f>
        <v>81.909292707292707</v>
      </c>
      <c r="I96" s="103">
        <f>'Formula Factor Data'!Y101</f>
        <v>0</v>
      </c>
      <c r="J96" s="103">
        <f>'Formula Factor Data'!Z101</f>
        <v>0</v>
      </c>
      <c r="K96" s="103">
        <f>'Formula Factor Data'!AA101</f>
        <v>0</v>
      </c>
      <c r="L96" s="103">
        <f>'Formula Factor Data'!AB101</f>
        <v>0</v>
      </c>
      <c r="M96" s="103">
        <f>'Formula Factor Data'!AC101</f>
        <v>0</v>
      </c>
      <c r="N96" s="103">
        <f>'Formula Factor Data'!AD101</f>
        <v>75.856918118227952</v>
      </c>
      <c r="O96" s="103">
        <f>'Formula Factor Data'!AE101</f>
        <v>113.12559614234699</v>
      </c>
      <c r="P96" s="103">
        <f>'Formula Factor Data'!AF101</f>
        <v>7.4921719647108249</v>
      </c>
      <c r="Q96" s="104">
        <f>$D96*'National Details'!$E$36</f>
        <v>9.1745215451717037</v>
      </c>
      <c r="R96" s="104">
        <f>$D96*'National Details'!$E$37</f>
        <v>1.6594253146381153</v>
      </c>
      <c r="S96" s="104">
        <f>$D96*'National Details'!$E$43</f>
        <v>1.6285451083475775</v>
      </c>
      <c r="T96" s="104">
        <f>$D96*'National Details'!$E$44</f>
        <v>1.2333834276455924</v>
      </c>
      <c r="U96" s="104">
        <f>$D96*'National Details'!$E$45</f>
        <v>1.1615358493361396</v>
      </c>
      <c r="V96" s="104">
        <f>$D96*'National Details'!$E$46</f>
        <v>1.0657390782568714</v>
      </c>
      <c r="W96" s="104">
        <f>$D96*'National Details'!$E$47</f>
        <v>0.68255199393979427</v>
      </c>
      <c r="X96" s="104">
        <f>$D96*'National Details'!$E$48</f>
        <v>0.56280603009070729</v>
      </c>
      <c r="Y96" s="104">
        <f>$D96*'National Details'!$E$39</f>
        <v>0.70075748740588184</v>
      </c>
      <c r="Z96" s="104">
        <f>$D96*'National Details'!$E$40</f>
        <v>6.1496409876706855</v>
      </c>
      <c r="AA96" s="105">
        <f t="shared" si="22"/>
        <v>3497317.5210457537</v>
      </c>
      <c r="AB96" s="105">
        <f t="shared" si="22"/>
        <v>77475.741678873266</v>
      </c>
      <c r="AC96" s="105">
        <f t="shared" si="22"/>
        <v>0</v>
      </c>
      <c r="AD96" s="105">
        <f t="shared" si="22"/>
        <v>0</v>
      </c>
      <c r="AE96" s="105">
        <f t="shared" si="22"/>
        <v>0</v>
      </c>
      <c r="AF96" s="105">
        <f t="shared" si="22"/>
        <v>0</v>
      </c>
      <c r="AG96" s="105">
        <f t="shared" si="22"/>
        <v>0</v>
      </c>
      <c r="AH96" s="105">
        <f t="shared" si="14"/>
        <v>24334.856636390363</v>
      </c>
      <c r="AI96" s="105">
        <f t="shared" si="30"/>
        <v>24334.856636390363</v>
      </c>
      <c r="AJ96" s="105">
        <f t="shared" si="23"/>
        <v>45185.956852982054</v>
      </c>
      <c r="AK96" s="105">
        <f t="shared" si="23"/>
        <v>26262.275646491849</v>
      </c>
      <c r="AL96" s="104">
        <f t="shared" si="24"/>
        <v>9.1745215451717037</v>
      </c>
      <c r="AM96" s="104">
        <f t="shared" si="24"/>
        <v>0.2032423012733596</v>
      </c>
      <c r="AN96" s="104">
        <f t="shared" si="25"/>
        <v>6.3837688504322448E-2</v>
      </c>
      <c r="AO96" s="104">
        <f t="shared" si="25"/>
        <v>0.11853643033330384</v>
      </c>
      <c r="AP96" s="104">
        <f t="shared" si="25"/>
        <v>6.8893891473694846E-2</v>
      </c>
      <c r="AQ96" s="104">
        <f t="shared" si="26"/>
        <v>9.6290318567563844</v>
      </c>
      <c r="AR96" s="104">
        <f t="shared" si="27"/>
        <v>9.6300000000000008</v>
      </c>
      <c r="AS96" s="105">
        <f t="shared" si="28"/>
        <v>952304</v>
      </c>
      <c r="AT96" s="105">
        <f t="shared" si="29"/>
        <v>2718642</v>
      </c>
      <c r="AU96" s="105">
        <f t="shared" si="31"/>
        <v>3670946</v>
      </c>
      <c r="AV96" s="106"/>
      <c r="AW96" s="107"/>
      <c r="AX96" s="67"/>
      <c r="AZ96" s="67"/>
      <c r="BB96" s="67"/>
    </row>
    <row r="97" spans="1:54" x14ac:dyDescent="0.6">
      <c r="A97" s="102" t="s">
        <v>149</v>
      </c>
      <c r="B97" s="101">
        <v>846</v>
      </c>
      <c r="C97" s="102" t="s">
        <v>151</v>
      </c>
      <c r="D97" s="103">
        <f>ACA!P104</f>
        <v>1.2773020368941428</v>
      </c>
      <c r="E97" s="103">
        <f>'Formula Factor Data'!L102</f>
        <v>458.07</v>
      </c>
      <c r="F97" s="103">
        <f>'Formula Factor Data'!M102</f>
        <v>874.99</v>
      </c>
      <c r="G97" s="103">
        <f>'Formula Factor Data'!N102</f>
        <v>1333.06</v>
      </c>
      <c r="H97" s="103">
        <f>'Formula Factor Data'!X102</f>
        <v>319.29535925279919</v>
      </c>
      <c r="I97" s="103">
        <f>'Formula Factor Data'!Y102</f>
        <v>46.498512358512357</v>
      </c>
      <c r="J97" s="103">
        <f>'Formula Factor Data'!Z102</f>
        <v>49.783175483175476</v>
      </c>
      <c r="K97" s="103">
        <f>'Formula Factor Data'!AA102</f>
        <v>85.914469854469857</v>
      </c>
      <c r="L97" s="103">
        <f>'Formula Factor Data'!AB102</f>
        <v>35.002191422191423</v>
      </c>
      <c r="M97" s="103">
        <f>'Formula Factor Data'!AC102</f>
        <v>114.75791791791792</v>
      </c>
      <c r="N97" s="103">
        <f>'Formula Factor Data'!AD102</f>
        <v>103.7748255948256</v>
      </c>
      <c r="O97" s="103">
        <f>'Formula Factor Data'!AE102</f>
        <v>220.07357446674601</v>
      </c>
      <c r="P97" s="103">
        <f>'Formula Factor Data'!AF102</f>
        <v>25.736957267890851</v>
      </c>
      <c r="Q97" s="104">
        <f>$D97*'National Details'!$E$36</f>
        <v>8.4686601580238108</v>
      </c>
      <c r="R97" s="104">
        <f>$D97*'National Details'!$E$37</f>
        <v>1.5317538879929598</v>
      </c>
      <c r="S97" s="104">
        <f>$D97*'National Details'!$E$43</f>
        <v>1.5032495162503414</v>
      </c>
      <c r="T97" s="104">
        <f>$D97*'National Details'!$E$44</f>
        <v>1.1384904424543034</v>
      </c>
      <c r="U97" s="104">
        <f>$D97*'National Details'!$E$45</f>
        <v>1.0721706108550229</v>
      </c>
      <c r="V97" s="104">
        <f>$D97*'National Details'!$E$46</f>
        <v>0.9837441687226508</v>
      </c>
      <c r="W97" s="104">
        <f>$D97*'National Details'!$E$47</f>
        <v>0.63003840019315849</v>
      </c>
      <c r="X97" s="104">
        <f>$D97*'National Details'!$E$48</f>
        <v>0.51950534752769195</v>
      </c>
      <c r="Y97" s="104">
        <f>$D97*'National Details'!$E$39</f>
        <v>0.64684321518152788</v>
      </c>
      <c r="Z97" s="104">
        <f>$D97*'National Details'!$E$40</f>
        <v>5.6765052392126956</v>
      </c>
      <c r="AA97" s="105">
        <f t="shared" si="22"/>
        <v>6434862.3028454762</v>
      </c>
      <c r="AB97" s="105">
        <f t="shared" si="22"/>
        <v>278776.68753354286</v>
      </c>
      <c r="AC97" s="105">
        <f t="shared" si="22"/>
        <v>39842.353739297709</v>
      </c>
      <c r="AD97" s="105">
        <f t="shared" si="22"/>
        <v>32306.271605093785</v>
      </c>
      <c r="AE97" s="105">
        <f t="shared" si="22"/>
        <v>52505.532686336868</v>
      </c>
      <c r="AF97" s="105">
        <f t="shared" si="22"/>
        <v>19626.924971334036</v>
      </c>
      <c r="AG97" s="105">
        <f t="shared" si="22"/>
        <v>41212.080158266595</v>
      </c>
      <c r="AH97" s="105">
        <f t="shared" si="14"/>
        <v>30729.598796101331</v>
      </c>
      <c r="AI97" s="105">
        <f t="shared" si="30"/>
        <v>216222.76195643033</v>
      </c>
      <c r="AJ97" s="105">
        <f t="shared" si="23"/>
        <v>81141.266136199993</v>
      </c>
      <c r="AK97" s="105">
        <f t="shared" si="23"/>
        <v>83274.704480368135</v>
      </c>
      <c r="AL97" s="104">
        <f t="shared" si="24"/>
        <v>8.4686601580238108</v>
      </c>
      <c r="AM97" s="104">
        <f t="shared" si="24"/>
        <v>0.36688664272694704</v>
      </c>
      <c r="AN97" s="104">
        <f t="shared" si="25"/>
        <v>0.28456196935691597</v>
      </c>
      <c r="AO97" s="104">
        <f t="shared" si="25"/>
        <v>0.10678671514002476</v>
      </c>
      <c r="AP97" s="104">
        <f t="shared" si="25"/>
        <v>0.10959444644095216</v>
      </c>
      <c r="AQ97" s="104">
        <f t="shared" si="26"/>
        <v>9.33648993168865</v>
      </c>
      <c r="AR97" s="104">
        <f t="shared" si="27"/>
        <v>9.34</v>
      </c>
      <c r="AS97" s="105">
        <f t="shared" si="28"/>
        <v>2438674</v>
      </c>
      <c r="AT97" s="105">
        <f t="shared" si="29"/>
        <v>4658272</v>
      </c>
      <c r="AU97" s="105">
        <f t="shared" si="31"/>
        <v>7096946</v>
      </c>
      <c r="AV97" s="106"/>
      <c r="AW97" s="107"/>
      <c r="AX97" s="67"/>
      <c r="AZ97" s="67"/>
      <c r="BB97" s="67"/>
    </row>
    <row r="98" spans="1:54" x14ac:dyDescent="0.6">
      <c r="A98" s="102" t="s">
        <v>149</v>
      </c>
      <c r="B98" s="101">
        <v>825</v>
      </c>
      <c r="C98" s="102" t="s">
        <v>152</v>
      </c>
      <c r="D98" s="103">
        <f>ACA!P105</f>
        <v>1.2491445921431854</v>
      </c>
      <c r="E98" s="103">
        <f>'Formula Factor Data'!L103</f>
        <v>768.21</v>
      </c>
      <c r="F98" s="103">
        <f>'Formula Factor Data'!M103</f>
        <v>1947.15</v>
      </c>
      <c r="G98" s="103">
        <f>'Formula Factor Data'!N103</f>
        <v>2715.36</v>
      </c>
      <c r="H98" s="103">
        <f>'Formula Factor Data'!X103</f>
        <v>427.6770110326467</v>
      </c>
      <c r="I98" s="103">
        <f>'Formula Factor Data'!Y103</f>
        <v>0</v>
      </c>
      <c r="J98" s="103">
        <f>'Formula Factor Data'!Z103</f>
        <v>0</v>
      </c>
      <c r="K98" s="103">
        <f>'Formula Factor Data'!AA103</f>
        <v>11.215896578905882</v>
      </c>
      <c r="L98" s="103">
        <f>'Formula Factor Data'!AB103</f>
        <v>0</v>
      </c>
      <c r="M98" s="103">
        <f>'Formula Factor Data'!AC103</f>
        <v>70.035140469809235</v>
      </c>
      <c r="N98" s="103">
        <f>'Formula Factor Data'!AD103</f>
        <v>382.36789405644021</v>
      </c>
      <c r="O98" s="103">
        <f>'Formula Factor Data'!AE103</f>
        <v>528.23338469865598</v>
      </c>
      <c r="P98" s="103">
        <f>'Formula Factor Data'!AF103</f>
        <v>32.257699802544266</v>
      </c>
      <c r="Q98" s="104">
        <f>$D98*'National Details'!$E$36</f>
        <v>8.2819730443838662</v>
      </c>
      <c r="R98" s="104">
        <f>$D98*'National Details'!$E$37</f>
        <v>1.4979871873791404</v>
      </c>
      <c r="S98" s="104">
        <f>$D98*'National Details'!$E$43</f>
        <v>1.4701111793667292</v>
      </c>
      <c r="T98" s="104">
        <f>$D98*'National Details'!$E$44</f>
        <v>1.1133930255498028</v>
      </c>
      <c r="U98" s="104">
        <f>$D98*'National Details'!$E$45</f>
        <v>1.0485351794012701</v>
      </c>
      <c r="V98" s="104">
        <f>$D98*'National Details'!$E$46</f>
        <v>0.96205805120322796</v>
      </c>
      <c r="W98" s="104">
        <f>$D98*'National Details'!$E$47</f>
        <v>0.61614953841105624</v>
      </c>
      <c r="X98" s="104">
        <f>$D98*'National Details'!$E$48</f>
        <v>0.50805312816350234</v>
      </c>
      <c r="Y98" s="104">
        <f>$D98*'National Details'!$E$39</f>
        <v>0.63258390018169208</v>
      </c>
      <c r="Z98" s="104">
        <f>$D98*'National Details'!$E$40</f>
        <v>5.5513696972383757</v>
      </c>
      <c r="AA98" s="105">
        <f t="shared" si="22"/>
        <v>12818466.845704962</v>
      </c>
      <c r="AB98" s="105">
        <f t="shared" si="22"/>
        <v>365173.16923220188</v>
      </c>
      <c r="AC98" s="105">
        <f t="shared" si="22"/>
        <v>0</v>
      </c>
      <c r="AD98" s="105">
        <f t="shared" si="22"/>
        <v>0</v>
      </c>
      <c r="AE98" s="105">
        <f t="shared" si="22"/>
        <v>6703.3494149602275</v>
      </c>
      <c r="AF98" s="105">
        <f t="shared" si="22"/>
        <v>0</v>
      </c>
      <c r="AG98" s="105">
        <f t="shared" si="22"/>
        <v>24596.708099625073</v>
      </c>
      <c r="AH98" s="105">
        <f t="shared" si="14"/>
        <v>110730.0266702591</v>
      </c>
      <c r="AI98" s="105">
        <f t="shared" si="30"/>
        <v>142030.0841848444</v>
      </c>
      <c r="AJ98" s="105">
        <f t="shared" si="23"/>
        <v>190466.60277834561</v>
      </c>
      <c r="AK98" s="105">
        <f t="shared" si="23"/>
        <v>102072.41779628024</v>
      </c>
      <c r="AL98" s="104">
        <f t="shared" si="24"/>
        <v>8.2819730443838679</v>
      </c>
      <c r="AM98" s="104">
        <f t="shared" si="24"/>
        <v>0.23593729113764367</v>
      </c>
      <c r="AN98" s="104">
        <f t="shared" si="25"/>
        <v>9.1765212085764214E-2</v>
      </c>
      <c r="AO98" s="104">
        <f t="shared" si="25"/>
        <v>0.12305990170690147</v>
      </c>
      <c r="AP98" s="104">
        <f t="shared" si="25"/>
        <v>6.5948683484494341E-2</v>
      </c>
      <c r="AQ98" s="104">
        <f t="shared" si="26"/>
        <v>8.7986841327986713</v>
      </c>
      <c r="AR98" s="104">
        <f t="shared" si="27"/>
        <v>8.8000000000000007</v>
      </c>
      <c r="AS98" s="105">
        <f t="shared" si="28"/>
        <v>3853342</v>
      </c>
      <c r="AT98" s="105">
        <f t="shared" si="29"/>
        <v>9766905</v>
      </c>
      <c r="AU98" s="105">
        <f t="shared" si="31"/>
        <v>13620247</v>
      </c>
      <c r="AV98" s="106"/>
      <c r="AW98" s="107"/>
      <c r="AX98" s="67"/>
      <c r="AZ98" s="67"/>
      <c r="BB98" s="67"/>
    </row>
    <row r="99" spans="1:54" x14ac:dyDescent="0.6">
      <c r="A99" s="102" t="s">
        <v>149</v>
      </c>
      <c r="B99" s="101">
        <v>845</v>
      </c>
      <c r="C99" s="102" t="s">
        <v>153</v>
      </c>
      <c r="D99" s="103">
        <f>ACA!P106</f>
        <v>1.1441789571563925</v>
      </c>
      <c r="E99" s="103">
        <f>'Formula Factor Data'!L104</f>
        <v>986.76</v>
      </c>
      <c r="F99" s="103">
        <f>'Formula Factor Data'!M104</f>
        <v>1448.35</v>
      </c>
      <c r="G99" s="103">
        <f>'Formula Factor Data'!N104</f>
        <v>2435.1099999999997</v>
      </c>
      <c r="H99" s="103">
        <f>'Formula Factor Data'!X104</f>
        <v>601.96019077686924</v>
      </c>
      <c r="I99" s="103">
        <f>'Formula Factor Data'!Y104</f>
        <v>91.642915092156997</v>
      </c>
      <c r="J99" s="103">
        <f>'Formula Factor Data'!Z104</f>
        <v>68.074911313333843</v>
      </c>
      <c r="K99" s="103">
        <f>'Formula Factor Data'!AA104</f>
        <v>96.056047273848989</v>
      </c>
      <c r="L99" s="103">
        <f>'Formula Factor Data'!AB104</f>
        <v>200.65666962288884</v>
      </c>
      <c r="M99" s="103">
        <f>'Formula Factor Data'!AC104</f>
        <v>283.28552749286644</v>
      </c>
      <c r="N99" s="103">
        <f>'Formula Factor Data'!AD104</f>
        <v>305.16339554253102</v>
      </c>
      <c r="O99" s="103">
        <f>'Formula Factor Data'!AE104</f>
        <v>185.17116148039958</v>
      </c>
      <c r="P99" s="103">
        <f>'Formula Factor Data'!AF104</f>
        <v>40.296634935936055</v>
      </c>
      <c r="Q99" s="104">
        <f>$D99*'National Details'!$E$36</f>
        <v>7.5860387506158888</v>
      </c>
      <c r="R99" s="104">
        <f>$D99*'National Details'!$E$37</f>
        <v>1.3721113061446422</v>
      </c>
      <c r="S99" s="104">
        <f>$D99*'National Details'!$E$43</f>
        <v>1.3465777194182242</v>
      </c>
      <c r="T99" s="104">
        <f>$D99*'National Details'!$E$44</f>
        <v>1.0198345963240969</v>
      </c>
      <c r="U99" s="104">
        <f>$D99*'National Details'!$E$45</f>
        <v>0.96042675576152747</v>
      </c>
      <c r="V99" s="104">
        <f>$D99*'National Details'!$E$46</f>
        <v>0.88121630167810339</v>
      </c>
      <c r="W99" s="104">
        <f>$D99*'National Details'!$E$47</f>
        <v>0.56437448534440338</v>
      </c>
      <c r="X99" s="104">
        <f>$D99*'National Details'!$E$48</f>
        <v>0.46536141774012191</v>
      </c>
      <c r="Y99" s="104">
        <f>$D99*'National Details'!$E$39</f>
        <v>0.57942786749930253</v>
      </c>
      <c r="Z99" s="104">
        <f>$D99*'National Details'!$E$40</f>
        <v>5.084888035321792</v>
      </c>
      <c r="AA99" s="105">
        <f t="shared" si="22"/>
        <v>10529518.128546985</v>
      </c>
      <c r="AB99" s="105">
        <f t="shared" si="22"/>
        <v>470795.13865993894</v>
      </c>
      <c r="AC99" s="105">
        <f t="shared" si="22"/>
        <v>70340.455335211795</v>
      </c>
      <c r="AD99" s="105">
        <f t="shared" si="22"/>
        <v>39572.335328448535</v>
      </c>
      <c r="AE99" s="105">
        <f t="shared" si="22"/>
        <v>52585.234777064259</v>
      </c>
      <c r="AF99" s="105">
        <f t="shared" si="22"/>
        <v>100788.49913791247</v>
      </c>
      <c r="AG99" s="105">
        <f t="shared" si="22"/>
        <v>91131.100557053462</v>
      </c>
      <c r="AH99" s="105">
        <f t="shared" si="14"/>
        <v>80946.424123475255</v>
      </c>
      <c r="AI99" s="105">
        <f t="shared" si="30"/>
        <v>435364.04925916583</v>
      </c>
      <c r="AJ99" s="105">
        <f t="shared" si="23"/>
        <v>61157.198794805445</v>
      </c>
      <c r="AK99" s="105">
        <f t="shared" si="23"/>
        <v>116795.20980419869</v>
      </c>
      <c r="AL99" s="104">
        <f t="shared" si="24"/>
        <v>7.5860387506158888</v>
      </c>
      <c r="AM99" s="104">
        <f t="shared" si="24"/>
        <v>0.33918647765970661</v>
      </c>
      <c r="AN99" s="104">
        <f t="shared" si="25"/>
        <v>0.31365998975309511</v>
      </c>
      <c r="AO99" s="104">
        <f t="shared" si="25"/>
        <v>4.4060979265395379E-2</v>
      </c>
      <c r="AP99" s="104">
        <f t="shared" si="25"/>
        <v>8.4145634837634209E-2</v>
      </c>
      <c r="AQ99" s="104">
        <f t="shared" si="26"/>
        <v>8.3670918321317203</v>
      </c>
      <c r="AR99" s="104">
        <f t="shared" si="27"/>
        <v>8.3699999999999992</v>
      </c>
      <c r="AS99" s="105">
        <f t="shared" si="28"/>
        <v>4707734</v>
      </c>
      <c r="AT99" s="105">
        <f t="shared" si="29"/>
        <v>6909934</v>
      </c>
      <c r="AU99" s="105">
        <f t="shared" si="31"/>
        <v>11617668</v>
      </c>
      <c r="AV99" s="106"/>
      <c r="AW99" s="107"/>
      <c r="AX99" s="67"/>
      <c r="AZ99" s="67"/>
      <c r="BB99" s="67"/>
    </row>
    <row r="100" spans="1:54" x14ac:dyDescent="0.6">
      <c r="A100" s="102" t="s">
        <v>149</v>
      </c>
      <c r="B100" s="101">
        <v>850</v>
      </c>
      <c r="C100" s="102" t="s">
        <v>154</v>
      </c>
      <c r="D100" s="103">
        <f>ACA!P107</f>
        <v>1.1786631312652511</v>
      </c>
      <c r="E100" s="103">
        <f>'Formula Factor Data'!L105</f>
        <v>1899.22</v>
      </c>
      <c r="F100" s="103">
        <f>'Formula Factor Data'!M105</f>
        <v>5466.54</v>
      </c>
      <c r="G100" s="103">
        <f>'Formula Factor Data'!N105</f>
        <v>7365.76</v>
      </c>
      <c r="H100" s="103">
        <f>'Formula Factor Data'!X105</f>
        <v>1356.0400822943825</v>
      </c>
      <c r="I100" s="103">
        <f>'Formula Factor Data'!Y105</f>
        <v>0</v>
      </c>
      <c r="J100" s="103">
        <f>'Formula Factor Data'!Z105</f>
        <v>27.547756707714047</v>
      </c>
      <c r="K100" s="103">
        <f>'Formula Factor Data'!AA105</f>
        <v>143.86050725139557</v>
      </c>
      <c r="L100" s="103">
        <f>'Formula Factor Data'!AB105</f>
        <v>169.16363193107367</v>
      </c>
      <c r="M100" s="103">
        <f>'Formula Factor Data'!AC105</f>
        <v>486.37094898397356</v>
      </c>
      <c r="N100" s="103">
        <f>'Formula Factor Data'!AD105</f>
        <v>420.05227542836565</v>
      </c>
      <c r="O100" s="103">
        <f>'Formula Factor Data'!AE105</f>
        <v>724.4964286374784</v>
      </c>
      <c r="P100" s="103">
        <f>'Formula Factor Data'!AF105</f>
        <v>111.46693469606709</v>
      </c>
      <c r="Q100" s="104">
        <f>$D100*'National Details'!$E$36</f>
        <v>7.8146728112552601</v>
      </c>
      <c r="R100" s="104">
        <f>$D100*'National Details'!$E$37</f>
        <v>1.4134650864094176</v>
      </c>
      <c r="S100" s="104">
        <f>$D100*'National Details'!$E$43</f>
        <v>1.3871619481676616</v>
      </c>
      <c r="T100" s="104">
        <f>$D100*'National Details'!$E$44</f>
        <v>1.050571181332862</v>
      </c>
      <c r="U100" s="104">
        <f>$D100*'National Details'!$E$45</f>
        <v>0.98937286009017034</v>
      </c>
      <c r="V100" s="104">
        <f>$D100*'National Details'!$E$46</f>
        <v>0.90777509843324999</v>
      </c>
      <c r="W100" s="104">
        <f>$D100*'National Details'!$E$47</f>
        <v>0.58138405180556474</v>
      </c>
      <c r="X100" s="104">
        <f>$D100*'National Details'!$E$48</f>
        <v>0.47938684973441281</v>
      </c>
      <c r="Y100" s="104">
        <f>$D100*'National Details'!$E$39</f>
        <v>0.59689112474712791</v>
      </c>
      <c r="Z100" s="104">
        <f>$D100*'National Details'!$E$40</f>
        <v>5.2381404293090732</v>
      </c>
      <c r="AA100" s="105">
        <f t="shared" si="22"/>
        <v>32809772.511551984</v>
      </c>
      <c r="AB100" s="105">
        <f t="shared" si="22"/>
        <v>1092527.727894072</v>
      </c>
      <c r="AC100" s="105">
        <f t="shared" si="22"/>
        <v>0</v>
      </c>
      <c r="AD100" s="105">
        <f t="shared" si="22"/>
        <v>16496.301205271247</v>
      </c>
      <c r="AE100" s="105">
        <f t="shared" si="22"/>
        <v>81129.058462601475</v>
      </c>
      <c r="AF100" s="105">
        <f t="shared" si="22"/>
        <v>87530.643597707181</v>
      </c>
      <c r="AG100" s="105">
        <f t="shared" si="22"/>
        <v>161177.9384104675</v>
      </c>
      <c r="AH100" s="105">
        <f t="shared" si="14"/>
        <v>114779.49611358436</v>
      </c>
      <c r="AI100" s="105">
        <f t="shared" si="30"/>
        <v>461113.43778963177</v>
      </c>
      <c r="AJ100" s="105">
        <f t="shared" si="23"/>
        <v>246493.92825388003</v>
      </c>
      <c r="AK100" s="105">
        <f t="shared" si="23"/>
        <v>332811.29058269528</v>
      </c>
      <c r="AL100" s="104">
        <f t="shared" si="24"/>
        <v>7.8146728112552601</v>
      </c>
      <c r="AM100" s="104">
        <f t="shared" si="24"/>
        <v>0.26021962595779158</v>
      </c>
      <c r="AN100" s="104">
        <f t="shared" si="25"/>
        <v>0.10982857756573415</v>
      </c>
      <c r="AO100" s="104">
        <f t="shared" si="25"/>
        <v>5.87102333180421E-2</v>
      </c>
      <c r="AP100" s="104">
        <f t="shared" si="25"/>
        <v>7.9269411053662253E-2</v>
      </c>
      <c r="AQ100" s="104">
        <f t="shared" si="26"/>
        <v>8.32270065915049</v>
      </c>
      <c r="AR100" s="104">
        <f t="shared" si="27"/>
        <v>8.32</v>
      </c>
      <c r="AS100" s="105">
        <f t="shared" si="28"/>
        <v>9006861</v>
      </c>
      <c r="AT100" s="105">
        <f t="shared" si="29"/>
        <v>25924520</v>
      </c>
      <c r="AU100" s="105">
        <f t="shared" si="31"/>
        <v>34931381</v>
      </c>
      <c r="AV100" s="106"/>
      <c r="AW100" s="107"/>
      <c r="AX100" s="67"/>
      <c r="AZ100" s="67"/>
      <c r="BB100" s="67"/>
    </row>
    <row r="101" spans="1:54" x14ac:dyDescent="0.6">
      <c r="A101" s="102" t="s">
        <v>149</v>
      </c>
      <c r="B101" s="101">
        <v>921</v>
      </c>
      <c r="C101" s="102" t="s">
        <v>155</v>
      </c>
      <c r="D101" s="103">
        <f>ACA!P108</f>
        <v>1.0976909844166518</v>
      </c>
      <c r="E101" s="103">
        <f>'Formula Factor Data'!L106</f>
        <v>266.42</v>
      </c>
      <c r="F101" s="103">
        <f>'Formula Factor Data'!M106</f>
        <v>386.71</v>
      </c>
      <c r="G101" s="103">
        <f>'Formula Factor Data'!N106</f>
        <v>653.13</v>
      </c>
      <c r="H101" s="103">
        <f>'Formula Factor Data'!X106</f>
        <v>161.39321915454232</v>
      </c>
      <c r="I101" s="103">
        <f>'Formula Factor Data'!Y106</f>
        <v>0</v>
      </c>
      <c r="J101" s="103">
        <f>'Formula Factor Data'!Z106</f>
        <v>53.549786114411816</v>
      </c>
      <c r="K101" s="103">
        <f>'Formula Factor Data'!AA106</f>
        <v>36.143333899168219</v>
      </c>
      <c r="L101" s="103">
        <f>'Formula Factor Data'!AB106</f>
        <v>23.725992191478529</v>
      </c>
      <c r="M101" s="103">
        <f>'Formula Factor Data'!AC106</f>
        <v>87.808344932948557</v>
      </c>
      <c r="N101" s="103">
        <f>'Formula Factor Data'!AD106</f>
        <v>139.80596333389917</v>
      </c>
      <c r="O101" s="103">
        <f>'Formula Factor Data'!AE106</f>
        <v>26.746801644917699</v>
      </c>
      <c r="P101" s="103">
        <f>'Formula Factor Data'!AF106</f>
        <v>14.188281867145422</v>
      </c>
      <c r="Q101" s="104">
        <f>$D101*'National Details'!$E$36</f>
        <v>7.2778181174400212</v>
      </c>
      <c r="R101" s="104">
        <f>$D101*'National Details'!$E$37</f>
        <v>1.3163624457089722</v>
      </c>
      <c r="S101" s="104">
        <f>$D101*'National Details'!$E$43</f>
        <v>1.2918662882030982</v>
      </c>
      <c r="T101" s="104">
        <f>$D101*'National Details'!$E$44</f>
        <v>0.97839873297734703</v>
      </c>
      <c r="U101" s="104">
        <f>$D101*'National Details'!$E$45</f>
        <v>0.92140463202720968</v>
      </c>
      <c r="V101" s="104">
        <f>$D101*'National Details'!$E$46</f>
        <v>0.84541249742702818</v>
      </c>
      <c r="W101" s="104">
        <f>$D101*'National Details'!$E$47</f>
        <v>0.54144395902629905</v>
      </c>
      <c r="X101" s="104">
        <f>$D101*'National Details'!$E$48</f>
        <v>0.446453790776071</v>
      </c>
      <c r="Y101" s="104">
        <f>$D101*'National Details'!$E$39</f>
        <v>0.55588572250487067</v>
      </c>
      <c r="Z101" s="104">
        <f>$D101*'National Details'!$E$40</f>
        <v>4.8782891157278154</v>
      </c>
      <c r="AA101" s="105">
        <f t="shared" si="22"/>
        <v>2709415.9678148525</v>
      </c>
      <c r="AB101" s="105">
        <f t="shared" si="22"/>
        <v>121097.62443165695</v>
      </c>
      <c r="AC101" s="105">
        <f t="shared" si="22"/>
        <v>0</v>
      </c>
      <c r="AD101" s="105">
        <f t="shared" si="22"/>
        <v>29864.034444762619</v>
      </c>
      <c r="AE101" s="105">
        <f t="shared" si="22"/>
        <v>18982.502104811814</v>
      </c>
      <c r="AF101" s="105">
        <f t="shared" si="22"/>
        <v>11433.202678143258</v>
      </c>
      <c r="AG101" s="105">
        <f t="shared" si="22"/>
        <v>27099.679812144244</v>
      </c>
      <c r="AH101" s="105">
        <f t="shared" si="14"/>
        <v>35577.634313006216</v>
      </c>
      <c r="AI101" s="105">
        <f t="shared" si="30"/>
        <v>122957.05335286816</v>
      </c>
      <c r="AJ101" s="105">
        <f t="shared" si="23"/>
        <v>8474.8541395353368</v>
      </c>
      <c r="AK101" s="105">
        <f t="shared" si="23"/>
        <v>39452.288371923089</v>
      </c>
      <c r="AL101" s="104">
        <f t="shared" si="24"/>
        <v>7.2778181174400203</v>
      </c>
      <c r="AM101" s="104">
        <f t="shared" si="24"/>
        <v>0.32528282682944809</v>
      </c>
      <c r="AN101" s="104">
        <f t="shared" si="25"/>
        <v>0.33027747720858386</v>
      </c>
      <c r="AO101" s="104">
        <f t="shared" si="25"/>
        <v>2.2764480512424076E-2</v>
      </c>
      <c r="AP101" s="104">
        <f t="shared" si="25"/>
        <v>0.10597360556608</v>
      </c>
      <c r="AQ101" s="104">
        <f t="shared" si="26"/>
        <v>8.0621165075565564</v>
      </c>
      <c r="AR101" s="104">
        <f t="shared" si="27"/>
        <v>8.06</v>
      </c>
      <c r="AS101" s="105">
        <f t="shared" si="28"/>
        <v>1223987</v>
      </c>
      <c r="AT101" s="105">
        <f t="shared" si="29"/>
        <v>1776624</v>
      </c>
      <c r="AU101" s="105">
        <f t="shared" si="31"/>
        <v>3000611</v>
      </c>
      <c r="AV101" s="106"/>
      <c r="AW101" s="107"/>
      <c r="AX101" s="67"/>
      <c r="AZ101" s="67"/>
      <c r="BB101" s="67"/>
    </row>
    <row r="102" spans="1:54" x14ac:dyDescent="0.6">
      <c r="A102" s="102" t="s">
        <v>149</v>
      </c>
      <c r="B102" s="101">
        <v>886</v>
      </c>
      <c r="C102" s="102" t="s">
        <v>156</v>
      </c>
      <c r="D102" s="103">
        <f>ACA!P109</f>
        <v>1.1050576448273284</v>
      </c>
      <c r="E102" s="103">
        <f>'Formula Factor Data'!L107</f>
        <v>2749.34</v>
      </c>
      <c r="F102" s="103">
        <f>'Formula Factor Data'!M107</f>
        <v>4992.3599999999997</v>
      </c>
      <c r="G102" s="103">
        <f>'Formula Factor Data'!N107</f>
        <v>7741.7</v>
      </c>
      <c r="H102" s="103">
        <f>'Formula Factor Data'!X107</f>
        <v>1867.1558022450292</v>
      </c>
      <c r="I102" s="103">
        <f>'Formula Factor Data'!Y107</f>
        <v>142.75156304097746</v>
      </c>
      <c r="J102" s="103">
        <f>'Formula Factor Data'!Z107</f>
        <v>517.05290550275299</v>
      </c>
      <c r="K102" s="103">
        <f>'Formula Factor Data'!AA107</f>
        <v>387.01150585791345</v>
      </c>
      <c r="L102" s="103">
        <f>'Formula Factor Data'!AB107</f>
        <v>371.36157677831511</v>
      </c>
      <c r="M102" s="103">
        <f>'Formula Factor Data'!AC107</f>
        <v>611.73065324949471</v>
      </c>
      <c r="N102" s="103">
        <f>'Formula Factor Data'!AD107</f>
        <v>1017.6777086567564</v>
      </c>
      <c r="O102" s="103">
        <f>'Formula Factor Data'!AE107</f>
        <v>1113.80285138009</v>
      </c>
      <c r="P102" s="103">
        <f>'Formula Factor Data'!AF107</f>
        <v>141.75256791683418</v>
      </c>
      <c r="Q102" s="104">
        <f>$D102*'National Details'!$E$36</f>
        <v>7.3266599275331794</v>
      </c>
      <c r="R102" s="104">
        <f>$D102*'National Details'!$E$37</f>
        <v>1.3251966214948461</v>
      </c>
      <c r="S102" s="104">
        <f>$D102*'National Details'!$E$43</f>
        <v>1.3005360690214685</v>
      </c>
      <c r="T102" s="104">
        <f>$D102*'National Details'!$E$44</f>
        <v>0.98496481697949501</v>
      </c>
      <c r="U102" s="104">
        <f>$D102*'National Details'!$E$45</f>
        <v>0.92758822569913557</v>
      </c>
      <c r="V102" s="104">
        <f>$D102*'National Details'!$E$46</f>
        <v>0.85108610399199114</v>
      </c>
      <c r="W102" s="104">
        <f>$D102*'National Details'!$E$47</f>
        <v>0.54507761716341019</v>
      </c>
      <c r="X102" s="104">
        <f>$D102*'National Details'!$E$48</f>
        <v>0.44944996502947837</v>
      </c>
      <c r="Y102" s="104">
        <f>$D102*'National Details'!$E$39</f>
        <v>0.55961630005626883</v>
      </c>
      <c r="Z102" s="104">
        <f>$D102*'National Details'!$E$40</f>
        <v>4.9110275638073215</v>
      </c>
      <c r="AA102" s="105">
        <f t="shared" si="22"/>
        <v>32330857.801760662</v>
      </c>
      <c r="AB102" s="105">
        <f t="shared" si="22"/>
        <v>1410378.6797355786</v>
      </c>
      <c r="AC102" s="105">
        <f t="shared" si="22"/>
        <v>105822.52728707039</v>
      </c>
      <c r="AD102" s="105">
        <f t="shared" si="22"/>
        <v>290288.98464922409</v>
      </c>
      <c r="AE102" s="105">
        <f t="shared" si="22"/>
        <v>204622.77014501873</v>
      </c>
      <c r="AF102" s="105">
        <f t="shared" si="22"/>
        <v>180154.58620496996</v>
      </c>
      <c r="AG102" s="105">
        <f t="shared" si="22"/>
        <v>190061.191486859</v>
      </c>
      <c r="AH102" s="105">
        <f t="shared" si="22"/>
        <v>260715.27002322354</v>
      </c>
      <c r="AI102" s="105">
        <f t="shared" si="30"/>
        <v>1231665.3297963657</v>
      </c>
      <c r="AJ102" s="105">
        <f t="shared" si="23"/>
        <v>355282.27148842544</v>
      </c>
      <c r="AK102" s="105">
        <f t="shared" si="23"/>
        <v>396805.93791962398</v>
      </c>
      <c r="AL102" s="104">
        <f t="shared" si="24"/>
        <v>7.3266599275331794</v>
      </c>
      <c r="AM102" s="104">
        <f t="shared" si="24"/>
        <v>0.3196130773524693</v>
      </c>
      <c r="AN102" s="104">
        <f t="shared" si="25"/>
        <v>0.27911393725716566</v>
      </c>
      <c r="AO102" s="104">
        <f t="shared" si="25"/>
        <v>8.0512320379431929E-2</v>
      </c>
      <c r="AP102" s="104">
        <f t="shared" si="25"/>
        <v>8.9922209370040432E-2</v>
      </c>
      <c r="AQ102" s="104">
        <f t="shared" si="26"/>
        <v>8.0958214718922878</v>
      </c>
      <c r="AR102" s="104">
        <f t="shared" si="27"/>
        <v>8.1</v>
      </c>
      <c r="AS102" s="105">
        <f t="shared" si="28"/>
        <v>12693703</v>
      </c>
      <c r="AT102" s="105">
        <f t="shared" si="29"/>
        <v>23049727</v>
      </c>
      <c r="AU102" s="105">
        <f t="shared" si="31"/>
        <v>35743430</v>
      </c>
      <c r="AV102" s="106"/>
      <c r="AW102" s="107"/>
      <c r="AX102" s="67"/>
      <c r="AZ102" s="67"/>
      <c r="BB102" s="67"/>
    </row>
    <row r="103" spans="1:54" x14ac:dyDescent="0.6">
      <c r="A103" s="102" t="s">
        <v>149</v>
      </c>
      <c r="B103" s="101">
        <v>887</v>
      </c>
      <c r="C103" s="102" t="s">
        <v>157</v>
      </c>
      <c r="D103" s="103">
        <f>ACA!P110</f>
        <v>1.0733817187606476</v>
      </c>
      <c r="E103" s="103">
        <f>'Formula Factor Data'!L108</f>
        <v>625.4</v>
      </c>
      <c r="F103" s="103">
        <f>'Formula Factor Data'!M108</f>
        <v>1042.58</v>
      </c>
      <c r="G103" s="103">
        <f>'Formula Factor Data'!N108</f>
        <v>1667.98</v>
      </c>
      <c r="H103" s="103">
        <f>'Formula Factor Data'!X108</f>
        <v>427.9757031699184</v>
      </c>
      <c r="I103" s="103">
        <f>'Formula Factor Data'!Y108</f>
        <v>16.601404478849876</v>
      </c>
      <c r="J103" s="103">
        <f>'Formula Factor Data'!Z108</f>
        <v>148.76703013547137</v>
      </c>
      <c r="K103" s="103">
        <f>'Formula Factor Data'!AA108</f>
        <v>90.754344484379317</v>
      </c>
      <c r="L103" s="103">
        <f>'Formula Factor Data'!AB108</f>
        <v>161.4947735692563</v>
      </c>
      <c r="M103" s="103">
        <f>'Formula Factor Data'!AC108</f>
        <v>284.99077688692284</v>
      </c>
      <c r="N103" s="103">
        <f>'Formula Factor Data'!AD108</f>
        <v>205.21180536356096</v>
      </c>
      <c r="O103" s="103">
        <f>'Formula Factor Data'!AE108</f>
        <v>276.07040035286201</v>
      </c>
      <c r="P103" s="103">
        <f>'Formula Factor Data'!AF108</f>
        <v>25.768134004513104</v>
      </c>
      <c r="Q103" s="104">
        <f>$D103*'National Details'!$E$36</f>
        <v>7.1166448760409855</v>
      </c>
      <c r="R103" s="104">
        <f>$D103*'National Details'!$E$37</f>
        <v>1.2872105214911265</v>
      </c>
      <c r="S103" s="104">
        <f>$D103*'National Details'!$E$43</f>
        <v>1.2632568514510467</v>
      </c>
      <c r="T103" s="104">
        <f>$D103*'National Details'!$E$44</f>
        <v>0.95673129190777861</v>
      </c>
      <c r="U103" s="104">
        <f>$D103*'National Details'!$E$45</f>
        <v>0.90099937199082003</v>
      </c>
      <c r="V103" s="104">
        <f>$D103*'National Details'!$E$46</f>
        <v>0.82669014543487696</v>
      </c>
      <c r="W103" s="104">
        <f>$D103*'National Details'!$E$47</f>
        <v>0.5294532392111011</v>
      </c>
      <c r="X103" s="104">
        <f>$D103*'National Details'!$E$48</f>
        <v>0.43656670601617087</v>
      </c>
      <c r="Y103" s="104">
        <f>$D103*'National Details'!$E$39</f>
        <v>0.54357517801230371</v>
      </c>
      <c r="Z103" s="104">
        <f>$D103*'National Details'!$E$40</f>
        <v>4.7702554088425915</v>
      </c>
      <c r="AA103" s="105">
        <f t="shared" ref="AA103:AH134" si="32">G103*Q103*38*15</f>
        <v>6766140.1525931405</v>
      </c>
      <c r="AB103" s="105">
        <f t="shared" si="32"/>
        <v>314010.05199584283</v>
      </c>
      <c r="AC103" s="105">
        <f t="shared" si="32"/>
        <v>11953.947632421805</v>
      </c>
      <c r="AD103" s="105">
        <f t="shared" si="32"/>
        <v>81128.141572831984</v>
      </c>
      <c r="AE103" s="105">
        <f t="shared" si="32"/>
        <v>46608.676209942656</v>
      </c>
      <c r="AF103" s="105">
        <f t="shared" si="32"/>
        <v>76098.498573896388</v>
      </c>
      <c r="AG103" s="105">
        <f t="shared" si="32"/>
        <v>86006.895281799618</v>
      </c>
      <c r="AH103" s="105">
        <f t="shared" si="32"/>
        <v>51065.525884824798</v>
      </c>
      <c r="AI103" s="105">
        <f t="shared" si="30"/>
        <v>352861.68515571725</v>
      </c>
      <c r="AJ103" s="105">
        <f t="shared" ref="AJ103:AK134" si="33">O103*Y103*38*15</f>
        <v>85537.059698968907</v>
      </c>
      <c r="AK103" s="105">
        <f t="shared" si="33"/>
        <v>70064.730948161319</v>
      </c>
      <c r="AL103" s="104">
        <f t="shared" ref="AL103:AM134" si="34">AA103/($G103*15*38)</f>
        <v>7.1166448760409855</v>
      </c>
      <c r="AM103" s="104">
        <f t="shared" si="34"/>
        <v>0.33027663884631842</v>
      </c>
      <c r="AN103" s="104">
        <f t="shared" ref="AN103:AP134" si="35">AI103/($G103*15*38)</f>
        <v>0.37114089377120013</v>
      </c>
      <c r="AO103" s="104">
        <f t="shared" si="35"/>
        <v>8.9968115334557328E-2</v>
      </c>
      <c r="AP103" s="104">
        <f t="shared" si="35"/>
        <v>7.3694277275992121E-2</v>
      </c>
      <c r="AQ103" s="104">
        <f t="shared" si="26"/>
        <v>7.9817248012690536</v>
      </c>
      <c r="AR103" s="104">
        <f t="shared" ref="AR103:AR134" si="36">ROUND(AQ103,2)</f>
        <v>7.98</v>
      </c>
      <c r="AS103" s="105">
        <f t="shared" ref="AS103:AS134" si="37">ROUNDUP(E103*AR103*15*38,0)</f>
        <v>2844695</v>
      </c>
      <c r="AT103" s="105">
        <f t="shared" ref="AT103:AT134" si="38">ROUNDUP(F103*AR103*15*38,0)</f>
        <v>4742280</v>
      </c>
      <c r="AU103" s="105">
        <f t="shared" si="31"/>
        <v>7586975</v>
      </c>
      <c r="AV103" s="106"/>
      <c r="AW103" s="107"/>
      <c r="AX103" s="67"/>
      <c r="AZ103" s="67"/>
      <c r="BB103" s="67"/>
    </row>
    <row r="104" spans="1:54" x14ac:dyDescent="0.6">
      <c r="A104" s="102" t="s">
        <v>149</v>
      </c>
      <c r="B104" s="101">
        <v>826</v>
      </c>
      <c r="C104" s="102" t="s">
        <v>158</v>
      </c>
      <c r="D104" s="103">
        <f>ACA!P111</f>
        <v>1.1757893733795344</v>
      </c>
      <c r="E104" s="103">
        <f>'Formula Factor Data'!L109</f>
        <v>631.48</v>
      </c>
      <c r="F104" s="103">
        <f>'Formula Factor Data'!M109</f>
        <v>1163.2</v>
      </c>
      <c r="G104" s="103">
        <f>'Formula Factor Data'!N109</f>
        <v>1794.68</v>
      </c>
      <c r="H104" s="103">
        <f>'Formula Factor Data'!X109</f>
        <v>396.87243263142398</v>
      </c>
      <c r="I104" s="103">
        <f>'Formula Factor Data'!Y109</f>
        <v>15.301177117711772</v>
      </c>
      <c r="J104" s="103">
        <f>'Formula Factor Data'!Z109</f>
        <v>39.980495049504952</v>
      </c>
      <c r="K104" s="103">
        <f>'Formula Factor Data'!AA109</f>
        <v>52.912457645764576</v>
      </c>
      <c r="L104" s="103">
        <f>'Formula Factor Data'!AB109</f>
        <v>103.45570077007702</v>
      </c>
      <c r="M104" s="103">
        <f>'Formula Factor Data'!AC109</f>
        <v>196.34865346534653</v>
      </c>
      <c r="N104" s="103">
        <f>'Formula Factor Data'!AD109</f>
        <v>197.82941254125413</v>
      </c>
      <c r="O104" s="103">
        <f>'Formula Factor Data'!AE109</f>
        <v>567.54893432276401</v>
      </c>
      <c r="P104" s="103">
        <f>'Formula Factor Data'!AF109</f>
        <v>24.375959252971139</v>
      </c>
      <c r="Q104" s="104">
        <f>$D104*'National Details'!$E$36</f>
        <v>7.7956194642726206</v>
      </c>
      <c r="R104" s="104">
        <f>$D104*'National Details'!$E$37</f>
        <v>1.4100188460626155</v>
      </c>
      <c r="S104" s="104">
        <f>$D104*'National Details'!$E$43</f>
        <v>1.3837798388256703</v>
      </c>
      <c r="T104" s="104">
        <f>$D104*'National Details'!$E$44</f>
        <v>1.0480097308753245</v>
      </c>
      <c r="U104" s="104">
        <f>$D104*'National Details'!$E$45</f>
        <v>0.98696062033889709</v>
      </c>
      <c r="V104" s="104">
        <f>$D104*'National Details'!$E$46</f>
        <v>0.90556180629032912</v>
      </c>
      <c r="W104" s="104">
        <f>$D104*'National Details'!$E$47</f>
        <v>0.57996655009605358</v>
      </c>
      <c r="X104" s="104">
        <f>$D104*'National Details'!$E$48</f>
        <v>0.47821803253534223</v>
      </c>
      <c r="Y104" s="104">
        <f>$D104*'National Details'!$E$39</f>
        <v>0.59543581446282712</v>
      </c>
      <c r="Z104" s="104">
        <f>$D104*'National Details'!$E$40</f>
        <v>5.2253690555671461</v>
      </c>
      <c r="AA104" s="105">
        <f t="shared" si="32"/>
        <v>7974666.1338802492</v>
      </c>
      <c r="AB104" s="105">
        <f t="shared" si="32"/>
        <v>318970.63741102343</v>
      </c>
      <c r="AC104" s="105">
        <f t="shared" si="32"/>
        <v>12068.872431300431</v>
      </c>
      <c r="AD104" s="105">
        <f t="shared" si="32"/>
        <v>23882.97027854354</v>
      </c>
      <c r="AE104" s="105">
        <f t="shared" si="32"/>
        <v>29766.831852380074</v>
      </c>
      <c r="AF104" s="105">
        <f t="shared" si="32"/>
        <v>53400.752818418157</v>
      </c>
      <c r="AG104" s="105">
        <f t="shared" si="32"/>
        <v>64909.121164792465</v>
      </c>
      <c r="AH104" s="105">
        <f t="shared" si="32"/>
        <v>53925.187692567626</v>
      </c>
      <c r="AI104" s="105">
        <f t="shared" si="30"/>
        <v>237953.73623800228</v>
      </c>
      <c r="AJ104" s="105">
        <f t="shared" si="33"/>
        <v>192625.2083149112</v>
      </c>
      <c r="AK104" s="105">
        <f t="shared" si="33"/>
        <v>72602.828412737392</v>
      </c>
      <c r="AL104" s="104">
        <f t="shared" si="34"/>
        <v>7.7956194642726215</v>
      </c>
      <c r="AM104" s="104">
        <f t="shared" si="34"/>
        <v>0.31180913003600841</v>
      </c>
      <c r="AN104" s="104">
        <f t="shared" si="35"/>
        <v>0.23261121489869502</v>
      </c>
      <c r="AO104" s="104">
        <f t="shared" si="35"/>
        <v>0.18830040004679641</v>
      </c>
      <c r="AP104" s="104">
        <f t="shared" si="35"/>
        <v>7.0972754574765998E-2</v>
      </c>
      <c r="AQ104" s="104">
        <f t="shared" si="26"/>
        <v>8.5993129638288863</v>
      </c>
      <c r="AR104" s="104">
        <f t="shared" si="36"/>
        <v>8.6</v>
      </c>
      <c r="AS104" s="105">
        <f t="shared" si="37"/>
        <v>3095515</v>
      </c>
      <c r="AT104" s="105">
        <f t="shared" si="38"/>
        <v>5702007</v>
      </c>
      <c r="AU104" s="105">
        <f t="shared" si="31"/>
        <v>8797522</v>
      </c>
      <c r="AV104" s="106"/>
      <c r="AW104" s="107"/>
      <c r="AX104" s="67"/>
      <c r="AZ104" s="67"/>
      <c r="BB104" s="67"/>
    </row>
    <row r="105" spans="1:54" x14ac:dyDescent="0.6">
      <c r="A105" s="102" t="s">
        <v>149</v>
      </c>
      <c r="B105" s="101">
        <v>931</v>
      </c>
      <c r="C105" s="102" t="s">
        <v>159</v>
      </c>
      <c r="D105" s="103">
        <f>ACA!P112</f>
        <v>1.1557134056227367</v>
      </c>
      <c r="E105" s="103">
        <f>'Formula Factor Data'!L110</f>
        <v>804.88</v>
      </c>
      <c r="F105" s="103">
        <f>'Formula Factor Data'!M110</f>
        <v>2657.81</v>
      </c>
      <c r="G105" s="103">
        <f>'Formula Factor Data'!N110</f>
        <v>3462.69</v>
      </c>
      <c r="H105" s="103">
        <f>'Formula Factor Data'!X110</f>
        <v>550.76365041484109</v>
      </c>
      <c r="I105" s="103">
        <f>'Formula Factor Data'!Y110</f>
        <v>0</v>
      </c>
      <c r="J105" s="103">
        <f>'Formula Factor Data'!Z110</f>
        <v>28.785111689106486</v>
      </c>
      <c r="K105" s="103">
        <f>'Formula Factor Data'!AA110</f>
        <v>52.890435281517753</v>
      </c>
      <c r="L105" s="103">
        <f>'Formula Factor Data'!AB110</f>
        <v>43.265965422276622</v>
      </c>
      <c r="M105" s="103">
        <f>'Formula Factor Data'!AC110</f>
        <v>202.64365437576498</v>
      </c>
      <c r="N105" s="103">
        <f>'Formula Factor Data'!AD110</f>
        <v>247.41068390452875</v>
      </c>
      <c r="O105" s="103">
        <f>'Formula Factor Data'!AE110</f>
        <v>579.53101415239792</v>
      </c>
      <c r="P105" s="103">
        <f>'Formula Factor Data'!AF110</f>
        <v>45.093792482795131</v>
      </c>
      <c r="Q105" s="104">
        <f>$D105*'National Details'!$E$36</f>
        <v>7.6625134773056134</v>
      </c>
      <c r="R105" s="104">
        <f>$D105*'National Details'!$E$37</f>
        <v>1.3859435367164639</v>
      </c>
      <c r="S105" s="104">
        <f>$D105*'National Details'!$E$43</f>
        <v>1.3601525463396686</v>
      </c>
      <c r="T105" s="104">
        <f>$D105*'National Details'!$E$44</f>
        <v>1.0301155314190145</v>
      </c>
      <c r="U105" s="104">
        <f>$D105*'National Details'!$E$45</f>
        <v>0.97010880143344014</v>
      </c>
      <c r="V105" s="104">
        <f>$D105*'National Details'!$E$46</f>
        <v>0.89009982811934274</v>
      </c>
      <c r="W105" s="104">
        <f>$D105*'National Details'!$E$47</f>
        <v>0.57006393486295004</v>
      </c>
      <c r="X105" s="104">
        <f>$D105*'National Details'!$E$48</f>
        <v>0.47005271822032701</v>
      </c>
      <c r="Y105" s="104">
        <f>$D105*'National Details'!$E$39</f>
        <v>0.58526906990547556</v>
      </c>
      <c r="Z105" s="104">
        <f>$D105*'National Details'!$E$40</f>
        <v>5.1361487044974554</v>
      </c>
      <c r="AA105" s="105">
        <f t="shared" si="32"/>
        <v>15123758.011856884</v>
      </c>
      <c r="AB105" s="105">
        <f t="shared" si="32"/>
        <v>435096.57328396454</v>
      </c>
      <c r="AC105" s="105">
        <f t="shared" si="32"/>
        <v>0</v>
      </c>
      <c r="AD105" s="105">
        <f t="shared" si="32"/>
        <v>16901.634656010381</v>
      </c>
      <c r="AE105" s="105">
        <f t="shared" si="32"/>
        <v>29246.40176360029</v>
      </c>
      <c r="AF105" s="105">
        <f t="shared" si="32"/>
        <v>21951.286179897932</v>
      </c>
      <c r="AG105" s="105">
        <f t="shared" si="32"/>
        <v>65846.308223420056</v>
      </c>
      <c r="AH105" s="105">
        <f t="shared" si="32"/>
        <v>66288.756757062089</v>
      </c>
      <c r="AI105" s="105">
        <f t="shared" si="30"/>
        <v>200234.38757999073</v>
      </c>
      <c r="AJ105" s="105">
        <f t="shared" si="33"/>
        <v>193333.49925158001</v>
      </c>
      <c r="AK105" s="105">
        <f t="shared" si="33"/>
        <v>132016.80158958962</v>
      </c>
      <c r="AL105" s="104">
        <f t="shared" si="34"/>
        <v>7.6625134773056134</v>
      </c>
      <c r="AM105" s="104">
        <f t="shared" si="34"/>
        <v>0.22044344759444678</v>
      </c>
      <c r="AN105" s="104">
        <f t="shared" si="35"/>
        <v>0.10144956645357847</v>
      </c>
      <c r="AO105" s="104">
        <f t="shared" si="35"/>
        <v>9.795320332872734E-2</v>
      </c>
      <c r="AP105" s="104">
        <f t="shared" si="35"/>
        <v>6.6886849195678874E-2</v>
      </c>
      <c r="AQ105" s="104">
        <f t="shared" si="26"/>
        <v>8.1492465438780464</v>
      </c>
      <c r="AR105" s="104">
        <f t="shared" si="36"/>
        <v>8.15</v>
      </c>
      <c r="AS105" s="105">
        <f t="shared" si="37"/>
        <v>3739071</v>
      </c>
      <c r="AT105" s="105">
        <f t="shared" si="38"/>
        <v>12346857</v>
      </c>
      <c r="AU105" s="105">
        <f t="shared" si="31"/>
        <v>16085928</v>
      </c>
      <c r="AV105" s="106"/>
      <c r="AW105" s="107"/>
      <c r="AX105" s="67"/>
      <c r="AZ105" s="67"/>
      <c r="BB105" s="67"/>
    </row>
    <row r="106" spans="1:54" x14ac:dyDescent="0.6">
      <c r="A106" s="102" t="s">
        <v>149</v>
      </c>
      <c r="B106" s="101">
        <v>851</v>
      </c>
      <c r="C106" s="102" t="s">
        <v>160</v>
      </c>
      <c r="D106" s="103">
        <f>ACA!P113</f>
        <v>1.1842915181311384</v>
      </c>
      <c r="E106" s="103">
        <f>'Formula Factor Data'!L111</f>
        <v>555.73</v>
      </c>
      <c r="F106" s="103">
        <f>'Formula Factor Data'!M111</f>
        <v>787.27</v>
      </c>
      <c r="G106" s="103">
        <f>'Formula Factor Data'!N111</f>
        <v>1343</v>
      </c>
      <c r="H106" s="103">
        <f>'Formula Factor Data'!X111</f>
        <v>452.64455521472394</v>
      </c>
      <c r="I106" s="103">
        <f>'Formula Factor Data'!Y111</f>
        <v>64.6600219613143</v>
      </c>
      <c r="J106" s="103">
        <f>'Formula Factor Data'!Z111</f>
        <v>103.45603513810288</v>
      </c>
      <c r="K106" s="103">
        <f>'Formula Factor Data'!AA111</f>
        <v>136.12636202381958</v>
      </c>
      <c r="L106" s="103">
        <f>'Formula Factor Data'!AB111</f>
        <v>23.02804290902948</v>
      </c>
      <c r="M106" s="103">
        <f>'Formula Factor Data'!AC111</f>
        <v>200.33262944505447</v>
      </c>
      <c r="N106" s="103">
        <f>'Formula Factor Data'!AD111</f>
        <v>164.25914350874231</v>
      </c>
      <c r="O106" s="103">
        <f>'Formula Factor Data'!AE111</f>
        <v>296.31069299820001</v>
      </c>
      <c r="P106" s="103">
        <f>'Formula Factor Data'!AF111</f>
        <v>28.05660208909919</v>
      </c>
      <c r="Q106" s="104">
        <f>$D106*'National Details'!$E$36</f>
        <v>7.8519896668057179</v>
      </c>
      <c r="R106" s="104">
        <f>$D106*'National Details'!$E$37</f>
        <v>1.4202147064804187</v>
      </c>
      <c r="S106" s="104">
        <f>$D106*'National Details'!$E$43</f>
        <v>1.3937859647189763</v>
      </c>
      <c r="T106" s="104">
        <f>$D106*'National Details'!$E$44</f>
        <v>1.0555878997504018</v>
      </c>
      <c r="U106" s="104">
        <f>$D106*'National Details'!$E$45</f>
        <v>0.99409734248338755</v>
      </c>
      <c r="V106" s="104">
        <f>$D106*'National Details'!$E$46</f>
        <v>0.91210993279403685</v>
      </c>
      <c r="W106" s="104">
        <f>$D106*'National Details'!$E$47</f>
        <v>0.5841602940366305</v>
      </c>
      <c r="X106" s="104">
        <f>$D106*'National Details'!$E$48</f>
        <v>0.48167603192494068</v>
      </c>
      <c r="Y106" s="104">
        <f>$D106*'National Details'!$E$39</f>
        <v>0.59974141680919069</v>
      </c>
      <c r="Z106" s="104">
        <f>$D106*'National Details'!$E$40</f>
        <v>5.2631537516163114</v>
      </c>
      <c r="AA106" s="105">
        <f t="shared" si="32"/>
        <v>6010776.6098364452</v>
      </c>
      <c r="AB106" s="105">
        <f t="shared" si="32"/>
        <v>366425.89885081613</v>
      </c>
      <c r="AC106" s="105">
        <f t="shared" si="32"/>
        <v>51369.671720217368</v>
      </c>
      <c r="AD106" s="105">
        <f t="shared" si="32"/>
        <v>62247.955143322259</v>
      </c>
      <c r="AE106" s="105">
        <f t="shared" si="32"/>
        <v>77134.027195992036</v>
      </c>
      <c r="AF106" s="105">
        <f t="shared" si="32"/>
        <v>11972.340801975854</v>
      </c>
      <c r="AG106" s="105">
        <f t="shared" si="32"/>
        <v>66705.029601399976</v>
      </c>
      <c r="AH106" s="105">
        <f t="shared" si="32"/>
        <v>45098.224698027807</v>
      </c>
      <c r="AI106" s="105">
        <f t="shared" si="30"/>
        <v>314527.24916093535</v>
      </c>
      <c r="AJ106" s="105">
        <f t="shared" si="33"/>
        <v>101294.58305563856</v>
      </c>
      <c r="AK106" s="105">
        <f t="shared" si="33"/>
        <v>84169.740009423607</v>
      </c>
      <c r="AL106" s="104">
        <f t="shared" si="34"/>
        <v>7.8519896668057179</v>
      </c>
      <c r="AM106" s="104">
        <f t="shared" si="34"/>
        <v>0.47866899041268712</v>
      </c>
      <c r="AN106" s="104">
        <f t="shared" si="35"/>
        <v>0.41087281571884804</v>
      </c>
      <c r="AO106" s="104">
        <f t="shared" si="35"/>
        <v>0.13232300434434371</v>
      </c>
      <c r="AP106" s="104">
        <f t="shared" si="35"/>
        <v>0.10995250226570993</v>
      </c>
      <c r="AQ106" s="104">
        <f t="shared" si="26"/>
        <v>8.9838069795473068</v>
      </c>
      <c r="AR106" s="104">
        <f t="shared" si="36"/>
        <v>8.98</v>
      </c>
      <c r="AS106" s="105">
        <f t="shared" si="37"/>
        <v>2844560</v>
      </c>
      <c r="AT106" s="105">
        <f t="shared" si="38"/>
        <v>4029721</v>
      </c>
      <c r="AU106" s="105">
        <f t="shared" si="31"/>
        <v>6874281</v>
      </c>
      <c r="AV106" s="106"/>
      <c r="AW106" s="107"/>
      <c r="AX106" s="67"/>
      <c r="AZ106" s="67"/>
      <c r="BB106" s="67"/>
    </row>
    <row r="107" spans="1:54" x14ac:dyDescent="0.6">
      <c r="A107" s="102" t="s">
        <v>149</v>
      </c>
      <c r="B107" s="101">
        <v>870</v>
      </c>
      <c r="C107" s="102" t="s">
        <v>161</v>
      </c>
      <c r="D107" s="103">
        <f>ACA!P114</f>
        <v>1.3133341288582234</v>
      </c>
      <c r="E107" s="103">
        <f>'Formula Factor Data'!L112</f>
        <v>305.5</v>
      </c>
      <c r="F107" s="103">
        <f>'Formula Factor Data'!M112</f>
        <v>544.16999999999996</v>
      </c>
      <c r="G107" s="103">
        <f>'Formula Factor Data'!N112</f>
        <v>849.67</v>
      </c>
      <c r="H107" s="103">
        <f>'Formula Factor Data'!X112</f>
        <v>196.10634397603565</v>
      </c>
      <c r="I107" s="103">
        <f>'Formula Factor Data'!Y112</f>
        <v>0</v>
      </c>
      <c r="J107" s="103">
        <f>'Formula Factor Data'!Z112</f>
        <v>15.544611571737562</v>
      </c>
      <c r="K107" s="103">
        <f>'Formula Factor Data'!AA112</f>
        <v>64.781977289113186</v>
      </c>
      <c r="L107" s="103">
        <f>'Formula Factor Data'!AB112</f>
        <v>65.854019466474398</v>
      </c>
      <c r="M107" s="103">
        <f>'Formula Factor Data'!AC112</f>
        <v>84.997629776496026</v>
      </c>
      <c r="N107" s="103">
        <f>'Formula Factor Data'!AD112</f>
        <v>107.43394105984137</v>
      </c>
      <c r="O107" s="103">
        <f>'Formula Factor Data'!AE112</f>
        <v>331.55380665195702</v>
      </c>
      <c r="P107" s="103">
        <f>'Formula Factor Data'!AF112</f>
        <v>11.101300603781056</v>
      </c>
      <c r="Q107" s="104">
        <f>$D107*'National Details'!$E$36</f>
        <v>8.7075570929793358</v>
      </c>
      <c r="R107" s="104">
        <f>$D107*'National Details'!$E$37</f>
        <v>1.5749639474497696</v>
      </c>
      <c r="S107" s="104">
        <f>$D107*'National Details'!$E$43</f>
        <v>1.5456554807363914</v>
      </c>
      <c r="T107" s="104">
        <f>$D107*'National Details'!$E$44</f>
        <v>1.1706067243812381</v>
      </c>
      <c r="U107" s="104">
        <f>$D107*'National Details'!$E$45</f>
        <v>1.1024160414075732</v>
      </c>
      <c r="V107" s="104">
        <f>$D107*'National Details'!$E$46</f>
        <v>1.0114951307760216</v>
      </c>
      <c r="W107" s="104">
        <f>$D107*'National Details'!$E$47</f>
        <v>0.64781148824981172</v>
      </c>
      <c r="X107" s="104">
        <f>$D107*'National Details'!$E$48</f>
        <v>0.53416034996037087</v>
      </c>
      <c r="Y107" s="104">
        <f>$D107*'National Details'!$E$39</f>
        <v>0.66509035919488546</v>
      </c>
      <c r="Z107" s="104">
        <f>$D107*'National Details'!$E$40</f>
        <v>5.8366367922095446</v>
      </c>
      <c r="AA107" s="105">
        <f t="shared" si="32"/>
        <v>4217173.5200592987</v>
      </c>
      <c r="AB107" s="105">
        <f t="shared" si="32"/>
        <v>176050.44032821048</v>
      </c>
      <c r="AC107" s="105">
        <f t="shared" si="32"/>
        <v>0</v>
      </c>
      <c r="AD107" s="105">
        <f t="shared" si="32"/>
        <v>10372.077295249128</v>
      </c>
      <c r="AE107" s="105">
        <f t="shared" si="32"/>
        <v>40707.513845843096</v>
      </c>
      <c r="AF107" s="105">
        <f t="shared" si="32"/>
        <v>37968.281418449871</v>
      </c>
      <c r="AG107" s="105">
        <f t="shared" si="32"/>
        <v>31385.591394634488</v>
      </c>
      <c r="AH107" s="105">
        <f t="shared" si="32"/>
        <v>32710.562385863632</v>
      </c>
      <c r="AI107" s="105">
        <f t="shared" si="30"/>
        <v>153144.0263400402</v>
      </c>
      <c r="AJ107" s="105">
        <f t="shared" si="33"/>
        <v>125692.54700439158</v>
      </c>
      <c r="AK107" s="105">
        <f t="shared" si="33"/>
        <v>36932.727940881734</v>
      </c>
      <c r="AL107" s="104">
        <f t="shared" si="34"/>
        <v>8.7075570929793358</v>
      </c>
      <c r="AM107" s="104">
        <f t="shared" si="34"/>
        <v>0.36350632790193776</v>
      </c>
      <c r="AN107" s="104">
        <f t="shared" si="35"/>
        <v>0.31620950536222675</v>
      </c>
      <c r="AO107" s="104">
        <f t="shared" si="35"/>
        <v>0.25952809956639844</v>
      </c>
      <c r="AP107" s="104">
        <f t="shared" si="35"/>
        <v>7.6258146745685443E-2</v>
      </c>
      <c r="AQ107" s="104">
        <f t="shared" si="26"/>
        <v>9.7230591725555851</v>
      </c>
      <c r="AR107" s="104">
        <f t="shared" si="36"/>
        <v>9.7200000000000006</v>
      </c>
      <c r="AS107" s="105">
        <f t="shared" si="37"/>
        <v>1692593</v>
      </c>
      <c r="AT107" s="105">
        <f t="shared" si="38"/>
        <v>3014920</v>
      </c>
      <c r="AU107" s="105">
        <f t="shared" si="31"/>
        <v>4707513</v>
      </c>
      <c r="AV107" s="106"/>
      <c r="AW107" s="107"/>
      <c r="AX107" s="67"/>
      <c r="AZ107" s="67"/>
      <c r="BB107" s="67"/>
    </row>
    <row r="108" spans="1:54" x14ac:dyDescent="0.6">
      <c r="A108" s="102" t="s">
        <v>149</v>
      </c>
      <c r="B108" s="101">
        <v>871</v>
      </c>
      <c r="C108" s="102" t="s">
        <v>162</v>
      </c>
      <c r="D108" s="103">
        <f>ACA!P115</f>
        <v>1.3356721607468525</v>
      </c>
      <c r="E108" s="103">
        <f>'Formula Factor Data'!L113</f>
        <v>297.58</v>
      </c>
      <c r="F108" s="103">
        <f>'Formula Factor Data'!M113</f>
        <v>442.73</v>
      </c>
      <c r="G108" s="103">
        <f>'Formula Factor Data'!N113</f>
        <v>740.31</v>
      </c>
      <c r="H108" s="103">
        <f>'Formula Factor Data'!X113</f>
        <v>152.20659266409265</v>
      </c>
      <c r="I108" s="103">
        <f>'Formula Factor Data'!Y113</f>
        <v>0</v>
      </c>
      <c r="J108" s="103">
        <f>'Formula Factor Data'!Z113</f>
        <v>0</v>
      </c>
      <c r="K108" s="103">
        <f>'Formula Factor Data'!AA113</f>
        <v>0</v>
      </c>
      <c r="L108" s="103">
        <f>'Formula Factor Data'!AB113</f>
        <v>7.6923068868304467</v>
      </c>
      <c r="M108" s="103">
        <f>'Formula Factor Data'!AC113</f>
        <v>47.465707611759967</v>
      </c>
      <c r="N108" s="103">
        <f>'Formula Factor Data'!AD113</f>
        <v>168.33629722110348</v>
      </c>
      <c r="O108" s="103">
        <f>'Formula Factor Data'!AE113</f>
        <v>420.713793252009</v>
      </c>
      <c r="P108" s="103">
        <f>'Formula Factor Data'!AF113</f>
        <v>9.2027486187845291</v>
      </c>
      <c r="Q108" s="104">
        <f>$D108*'National Details'!$E$36</f>
        <v>8.855660826630217</v>
      </c>
      <c r="R108" s="104">
        <f>$D108*'National Details'!$E$37</f>
        <v>1.6017519476307744</v>
      </c>
      <c r="S108" s="104">
        <f>$D108*'National Details'!$E$43</f>
        <v>1.5719449836578911</v>
      </c>
      <c r="T108" s="104">
        <f>$D108*'National Details'!$E$44</f>
        <v>1.1905171567409036</v>
      </c>
      <c r="U108" s="104">
        <f>$D108*'National Details'!$E$45</f>
        <v>1.1211666427559959</v>
      </c>
      <c r="V108" s="104">
        <f>$D108*'National Details'!$E$46</f>
        <v>1.0286992907761208</v>
      </c>
      <c r="W108" s="104">
        <f>$D108*'National Details'!$E$47</f>
        <v>0.65882988285661692</v>
      </c>
      <c r="X108" s="104">
        <f>$D108*'National Details'!$E$48</f>
        <v>0.5432456928817716</v>
      </c>
      <c r="Y108" s="104">
        <f>$D108*'National Details'!$E$39</f>
        <v>0.6764026439562898</v>
      </c>
      <c r="Z108" s="104">
        <f>$D108*'National Details'!$E$40</f>
        <v>5.9359100661783479</v>
      </c>
      <c r="AA108" s="105">
        <f t="shared" si="32"/>
        <v>3736882.5319406912</v>
      </c>
      <c r="AB108" s="105">
        <f t="shared" si="32"/>
        <v>138964.40755791398</v>
      </c>
      <c r="AC108" s="105">
        <f t="shared" si="32"/>
        <v>0</v>
      </c>
      <c r="AD108" s="105">
        <f t="shared" si="32"/>
        <v>0</v>
      </c>
      <c r="AE108" s="105">
        <f t="shared" si="32"/>
        <v>0</v>
      </c>
      <c r="AF108" s="105">
        <f t="shared" si="32"/>
        <v>4510.450264181407</v>
      </c>
      <c r="AG108" s="105">
        <f t="shared" si="32"/>
        <v>17824.941153770484</v>
      </c>
      <c r="AH108" s="105">
        <f t="shared" si="32"/>
        <v>52125.341999987213</v>
      </c>
      <c r="AI108" s="105">
        <f t="shared" si="30"/>
        <v>74460.733417939104</v>
      </c>
      <c r="AJ108" s="105">
        <f t="shared" si="33"/>
        <v>162205.9955995871</v>
      </c>
      <c r="AK108" s="105">
        <f t="shared" si="33"/>
        <v>31137.212252768622</v>
      </c>
      <c r="AL108" s="104">
        <f t="shared" si="34"/>
        <v>8.855660826630217</v>
      </c>
      <c r="AM108" s="104">
        <f t="shared" si="34"/>
        <v>0.32931772668470549</v>
      </c>
      <c r="AN108" s="104">
        <f t="shared" si="35"/>
        <v>0.17645697835434776</v>
      </c>
      <c r="AO108" s="104">
        <f t="shared" si="35"/>
        <v>0.3843956208946776</v>
      </c>
      <c r="AP108" s="104">
        <f t="shared" si="35"/>
        <v>7.3788937286747402E-2</v>
      </c>
      <c r="AQ108" s="104">
        <f t="shared" si="26"/>
        <v>9.8196200898506962</v>
      </c>
      <c r="AR108" s="104">
        <f t="shared" si="36"/>
        <v>9.82</v>
      </c>
      <c r="AS108" s="105">
        <f t="shared" si="37"/>
        <v>1665675</v>
      </c>
      <c r="AT108" s="105">
        <f t="shared" si="38"/>
        <v>2478137</v>
      </c>
      <c r="AU108" s="105">
        <f t="shared" si="31"/>
        <v>4143812</v>
      </c>
      <c r="AV108" s="106"/>
      <c r="AW108" s="107"/>
      <c r="AX108" s="67"/>
      <c r="AZ108" s="67"/>
      <c r="BB108" s="67"/>
    </row>
    <row r="109" spans="1:54" x14ac:dyDescent="0.6">
      <c r="A109" s="102" t="s">
        <v>149</v>
      </c>
      <c r="B109" s="101">
        <v>852</v>
      </c>
      <c r="C109" s="102" t="s">
        <v>163</v>
      </c>
      <c r="D109" s="103">
        <f>ACA!P116</f>
        <v>1.199397403338613</v>
      </c>
      <c r="E109" s="103">
        <f>'Formula Factor Data'!L114</f>
        <v>592.88</v>
      </c>
      <c r="F109" s="103">
        <f>'Formula Factor Data'!M114</f>
        <v>800.72</v>
      </c>
      <c r="G109" s="103">
        <f>'Formula Factor Data'!N114</f>
        <v>1393.6</v>
      </c>
      <c r="H109" s="103">
        <f>'Formula Factor Data'!X114</f>
        <v>467.22182720132287</v>
      </c>
      <c r="I109" s="103">
        <f>'Formula Factor Data'!Y114</f>
        <v>35.5372197309417</v>
      </c>
      <c r="J109" s="103">
        <f>'Formula Factor Data'!Z114</f>
        <v>141.86905829596412</v>
      </c>
      <c r="K109" s="103">
        <f>'Formula Factor Data'!AA114</f>
        <v>155.86008968609866</v>
      </c>
      <c r="L109" s="103">
        <f>'Formula Factor Data'!AB114</f>
        <v>83.852914798206271</v>
      </c>
      <c r="M109" s="103">
        <f>'Formula Factor Data'!AC114</f>
        <v>134.03408071748879</v>
      </c>
      <c r="N109" s="103">
        <f>'Formula Factor Data'!AD114</f>
        <v>258.46098654708521</v>
      </c>
      <c r="O109" s="103">
        <f>'Formula Factor Data'!AE114</f>
        <v>439.68548124175999</v>
      </c>
      <c r="P109" s="103">
        <f>'Formula Factor Data'!AF114</f>
        <v>30.880851374006848</v>
      </c>
      <c r="Q109" s="104">
        <f>$D109*'National Details'!$E$36</f>
        <v>7.9521434319396747</v>
      </c>
      <c r="R109" s="104">
        <f>$D109*'National Details'!$E$37</f>
        <v>1.4383298411390837</v>
      </c>
      <c r="S109" s="104">
        <f>$D109*'National Details'!$E$43</f>
        <v>1.4115639952667749</v>
      </c>
      <c r="T109" s="104">
        <f>$D109*'National Details'!$E$44</f>
        <v>1.0690521434741023</v>
      </c>
      <c r="U109" s="104">
        <f>$D109*'National Details'!$E$45</f>
        <v>1.006777261329979</v>
      </c>
      <c r="V109" s="104">
        <f>$D109*'National Details'!$E$46</f>
        <v>0.92374408513781681</v>
      </c>
      <c r="W109" s="104">
        <f>$D109*'National Details'!$E$47</f>
        <v>0.59161138036916372</v>
      </c>
      <c r="X109" s="104">
        <f>$D109*'National Details'!$E$48</f>
        <v>0.48781991012895931</v>
      </c>
      <c r="Y109" s="104">
        <f>$D109*'National Details'!$E$39</f>
        <v>0.60739124361094321</v>
      </c>
      <c r="Z109" s="104">
        <f>$D109*'National Details'!$E$40</f>
        <v>5.330286374947657</v>
      </c>
      <c r="AA109" s="105">
        <f t="shared" si="32"/>
        <v>6316801.0394481439</v>
      </c>
      <c r="AB109" s="105">
        <f t="shared" si="32"/>
        <v>383050.88500225893</v>
      </c>
      <c r="AC109" s="105">
        <f t="shared" si="32"/>
        <v>28592.944122526358</v>
      </c>
      <c r="AD109" s="105">
        <f t="shared" si="32"/>
        <v>86449.289892453104</v>
      </c>
      <c r="AE109" s="105">
        <f t="shared" si="32"/>
        <v>89442.344719544737</v>
      </c>
      <c r="AF109" s="105">
        <f t="shared" si="32"/>
        <v>44151.421417852762</v>
      </c>
      <c r="AG109" s="105">
        <f t="shared" si="32"/>
        <v>45198.769880577704</v>
      </c>
      <c r="AH109" s="105">
        <f t="shared" si="32"/>
        <v>71866.976680667532</v>
      </c>
      <c r="AI109" s="105">
        <f t="shared" si="30"/>
        <v>365701.74671362218</v>
      </c>
      <c r="AJ109" s="105">
        <f t="shared" si="33"/>
        <v>152224.83341199195</v>
      </c>
      <c r="AK109" s="105">
        <f t="shared" si="33"/>
        <v>93824.155355621828</v>
      </c>
      <c r="AL109" s="104">
        <f t="shared" si="34"/>
        <v>7.9521434319396738</v>
      </c>
      <c r="AM109" s="104">
        <f t="shared" si="34"/>
        <v>0.48221806579735299</v>
      </c>
      <c r="AN109" s="104">
        <f t="shared" si="35"/>
        <v>0.46037744817615134</v>
      </c>
      <c r="AO109" s="104">
        <f t="shared" si="35"/>
        <v>0.19163397764717902</v>
      </c>
      <c r="AP109" s="104">
        <f t="shared" si="35"/>
        <v>0.11811407959647842</v>
      </c>
      <c r="AQ109" s="104">
        <f t="shared" si="26"/>
        <v>9.2044870031568369</v>
      </c>
      <c r="AR109" s="104">
        <f t="shared" si="36"/>
        <v>9.1999999999999993</v>
      </c>
      <c r="AS109" s="105">
        <f t="shared" si="37"/>
        <v>3109063</v>
      </c>
      <c r="AT109" s="105">
        <f t="shared" si="38"/>
        <v>4198976</v>
      </c>
      <c r="AU109" s="105">
        <f t="shared" si="31"/>
        <v>7308039</v>
      </c>
      <c r="AV109" s="106"/>
      <c r="AW109" s="107"/>
      <c r="AX109" s="67"/>
      <c r="AZ109" s="67"/>
      <c r="BB109" s="67"/>
    </row>
    <row r="110" spans="1:54" x14ac:dyDescent="0.6">
      <c r="A110" s="102" t="s">
        <v>149</v>
      </c>
      <c r="B110" s="101">
        <v>936</v>
      </c>
      <c r="C110" s="102" t="s">
        <v>164</v>
      </c>
      <c r="D110" s="103">
        <f>ACA!P117</f>
        <v>1.3728439186737442</v>
      </c>
      <c r="E110" s="103">
        <f>'Formula Factor Data'!L115</f>
        <v>1171.8399999999999</v>
      </c>
      <c r="F110" s="103">
        <f>'Formula Factor Data'!M115</f>
        <v>3761.72</v>
      </c>
      <c r="G110" s="103">
        <f>'Formula Factor Data'!N115</f>
        <v>4933.5599999999995</v>
      </c>
      <c r="H110" s="103">
        <f>'Formula Factor Data'!X115</f>
        <v>708.84107782847309</v>
      </c>
      <c r="I110" s="103">
        <f>'Formula Factor Data'!Y115</f>
        <v>0</v>
      </c>
      <c r="J110" s="103">
        <f>'Formula Factor Data'!Z115</f>
        <v>0</v>
      </c>
      <c r="K110" s="103">
        <f>'Formula Factor Data'!AA115</f>
        <v>39.036036179130811</v>
      </c>
      <c r="L110" s="103">
        <f>'Formula Factor Data'!AB115</f>
        <v>56.812669755129043</v>
      </c>
      <c r="M110" s="103">
        <f>'Formula Factor Data'!AC115</f>
        <v>145.8409530112508</v>
      </c>
      <c r="N110" s="103">
        <f>'Formula Factor Data'!AD115</f>
        <v>369.97165144495915</v>
      </c>
      <c r="O110" s="103">
        <f>'Formula Factor Data'!AE115</f>
        <v>799.46245306437595</v>
      </c>
      <c r="P110" s="103">
        <f>'Formula Factor Data'!AF115</f>
        <v>61.390110811803588</v>
      </c>
      <c r="Q110" s="104">
        <f>$D110*'National Details'!$E$36</f>
        <v>9.1021138786621556</v>
      </c>
      <c r="R110" s="104">
        <f>$D110*'National Details'!$E$37</f>
        <v>1.6463287063639702</v>
      </c>
      <c r="S110" s="104">
        <f>$D110*'National Details'!$E$43</f>
        <v>1.6156922145459336</v>
      </c>
      <c r="T110" s="104">
        <f>$D110*'National Details'!$E$44</f>
        <v>1.2236492507222885</v>
      </c>
      <c r="U110" s="104">
        <f>$D110*'National Details'!$E$45</f>
        <v>1.1523687118452612</v>
      </c>
      <c r="V110" s="104">
        <f>$D110*'National Details'!$E$46</f>
        <v>1.0573279933425603</v>
      </c>
      <c r="W110" s="104">
        <f>$D110*'National Details'!$E$47</f>
        <v>0.67716511933175227</v>
      </c>
      <c r="X110" s="104">
        <f>$D110*'National Details'!$E$48</f>
        <v>0.55836422120337448</v>
      </c>
      <c r="Y110" s="104">
        <f>$D110*'National Details'!$E$39</f>
        <v>0.69522693039510708</v>
      </c>
      <c r="Z110" s="104">
        <f>$D110*'National Details'!$E$40</f>
        <v>6.1011064508453794</v>
      </c>
      <c r="AA110" s="105">
        <f t="shared" si="32"/>
        <v>25596320.219911102</v>
      </c>
      <c r="AB110" s="105">
        <f t="shared" si="32"/>
        <v>665181.6863670256</v>
      </c>
      <c r="AC110" s="105">
        <f t="shared" si="32"/>
        <v>0</v>
      </c>
      <c r="AD110" s="105">
        <f t="shared" si="32"/>
        <v>0</v>
      </c>
      <c r="AE110" s="105">
        <f t="shared" si="32"/>
        <v>25640.826834555293</v>
      </c>
      <c r="AF110" s="105">
        <f t="shared" si="32"/>
        <v>34239.686881915775</v>
      </c>
      <c r="AG110" s="105">
        <f t="shared" si="32"/>
        <v>56292.291619112475</v>
      </c>
      <c r="AH110" s="105">
        <f t="shared" si="32"/>
        <v>117749.99182504283</v>
      </c>
      <c r="AI110" s="105">
        <f t="shared" si="30"/>
        <v>233922.79716062639</v>
      </c>
      <c r="AJ110" s="105">
        <f t="shared" si="33"/>
        <v>316810.4615097504</v>
      </c>
      <c r="AK110" s="105">
        <f t="shared" si="33"/>
        <v>213492.13262244427</v>
      </c>
      <c r="AL110" s="104">
        <f t="shared" si="34"/>
        <v>9.1021138786621556</v>
      </c>
      <c r="AM110" s="104">
        <f t="shared" si="34"/>
        <v>0.23654022950546713</v>
      </c>
      <c r="AN110" s="104">
        <f t="shared" si="35"/>
        <v>8.3183517016439501E-2</v>
      </c>
      <c r="AO110" s="104">
        <f t="shared" si="35"/>
        <v>0.11265857255411679</v>
      </c>
      <c r="AP110" s="104">
        <f t="shared" si="35"/>
        <v>7.5918322893003737E-2</v>
      </c>
      <c r="AQ110" s="104">
        <f t="shared" si="26"/>
        <v>9.6104145206311848</v>
      </c>
      <c r="AR110" s="104">
        <f t="shared" si="36"/>
        <v>9.61</v>
      </c>
      <c r="AS110" s="105">
        <f t="shared" si="37"/>
        <v>6418988</v>
      </c>
      <c r="AT110" s="105">
        <f t="shared" si="38"/>
        <v>20605574</v>
      </c>
      <c r="AU110" s="105">
        <f t="shared" si="31"/>
        <v>27024562</v>
      </c>
      <c r="AV110" s="106"/>
      <c r="AW110" s="107"/>
      <c r="AX110" s="67"/>
      <c r="AZ110" s="67"/>
      <c r="BB110" s="67"/>
    </row>
    <row r="111" spans="1:54" x14ac:dyDescent="0.6">
      <c r="A111" s="102" t="s">
        <v>149</v>
      </c>
      <c r="B111" s="101">
        <v>869</v>
      </c>
      <c r="C111" s="102" t="s">
        <v>165</v>
      </c>
      <c r="D111" s="103">
        <f>ACA!P118</f>
        <v>1.2394023970750521</v>
      </c>
      <c r="E111" s="103">
        <f>'Formula Factor Data'!L116</f>
        <v>196.5</v>
      </c>
      <c r="F111" s="103">
        <f>'Formula Factor Data'!M116</f>
        <v>585.44000000000005</v>
      </c>
      <c r="G111" s="103">
        <f>'Formula Factor Data'!N116</f>
        <v>781.94</v>
      </c>
      <c r="H111" s="103">
        <f>'Formula Factor Data'!X116</f>
        <v>115.31100022309811</v>
      </c>
      <c r="I111" s="103">
        <f>'Formula Factor Data'!Y116</f>
        <v>0</v>
      </c>
      <c r="J111" s="103">
        <f>'Formula Factor Data'!Z116</f>
        <v>0</v>
      </c>
      <c r="K111" s="103">
        <f>'Formula Factor Data'!AA116</f>
        <v>0</v>
      </c>
      <c r="L111" s="103">
        <f>'Formula Factor Data'!AB116</f>
        <v>17.997684308914593</v>
      </c>
      <c r="M111" s="103">
        <f>'Formula Factor Data'!AC116</f>
        <v>24.392800560813182</v>
      </c>
      <c r="N111" s="103">
        <f>'Formula Factor Data'!AD116</f>
        <v>33.620039724266853</v>
      </c>
      <c r="O111" s="103">
        <f>'Formula Factor Data'!AE116</f>
        <v>100.15251000195802</v>
      </c>
      <c r="P111" s="103">
        <f>'Formula Factor Data'!AF116</f>
        <v>11.433264286584624</v>
      </c>
      <c r="Q111" s="104">
        <f>$D111*'National Details'!$E$36</f>
        <v>8.2173811649049835</v>
      </c>
      <c r="R111" s="104">
        <f>$D111*'National Details'!$E$37</f>
        <v>1.4863042457238649</v>
      </c>
      <c r="S111" s="104">
        <f>$D111*'National Details'!$E$43</f>
        <v>1.4586456452954</v>
      </c>
      <c r="T111" s="104">
        <f>$D111*'National Details'!$E$44</f>
        <v>1.1047095695987228</v>
      </c>
      <c r="U111" s="104">
        <f>$D111*'National Details'!$E$45</f>
        <v>1.0403575558356897</v>
      </c>
      <c r="V111" s="104">
        <f>$D111*'National Details'!$E$46</f>
        <v>0.95455487081831403</v>
      </c>
      <c r="W111" s="104">
        <f>$D111*'National Details'!$E$47</f>
        <v>0.611344130748808</v>
      </c>
      <c r="X111" s="104">
        <f>$D111*'National Details'!$E$48</f>
        <v>0.50409077447708706</v>
      </c>
      <c r="Y111" s="104">
        <f>$D111*'National Details'!$E$39</f>
        <v>0.62765031940065774</v>
      </c>
      <c r="Z111" s="104">
        <f>$D111*'National Details'!$E$40</f>
        <v>5.5080740476986936</v>
      </c>
      <c r="AA111" s="105">
        <f t="shared" si="32"/>
        <v>3662534.4460089076</v>
      </c>
      <c r="AB111" s="105">
        <f t="shared" si="32"/>
        <v>97690.720649846058</v>
      </c>
      <c r="AC111" s="105">
        <f t="shared" si="32"/>
        <v>0</v>
      </c>
      <c r="AD111" s="105">
        <f t="shared" si="32"/>
        <v>0</v>
      </c>
      <c r="AE111" s="105">
        <f t="shared" si="32"/>
        <v>0</v>
      </c>
      <c r="AF111" s="105">
        <f t="shared" si="32"/>
        <v>9792.4730156991172</v>
      </c>
      <c r="AG111" s="105">
        <f t="shared" si="32"/>
        <v>8500.065409566243</v>
      </c>
      <c r="AH111" s="105">
        <f t="shared" si="32"/>
        <v>9660.1045616569827</v>
      </c>
      <c r="AI111" s="105">
        <f t="shared" si="30"/>
        <v>27952.642986922343</v>
      </c>
      <c r="AJ111" s="105">
        <f t="shared" si="33"/>
        <v>35830.630288158718</v>
      </c>
      <c r="AK111" s="105">
        <f t="shared" si="33"/>
        <v>35895.901789527736</v>
      </c>
      <c r="AL111" s="104">
        <f t="shared" si="34"/>
        <v>8.2173811649049835</v>
      </c>
      <c r="AM111" s="104">
        <f t="shared" si="34"/>
        <v>0.21918207178332896</v>
      </c>
      <c r="AN111" s="104">
        <f t="shared" si="35"/>
        <v>6.271545711750294E-2</v>
      </c>
      <c r="AO111" s="104">
        <f t="shared" si="35"/>
        <v>8.039076513735903E-2</v>
      </c>
      <c r="AP111" s="104">
        <f t="shared" si="35"/>
        <v>8.0537210396471701E-2</v>
      </c>
      <c r="AQ111" s="104">
        <f t="shared" si="26"/>
        <v>8.6602066693396473</v>
      </c>
      <c r="AR111" s="104">
        <f t="shared" si="36"/>
        <v>8.66</v>
      </c>
      <c r="AS111" s="105">
        <f t="shared" si="37"/>
        <v>969964</v>
      </c>
      <c r="AT111" s="105">
        <f t="shared" si="38"/>
        <v>2889849</v>
      </c>
      <c r="AU111" s="105">
        <f t="shared" si="31"/>
        <v>3859813</v>
      </c>
      <c r="AV111" s="106"/>
      <c r="AW111" s="107"/>
      <c r="AX111" s="67"/>
      <c r="AZ111" s="67"/>
      <c r="BB111" s="67"/>
    </row>
    <row r="112" spans="1:54" x14ac:dyDescent="0.6">
      <c r="A112" s="102" t="s">
        <v>149</v>
      </c>
      <c r="B112" s="101">
        <v>938</v>
      </c>
      <c r="C112" s="102" t="s">
        <v>166</v>
      </c>
      <c r="D112" s="103">
        <f>ACA!P119</f>
        <v>1.2429038019598171</v>
      </c>
      <c r="E112" s="103">
        <f>'Formula Factor Data'!L117</f>
        <v>1494.05</v>
      </c>
      <c r="F112" s="103">
        <f>'Formula Factor Data'!M117</f>
        <v>3145.42</v>
      </c>
      <c r="G112" s="103">
        <f>'Formula Factor Data'!N117</f>
        <v>4639.47</v>
      </c>
      <c r="H112" s="103">
        <f>'Formula Factor Data'!X117</f>
        <v>715.33929787070497</v>
      </c>
      <c r="I112" s="103">
        <f>'Formula Factor Data'!Y117</f>
        <v>0</v>
      </c>
      <c r="J112" s="103">
        <f>'Formula Factor Data'!Z117</f>
        <v>21.348507926023778</v>
      </c>
      <c r="K112" s="103">
        <f>'Formula Factor Data'!AA117</f>
        <v>78.141667767503307</v>
      </c>
      <c r="L112" s="103">
        <f>'Formula Factor Data'!AB117</f>
        <v>94.79146103038309</v>
      </c>
      <c r="M112" s="103">
        <f>'Formula Factor Data'!AC117</f>
        <v>279.16493857331574</v>
      </c>
      <c r="N112" s="103">
        <f>'Formula Factor Data'!AD117</f>
        <v>599.0861195508586</v>
      </c>
      <c r="O112" s="103">
        <f>'Formula Factor Data'!AE117</f>
        <v>621.49507474319103</v>
      </c>
      <c r="P112" s="103">
        <f>'Formula Factor Data'!AF117</f>
        <v>75.248791563275446</v>
      </c>
      <c r="Q112" s="104">
        <f>$D112*'National Details'!$E$36</f>
        <v>8.2405958840459803</v>
      </c>
      <c r="R112" s="104">
        <f>$D112*'National Details'!$E$37</f>
        <v>1.4905031668801463</v>
      </c>
      <c r="S112" s="104">
        <f>$D112*'National Details'!$E$43</f>
        <v>1.4627664288275535</v>
      </c>
      <c r="T112" s="104">
        <f>$D112*'National Details'!$E$44</f>
        <v>1.1078304571267508</v>
      </c>
      <c r="U112" s="104">
        <f>$D112*'National Details'!$E$45</f>
        <v>1.0432966440902403</v>
      </c>
      <c r="V112" s="104">
        <f>$D112*'National Details'!$E$46</f>
        <v>0.95725156004156164</v>
      </c>
      <c r="W112" s="104">
        <f>$D112*'National Details'!$E$47</f>
        <v>0.61307122384684298</v>
      </c>
      <c r="X112" s="104">
        <f>$D112*'National Details'!$E$48</f>
        <v>0.50551486878599317</v>
      </c>
      <c r="Y112" s="104">
        <f>$D112*'National Details'!$E$39</f>
        <v>0.62942347870667503</v>
      </c>
      <c r="Z112" s="104">
        <f>$D112*'National Details'!$E$40</f>
        <v>5.5236347706904949</v>
      </c>
      <c r="AA112" s="105">
        <f t="shared" si="32"/>
        <v>21792238.51010824</v>
      </c>
      <c r="AB112" s="105">
        <f t="shared" si="32"/>
        <v>607742.8286559605</v>
      </c>
      <c r="AC112" s="105">
        <f t="shared" si="32"/>
        <v>0</v>
      </c>
      <c r="AD112" s="105">
        <f t="shared" si="32"/>
        <v>13480.800557956762</v>
      </c>
      <c r="AE112" s="105">
        <f t="shared" si="32"/>
        <v>46469.215654906897</v>
      </c>
      <c r="AF112" s="105">
        <f t="shared" si="32"/>
        <v>51721.386151473278</v>
      </c>
      <c r="AG112" s="105">
        <f t="shared" si="32"/>
        <v>97554.3546113747</v>
      </c>
      <c r="AH112" s="105">
        <f t="shared" si="32"/>
        <v>172622.75643626938</v>
      </c>
      <c r="AI112" s="105">
        <f t="shared" si="30"/>
        <v>381848.51341198105</v>
      </c>
      <c r="AJ112" s="105">
        <f t="shared" si="33"/>
        <v>222974.64740803684</v>
      </c>
      <c r="AK112" s="105">
        <f t="shared" si="33"/>
        <v>236918.69967286941</v>
      </c>
      <c r="AL112" s="104">
        <f t="shared" si="34"/>
        <v>8.2405958840459803</v>
      </c>
      <c r="AM112" s="104">
        <f t="shared" si="34"/>
        <v>0.22981407119134431</v>
      </c>
      <c r="AN112" s="104">
        <f t="shared" si="35"/>
        <v>0.14439357785535811</v>
      </c>
      <c r="AO112" s="104">
        <f t="shared" si="35"/>
        <v>8.4316439581228947E-2</v>
      </c>
      <c r="AP112" s="104">
        <f t="shared" si="35"/>
        <v>8.9589293934727421E-2</v>
      </c>
      <c r="AQ112" s="104">
        <f t="shared" si="26"/>
        <v>8.7887092666086382</v>
      </c>
      <c r="AR112" s="104">
        <f t="shared" si="36"/>
        <v>8.7899999999999991</v>
      </c>
      <c r="AS112" s="105">
        <f t="shared" si="37"/>
        <v>7485639</v>
      </c>
      <c r="AT112" s="105">
        <f t="shared" si="38"/>
        <v>15759498</v>
      </c>
      <c r="AU112" s="105">
        <f t="shared" si="31"/>
        <v>23245137</v>
      </c>
      <c r="AV112" s="106"/>
      <c r="AW112" s="107"/>
      <c r="AX112" s="67"/>
      <c r="AZ112" s="67"/>
      <c r="BB112" s="67"/>
    </row>
    <row r="113" spans="1:54" x14ac:dyDescent="0.6">
      <c r="A113" s="102" t="s">
        <v>149</v>
      </c>
      <c r="B113" s="101">
        <v>868</v>
      </c>
      <c r="C113" s="102" t="s">
        <v>167</v>
      </c>
      <c r="D113" s="103">
        <f>ACA!P120</f>
        <v>1.3297111440284619</v>
      </c>
      <c r="E113" s="103">
        <f>'Formula Factor Data'!L118</f>
        <v>155.88</v>
      </c>
      <c r="F113" s="103">
        <f>'Formula Factor Data'!M118</f>
        <v>526.41999999999996</v>
      </c>
      <c r="G113" s="103">
        <f>'Formula Factor Data'!N118</f>
        <v>682.3</v>
      </c>
      <c r="H113" s="103">
        <f>'Formula Factor Data'!X118</f>
        <v>91.855751608500668</v>
      </c>
      <c r="I113" s="103">
        <f>'Formula Factor Data'!Y118</f>
        <v>0</v>
      </c>
      <c r="J113" s="103">
        <f>'Formula Factor Data'!Z118</f>
        <v>0</v>
      </c>
      <c r="K113" s="103">
        <f>'Formula Factor Data'!AA118</f>
        <v>0</v>
      </c>
      <c r="L113" s="103">
        <f>'Formula Factor Data'!AB118</f>
        <v>0</v>
      </c>
      <c r="M113" s="103">
        <f>'Formula Factor Data'!AC118</f>
        <v>0</v>
      </c>
      <c r="N113" s="103">
        <f>'Formula Factor Data'!AD118</f>
        <v>37.277036860312535</v>
      </c>
      <c r="O113" s="103">
        <f>'Formula Factor Data'!AE118</f>
        <v>122.41516351366998</v>
      </c>
      <c r="P113" s="103">
        <f>'Formula Factor Data'!AF118</f>
        <v>5.7328944068221723</v>
      </c>
      <c r="Q113" s="104">
        <f>$D113*'National Details'!$E$36</f>
        <v>8.8161385967063541</v>
      </c>
      <c r="R113" s="104">
        <f>$D113*'National Details'!$E$37</f>
        <v>1.5946034343809343</v>
      </c>
      <c r="S113" s="104">
        <f>$D113*'National Details'!$E$43</f>
        <v>1.5649294969214338</v>
      </c>
      <c r="T113" s="104">
        <f>$D113*'National Details'!$E$44</f>
        <v>1.185203957227263</v>
      </c>
      <c r="U113" s="104">
        <f>$D113*'National Details'!$E$45</f>
        <v>1.1161629500101402</v>
      </c>
      <c r="V113" s="104">
        <f>$D113*'National Details'!$E$46</f>
        <v>1.0241082737206451</v>
      </c>
      <c r="W113" s="104">
        <f>$D113*'National Details'!$E$47</f>
        <v>0.65588956856266045</v>
      </c>
      <c r="X113" s="104">
        <f>$D113*'National Details'!$E$48</f>
        <v>0.54082122320078996</v>
      </c>
      <c r="Y113" s="104">
        <f>$D113*'National Details'!$E$39</f>
        <v>0.67338390358909339</v>
      </c>
      <c r="Z113" s="104">
        <f>$D113*'National Details'!$E$40</f>
        <v>5.9094184912371093</v>
      </c>
      <c r="AA113" s="105">
        <f t="shared" si="32"/>
        <v>3428693.2777836649</v>
      </c>
      <c r="AB113" s="105">
        <f t="shared" si="32"/>
        <v>83489.893280057615</v>
      </c>
      <c r="AC113" s="105">
        <f t="shared" si="32"/>
        <v>0</v>
      </c>
      <c r="AD113" s="105">
        <f t="shared" si="32"/>
        <v>0</v>
      </c>
      <c r="AE113" s="105">
        <f t="shared" si="32"/>
        <v>0</v>
      </c>
      <c r="AF113" s="105">
        <f t="shared" si="32"/>
        <v>0</v>
      </c>
      <c r="AG113" s="105">
        <f t="shared" si="32"/>
        <v>0</v>
      </c>
      <c r="AH113" s="105">
        <f t="shared" si="32"/>
        <v>11491.321223094241</v>
      </c>
      <c r="AI113" s="105">
        <f t="shared" si="30"/>
        <v>11491.321223094241</v>
      </c>
      <c r="AJ113" s="105">
        <f t="shared" si="33"/>
        <v>46986.468379239384</v>
      </c>
      <c r="AK113" s="105">
        <f t="shared" si="33"/>
        <v>19310.501163111301</v>
      </c>
      <c r="AL113" s="104">
        <f t="shared" si="34"/>
        <v>8.8161385967063541</v>
      </c>
      <c r="AM113" s="104">
        <f t="shared" si="34"/>
        <v>0.21467609113668068</v>
      </c>
      <c r="AN113" s="104">
        <f t="shared" si="35"/>
        <v>2.9547431733980889E-2</v>
      </c>
      <c r="AO113" s="104">
        <f t="shared" si="35"/>
        <v>0.12081547803800712</v>
      </c>
      <c r="AP113" s="104">
        <f t="shared" si="35"/>
        <v>4.9652751305854816E-2</v>
      </c>
      <c r="AQ113" s="104">
        <f t="shared" si="26"/>
        <v>9.2308303489208789</v>
      </c>
      <c r="AR113" s="104">
        <f t="shared" si="36"/>
        <v>9.23</v>
      </c>
      <c r="AS113" s="105">
        <f t="shared" si="37"/>
        <v>820101</v>
      </c>
      <c r="AT113" s="105">
        <f t="shared" si="38"/>
        <v>2769549</v>
      </c>
      <c r="AU113" s="105">
        <f t="shared" si="31"/>
        <v>3589650</v>
      </c>
      <c r="AV113" s="106"/>
      <c r="AW113" s="107"/>
      <c r="AX113" s="67"/>
      <c r="AZ113" s="67"/>
      <c r="BB113" s="67"/>
    </row>
    <row r="114" spans="1:54" x14ac:dyDescent="0.6">
      <c r="A114" s="102" t="s">
        <v>149</v>
      </c>
      <c r="B114" s="101">
        <v>872</v>
      </c>
      <c r="C114" s="102" t="s">
        <v>168</v>
      </c>
      <c r="D114" s="103">
        <f>ACA!P121</f>
        <v>1.304482643320255</v>
      </c>
      <c r="E114" s="103">
        <f>'Formula Factor Data'!L119</f>
        <v>114.82</v>
      </c>
      <c r="F114" s="103">
        <f>'Formula Factor Data'!M119</f>
        <v>637.99</v>
      </c>
      <c r="G114" s="103">
        <f>'Formula Factor Data'!N119</f>
        <v>752.81</v>
      </c>
      <c r="H114" s="103">
        <f>'Formula Factor Data'!X119</f>
        <v>71.055562547193546</v>
      </c>
      <c r="I114" s="103">
        <f>'Formula Factor Data'!Y119</f>
        <v>0</v>
      </c>
      <c r="J114" s="103">
        <f>'Formula Factor Data'!Z119</f>
        <v>0</v>
      </c>
      <c r="K114" s="103">
        <f>'Formula Factor Data'!AA119</f>
        <v>0</v>
      </c>
      <c r="L114" s="103">
        <f>'Formula Factor Data'!AB119</f>
        <v>0</v>
      </c>
      <c r="M114" s="103">
        <f>'Formula Factor Data'!AC119</f>
        <v>13.443035714285713</v>
      </c>
      <c r="N114" s="103">
        <f>'Formula Factor Data'!AD119</f>
        <v>7.9746822033898299</v>
      </c>
      <c r="O114" s="103">
        <f>'Formula Factor Data'!AE119</f>
        <v>193.23514852430998</v>
      </c>
      <c r="P114" s="103">
        <f>'Formula Factor Data'!AF119</f>
        <v>8.2692717656631398</v>
      </c>
      <c r="Q114" s="104">
        <f>$D114*'National Details'!$E$36</f>
        <v>8.648870720649585</v>
      </c>
      <c r="R114" s="104">
        <f>$D114*'National Details'!$E$37</f>
        <v>1.5643491539274288</v>
      </c>
      <c r="S114" s="104">
        <f>$D114*'National Details'!$E$43</f>
        <v>1.5352382176547459</v>
      </c>
      <c r="T114" s="104">
        <f>$D114*'National Details'!$E$44</f>
        <v>1.162717179547345</v>
      </c>
      <c r="U114" s="104">
        <f>$D114*'National Details'!$E$45</f>
        <v>1.0949860817096349</v>
      </c>
      <c r="V114" s="104">
        <f>$D114*'National Details'!$E$46</f>
        <v>1.0046779512593567</v>
      </c>
      <c r="W114" s="104">
        <f>$D114*'National Details'!$E$47</f>
        <v>0.64344542945823979</v>
      </c>
      <c r="X114" s="104">
        <f>$D114*'National Details'!$E$48</f>
        <v>0.53056026639539045</v>
      </c>
      <c r="Y114" s="104">
        <f>$D114*'National Details'!$E$39</f>
        <v>0.66060784589800359</v>
      </c>
      <c r="Z114" s="104">
        <f>$D114*'National Details'!$E$40</f>
        <v>5.7972995778469425</v>
      </c>
      <c r="AA114" s="105">
        <f t="shared" si="32"/>
        <v>3711245.1293109618</v>
      </c>
      <c r="AB114" s="105">
        <f t="shared" si="32"/>
        <v>63358.754216947629</v>
      </c>
      <c r="AC114" s="105">
        <f t="shared" si="32"/>
        <v>0</v>
      </c>
      <c r="AD114" s="105">
        <f t="shared" si="32"/>
        <v>0</v>
      </c>
      <c r="AE114" s="105">
        <f t="shared" si="32"/>
        <v>0</v>
      </c>
      <c r="AF114" s="105">
        <f t="shared" si="32"/>
        <v>0</v>
      </c>
      <c r="AG114" s="105">
        <f t="shared" si="32"/>
        <v>4930.4201363885859</v>
      </c>
      <c r="AH114" s="105">
        <f t="shared" si="32"/>
        <v>2411.6982231219799</v>
      </c>
      <c r="AI114" s="105">
        <f t="shared" si="30"/>
        <v>7342.1183595105658</v>
      </c>
      <c r="AJ114" s="105">
        <f t="shared" si="33"/>
        <v>72762.013474502353</v>
      </c>
      <c r="AK114" s="105">
        <f t="shared" si="33"/>
        <v>27325.484058222923</v>
      </c>
      <c r="AL114" s="104">
        <f t="shared" si="34"/>
        <v>8.648870720649585</v>
      </c>
      <c r="AM114" s="104">
        <f t="shared" si="34"/>
        <v>0.14765440038328356</v>
      </c>
      <c r="AN114" s="104">
        <f t="shared" si="35"/>
        <v>1.711043875964734E-2</v>
      </c>
      <c r="AO114" s="104">
        <f t="shared" si="35"/>
        <v>0.16956822467611374</v>
      </c>
      <c r="AP114" s="104">
        <f t="shared" si="35"/>
        <v>6.368067070865234E-2</v>
      </c>
      <c r="AQ114" s="104">
        <f t="shared" si="26"/>
        <v>9.0468844551772829</v>
      </c>
      <c r="AR114" s="104">
        <f t="shared" si="36"/>
        <v>9.0500000000000007</v>
      </c>
      <c r="AS114" s="105">
        <f t="shared" si="37"/>
        <v>592299</v>
      </c>
      <c r="AT114" s="105">
        <f t="shared" si="38"/>
        <v>3291072</v>
      </c>
      <c r="AU114" s="105">
        <f t="shared" si="31"/>
        <v>3883371</v>
      </c>
      <c r="AV114" s="106"/>
      <c r="AW114" s="107"/>
      <c r="AX114" s="67"/>
      <c r="AZ114" s="67"/>
      <c r="BB114" s="67"/>
    </row>
    <row r="115" spans="1:54" x14ac:dyDescent="0.6">
      <c r="A115" s="102" t="s">
        <v>169</v>
      </c>
      <c r="B115" s="101">
        <v>800</v>
      </c>
      <c r="C115" s="102" t="s">
        <v>170</v>
      </c>
      <c r="D115" s="103">
        <f>ACA!P122</f>
        <v>1.1175253084762806</v>
      </c>
      <c r="E115" s="103">
        <f>'Formula Factor Data'!L120</f>
        <v>241.14</v>
      </c>
      <c r="F115" s="103">
        <f>'Formula Factor Data'!M120</f>
        <v>662.42</v>
      </c>
      <c r="G115" s="103">
        <f>'Formula Factor Data'!N120</f>
        <v>903.56</v>
      </c>
      <c r="H115" s="103">
        <f>'Formula Factor Data'!X120</f>
        <v>160.56625131995776</v>
      </c>
      <c r="I115" s="103">
        <f>'Formula Factor Data'!Y120</f>
        <v>8.906838101360762</v>
      </c>
      <c r="J115" s="103">
        <f>'Formula Factor Data'!Z120</f>
        <v>14.522018643522983</v>
      </c>
      <c r="K115" s="103">
        <f>'Formula Factor Data'!AA120</f>
        <v>14.61883210114647</v>
      </c>
      <c r="L115" s="103">
        <f>'Formula Factor Data'!AB120</f>
        <v>23.428856744883745</v>
      </c>
      <c r="M115" s="103">
        <f>'Formula Factor Data'!AC120</f>
        <v>37.273181185042318</v>
      </c>
      <c r="N115" s="103">
        <f>'Formula Factor Data'!AD120</f>
        <v>62.928747455266254</v>
      </c>
      <c r="O115" s="103">
        <f>'Formula Factor Data'!AE120</f>
        <v>75.485435780459582</v>
      </c>
      <c r="P115" s="103">
        <f>'Formula Factor Data'!AF120</f>
        <v>14.940676950393964</v>
      </c>
      <c r="Q115" s="104">
        <f>$D115*'National Details'!$E$36</f>
        <v>7.4093219787612972</v>
      </c>
      <c r="R115" s="104">
        <f>$D115*'National Details'!$E$37</f>
        <v>1.340147973420118</v>
      </c>
      <c r="S115" s="104">
        <f>$D115*'National Details'!$E$43</f>
        <v>1.3152091915936615</v>
      </c>
      <c r="T115" s="104">
        <f>$D115*'National Details'!$E$44</f>
        <v>0.9960775495157882</v>
      </c>
      <c r="U115" s="104">
        <f>$D115*'National Details'!$E$45</f>
        <v>0.93805361459253778</v>
      </c>
      <c r="V115" s="104">
        <f>$D115*'National Details'!$E$46</f>
        <v>0.86068836802820559</v>
      </c>
      <c r="W115" s="104">
        <f>$D115*'National Details'!$E$47</f>
        <v>0.55122738177087338</v>
      </c>
      <c r="X115" s="104">
        <f>$D115*'National Details'!$E$48</f>
        <v>0.45452082356545681</v>
      </c>
      <c r="Y115" s="104">
        <f>$D115*'National Details'!$E$39</f>
        <v>0.56593009539014294</v>
      </c>
      <c r="Z115" s="104">
        <f>$D115*'National Details'!$E$40</f>
        <v>4.9664355691026927</v>
      </c>
      <c r="AA115" s="105">
        <f t="shared" si="32"/>
        <v>3816017.1712638475</v>
      </c>
      <c r="AB115" s="105">
        <f t="shared" si="32"/>
        <v>122654.04569448085</v>
      </c>
      <c r="AC115" s="105">
        <f t="shared" si="32"/>
        <v>6677.1825431993966</v>
      </c>
      <c r="AD115" s="105">
        <f t="shared" si="32"/>
        <v>8245.0823443438894</v>
      </c>
      <c r="AE115" s="105">
        <f t="shared" si="32"/>
        <v>7816.5515273530664</v>
      </c>
      <c r="AF115" s="105">
        <f t="shared" si="32"/>
        <v>11494.018351616745</v>
      </c>
      <c r="AG115" s="105">
        <f t="shared" si="32"/>
        <v>11711.218902694287</v>
      </c>
      <c r="AH115" s="105">
        <f t="shared" si="32"/>
        <v>16303.38288800685</v>
      </c>
      <c r="AI115" s="105">
        <f t="shared" si="30"/>
        <v>62247.436557214241</v>
      </c>
      <c r="AJ115" s="105">
        <f t="shared" si="33"/>
        <v>24350.103526927142</v>
      </c>
      <c r="AK115" s="105">
        <f t="shared" si="33"/>
        <v>42295.088376758322</v>
      </c>
      <c r="AL115" s="104">
        <f t="shared" si="34"/>
        <v>7.4093219787612963</v>
      </c>
      <c r="AM115" s="104">
        <f t="shared" si="34"/>
        <v>0.23814969266690286</v>
      </c>
      <c r="AN115" s="104">
        <f t="shared" si="35"/>
        <v>0.1208619560933909</v>
      </c>
      <c r="AO115" s="104">
        <f t="shared" si="35"/>
        <v>4.7279073743638496E-2</v>
      </c>
      <c r="AP115" s="104">
        <f t="shared" si="35"/>
        <v>8.2121728975285913E-2</v>
      </c>
      <c r="AQ115" s="104">
        <f t="shared" si="26"/>
        <v>7.8977344302405141</v>
      </c>
      <c r="AR115" s="104">
        <f t="shared" si="36"/>
        <v>7.9</v>
      </c>
      <c r="AS115" s="105">
        <f t="shared" si="37"/>
        <v>1085854</v>
      </c>
      <c r="AT115" s="105">
        <f t="shared" si="38"/>
        <v>2982878</v>
      </c>
      <c r="AU115" s="105">
        <f t="shared" si="31"/>
        <v>4068732</v>
      </c>
      <c r="AV115" s="106"/>
      <c r="AW115" s="107"/>
      <c r="AX115" s="67"/>
      <c r="AZ115" s="67"/>
      <c r="BB115" s="67"/>
    </row>
    <row r="116" spans="1:54" x14ac:dyDescent="0.6">
      <c r="A116" s="102" t="s">
        <v>169</v>
      </c>
      <c r="B116" s="101">
        <v>839</v>
      </c>
      <c r="C116" s="102" t="s">
        <v>171</v>
      </c>
      <c r="D116" s="103">
        <f>ACA!P123</f>
        <v>1.0953318942753441</v>
      </c>
      <c r="E116" s="103">
        <f>'Formula Factor Data'!L121</f>
        <v>693.15</v>
      </c>
      <c r="F116" s="103">
        <f>'Formula Factor Data'!M121</f>
        <v>1331.4</v>
      </c>
      <c r="G116" s="103">
        <f>'Formula Factor Data'!N121</f>
        <v>2024.5500000000002</v>
      </c>
      <c r="H116" s="103">
        <f>'Formula Factor Data'!X121</f>
        <v>409.10281008479029</v>
      </c>
      <c r="I116" s="103">
        <f>'Formula Factor Data'!Y121</f>
        <v>0</v>
      </c>
      <c r="J116" s="103">
        <f>'Formula Factor Data'!Z121</f>
        <v>46.641531645569621</v>
      </c>
      <c r="K116" s="103">
        <f>'Formula Factor Data'!AA121</f>
        <v>101.27875443037976</v>
      </c>
      <c r="L116" s="103">
        <f>'Formula Factor Data'!AB121</f>
        <v>64.170546835443034</v>
      </c>
      <c r="M116" s="103">
        <f>'Formula Factor Data'!AC121</f>
        <v>267.65063544303797</v>
      </c>
      <c r="N116" s="103">
        <f>'Formula Factor Data'!AD121</f>
        <v>269.70081265822785</v>
      </c>
      <c r="O116" s="103">
        <f>'Formula Factor Data'!AE121</f>
        <v>348.02381550914998</v>
      </c>
      <c r="P116" s="103">
        <f>'Formula Factor Data'!AF121</f>
        <v>28.969836161497955</v>
      </c>
      <c r="Q116" s="104">
        <f>$D116*'National Details'!$E$36</f>
        <v>7.2621770770973164</v>
      </c>
      <c r="R116" s="104">
        <f>$D116*'National Details'!$E$37</f>
        <v>1.3135334002743775</v>
      </c>
      <c r="S116" s="104">
        <f>$D116*'National Details'!$E$43</f>
        <v>1.289089888407843</v>
      </c>
      <c r="T116" s="104">
        <f>$D116*'National Details'!$E$44</f>
        <v>0.9762960184265288</v>
      </c>
      <c r="U116" s="104">
        <f>$D116*'National Details'!$E$45</f>
        <v>0.91942440570265271</v>
      </c>
      <c r="V116" s="104">
        <f>$D116*'National Details'!$E$46</f>
        <v>0.8435955887374863</v>
      </c>
      <c r="W116" s="104">
        <f>$D116*'National Details'!$E$47</f>
        <v>0.54028032087681721</v>
      </c>
      <c r="X116" s="104">
        <f>$D116*'National Details'!$E$48</f>
        <v>0.44549429967035781</v>
      </c>
      <c r="Y116" s="104">
        <f>$D116*'National Details'!$E$39</f>
        <v>0.55469104700304728</v>
      </c>
      <c r="Z116" s="104">
        <f>$D116*'National Details'!$E$40</f>
        <v>4.8678049959502641</v>
      </c>
      <c r="AA116" s="105">
        <f t="shared" si="32"/>
        <v>8380505.1428193031</v>
      </c>
      <c r="AB116" s="105">
        <f t="shared" si="32"/>
        <v>306301.01695971214</v>
      </c>
      <c r="AC116" s="105">
        <f t="shared" si="32"/>
        <v>0</v>
      </c>
      <c r="AD116" s="105">
        <f t="shared" si="32"/>
        <v>25955.486734164202</v>
      </c>
      <c r="AE116" s="105">
        <f t="shared" si="32"/>
        <v>53077.350403400385</v>
      </c>
      <c r="AF116" s="105">
        <f t="shared" si="32"/>
        <v>30856.374435233647</v>
      </c>
      <c r="AG116" s="105">
        <f t="shared" si="32"/>
        <v>82425.631584027695</v>
      </c>
      <c r="AH116" s="105">
        <f t="shared" si="32"/>
        <v>68485.599553751046</v>
      </c>
      <c r="AI116" s="105">
        <f t="shared" si="30"/>
        <v>260800.44271057699</v>
      </c>
      <c r="AJ116" s="105">
        <f t="shared" si="33"/>
        <v>110036.0459258565</v>
      </c>
      <c r="AK116" s="105">
        <f t="shared" si="33"/>
        <v>80381.122523316211</v>
      </c>
      <c r="AL116" s="104">
        <f t="shared" si="34"/>
        <v>7.2621770770973155</v>
      </c>
      <c r="AM116" s="104">
        <f t="shared" si="34"/>
        <v>0.26542698633892831</v>
      </c>
      <c r="AN116" s="104">
        <f t="shared" si="35"/>
        <v>0.22599819038025512</v>
      </c>
      <c r="AO116" s="104">
        <f t="shared" si="35"/>
        <v>9.5352396634692027E-2</v>
      </c>
      <c r="AP116" s="104">
        <f t="shared" si="35"/>
        <v>6.9654744609320765E-2</v>
      </c>
      <c r="AQ116" s="104">
        <f t="shared" si="26"/>
        <v>7.9186093950605123</v>
      </c>
      <c r="AR116" s="104">
        <f t="shared" si="36"/>
        <v>7.92</v>
      </c>
      <c r="AS116" s="105">
        <f t="shared" si="37"/>
        <v>3129157</v>
      </c>
      <c r="AT116" s="105">
        <f t="shared" si="38"/>
        <v>6010473</v>
      </c>
      <c r="AU116" s="105">
        <f t="shared" si="31"/>
        <v>9139630</v>
      </c>
      <c r="AV116" s="106"/>
      <c r="AW116" s="107"/>
      <c r="AX116" s="67"/>
      <c r="AZ116" s="67"/>
      <c r="BB116" s="67"/>
    </row>
    <row r="117" spans="1:54" x14ac:dyDescent="0.6">
      <c r="A117" s="102" t="s">
        <v>169</v>
      </c>
      <c r="B117" s="101">
        <v>801</v>
      </c>
      <c r="C117" s="102" t="s">
        <v>172</v>
      </c>
      <c r="D117" s="103">
        <f>ACA!P124</f>
        <v>1.0981293451379017</v>
      </c>
      <c r="E117" s="103">
        <f>'Formula Factor Data'!L122</f>
        <v>867.9</v>
      </c>
      <c r="F117" s="103">
        <f>'Formula Factor Data'!M122</f>
        <v>1842.45</v>
      </c>
      <c r="G117" s="103">
        <f>'Formula Factor Data'!N122</f>
        <v>2710.35</v>
      </c>
      <c r="H117" s="103">
        <f>'Formula Factor Data'!X122</f>
        <v>739.49380285595453</v>
      </c>
      <c r="I117" s="103">
        <f>'Formula Factor Data'!Y122</f>
        <v>175.87961730449251</v>
      </c>
      <c r="J117" s="103">
        <f>'Formula Factor Data'!Z122</f>
        <v>282.25051182811256</v>
      </c>
      <c r="K117" s="103">
        <f>'Formula Factor Data'!AA122</f>
        <v>190.97742168849018</v>
      </c>
      <c r="L117" s="103">
        <f>'Formula Factor Data'!AB122</f>
        <v>176.46784344932357</v>
      </c>
      <c r="M117" s="103">
        <f>'Formula Factor Data'!AC122</f>
        <v>263.52531288432323</v>
      </c>
      <c r="N117" s="103">
        <f>'Formula Factor Data'!AD122</f>
        <v>313.03434674093904</v>
      </c>
      <c r="O117" s="103">
        <f>'Formula Factor Data'!AE122</f>
        <v>621.96830872222495</v>
      </c>
      <c r="P117" s="103">
        <f>'Formula Factor Data'!AF122</f>
        <v>40.857956138984107</v>
      </c>
      <c r="Q117" s="104">
        <f>$D117*'National Details'!$E$36</f>
        <v>7.2807244996954807</v>
      </c>
      <c r="R117" s="104">
        <f>$D117*'National Details'!$E$37</f>
        <v>1.3168881324453299</v>
      </c>
      <c r="S117" s="104">
        <f>$D117*'National Details'!$E$43</f>
        <v>1.2923821924474572</v>
      </c>
      <c r="T117" s="104">
        <f>$D117*'National Details'!$E$44</f>
        <v>0.97878945457417765</v>
      </c>
      <c r="U117" s="104">
        <f>$D117*'National Details'!$E$45</f>
        <v>0.92177259314267157</v>
      </c>
      <c r="V117" s="104">
        <f>$D117*'National Details'!$E$46</f>
        <v>0.84575011123399846</v>
      </c>
      <c r="W117" s="104">
        <f>$D117*'National Details'!$E$47</f>
        <v>0.54166018359930246</v>
      </c>
      <c r="X117" s="104">
        <f>$D117*'National Details'!$E$48</f>
        <v>0.44663208121345976</v>
      </c>
      <c r="Y117" s="104">
        <f>$D117*'National Details'!$E$39</f>
        <v>0.55610771436752515</v>
      </c>
      <c r="Z117" s="104">
        <f>$D117*'National Details'!$E$40</f>
        <v>4.8802372508273972</v>
      </c>
      <c r="AA117" s="105">
        <f t="shared" si="32"/>
        <v>11247987.639217297</v>
      </c>
      <c r="AB117" s="105">
        <f t="shared" si="32"/>
        <v>555083.44940878754</v>
      </c>
      <c r="AC117" s="105">
        <f t="shared" si="32"/>
        <v>129563.10068871587</v>
      </c>
      <c r="AD117" s="105">
        <f t="shared" si="32"/>
        <v>157470.37997954685</v>
      </c>
      <c r="AE117" s="105">
        <f t="shared" si="32"/>
        <v>100341.51933625562</v>
      </c>
      <c r="AF117" s="105">
        <f t="shared" si="32"/>
        <v>85071.187989098864</v>
      </c>
      <c r="AG117" s="105">
        <f t="shared" si="32"/>
        <v>81362.466535192099</v>
      </c>
      <c r="AH117" s="105">
        <f t="shared" si="32"/>
        <v>79692.373612434807</v>
      </c>
      <c r="AI117" s="105">
        <f t="shared" si="30"/>
        <v>633501.02814124408</v>
      </c>
      <c r="AJ117" s="105">
        <f t="shared" si="33"/>
        <v>197152.3835063545</v>
      </c>
      <c r="AK117" s="105">
        <f t="shared" si="33"/>
        <v>113656.01613902104</v>
      </c>
      <c r="AL117" s="104">
        <f t="shared" si="34"/>
        <v>7.2807244996954799</v>
      </c>
      <c r="AM117" s="104">
        <f t="shared" si="34"/>
        <v>0.35930068551953542</v>
      </c>
      <c r="AN117" s="104">
        <f t="shared" si="35"/>
        <v>0.41005970170955719</v>
      </c>
      <c r="AO117" s="104">
        <f t="shared" si="35"/>
        <v>0.12761502188741372</v>
      </c>
      <c r="AP117" s="104">
        <f t="shared" si="35"/>
        <v>7.3568550018315776E-2</v>
      </c>
      <c r="AQ117" s="104">
        <f t="shared" si="26"/>
        <v>8.2512684588303014</v>
      </c>
      <c r="AR117" s="104">
        <f t="shared" si="36"/>
        <v>8.25</v>
      </c>
      <c r="AS117" s="105">
        <f t="shared" si="37"/>
        <v>4081300</v>
      </c>
      <c r="AT117" s="105">
        <f t="shared" si="38"/>
        <v>8664122</v>
      </c>
      <c r="AU117" s="105">
        <f t="shared" si="31"/>
        <v>12745422</v>
      </c>
      <c r="AV117" s="106"/>
      <c r="AW117" s="107"/>
      <c r="AX117" s="67"/>
      <c r="AZ117" s="67"/>
      <c r="BB117" s="67"/>
    </row>
    <row r="118" spans="1:54" x14ac:dyDescent="0.6">
      <c r="A118" s="102" t="s">
        <v>169</v>
      </c>
      <c r="B118" s="101">
        <v>908</v>
      </c>
      <c r="C118" s="102" t="s">
        <v>173</v>
      </c>
      <c r="D118" s="103">
        <f>ACA!P125</f>
        <v>1.0436564915755877</v>
      </c>
      <c r="E118" s="103">
        <f>'Formula Factor Data'!L123</f>
        <v>976.62</v>
      </c>
      <c r="F118" s="103">
        <f>'Formula Factor Data'!M123</f>
        <v>1924.07</v>
      </c>
      <c r="G118" s="103">
        <f>'Formula Factor Data'!N123</f>
        <v>2900.69</v>
      </c>
      <c r="H118" s="103">
        <f>'Formula Factor Data'!X123</f>
        <v>643.45330023914778</v>
      </c>
      <c r="I118" s="103">
        <f>'Formula Factor Data'!Y123</f>
        <v>43.329272443519621</v>
      </c>
      <c r="J118" s="103">
        <f>'Formula Factor Data'!Z123</f>
        <v>126.86207379607609</v>
      </c>
      <c r="K118" s="103">
        <f>'Formula Factor Data'!AA123</f>
        <v>56.802304919738411</v>
      </c>
      <c r="L118" s="103">
        <f>'Formula Factor Data'!AB123</f>
        <v>172.99373699464923</v>
      </c>
      <c r="M118" s="103">
        <f>'Formula Factor Data'!AC123</f>
        <v>246.17924940546968</v>
      </c>
      <c r="N118" s="103">
        <f>'Formula Factor Data'!AD123</f>
        <v>426.39453180737218</v>
      </c>
      <c r="O118" s="103">
        <f>'Formula Factor Data'!AE123</f>
        <v>92.411482834430501</v>
      </c>
      <c r="P118" s="103">
        <f>'Formula Factor Data'!AF123</f>
        <v>47.556034204835861</v>
      </c>
      <c r="Q118" s="104">
        <f>$D118*'National Details'!$E$36</f>
        <v>6.919563183630606</v>
      </c>
      <c r="R118" s="104">
        <f>$D118*'National Details'!$E$37</f>
        <v>1.2515637198756655</v>
      </c>
      <c r="S118" s="104">
        <f>$D118*'National Details'!$E$43</f>
        <v>1.2282734003207045</v>
      </c>
      <c r="T118" s="104">
        <f>$D118*'National Details'!$E$44</f>
        <v>0.93023647230171069</v>
      </c>
      <c r="U118" s="104">
        <f>$D118*'National Details'!$E$45</f>
        <v>0.87604793993462016</v>
      </c>
      <c r="V118" s="104">
        <f>$D118*'National Details'!$E$46</f>
        <v>0.8037965634451677</v>
      </c>
      <c r="W118" s="104">
        <f>$D118*'National Details'!$E$47</f>
        <v>0.51479105748735465</v>
      </c>
      <c r="X118" s="104">
        <f>$D118*'National Details'!$E$48</f>
        <v>0.42447683687553789</v>
      </c>
      <c r="Y118" s="104">
        <f>$D118*'National Details'!$E$39</f>
        <v>0.52852191655259551</v>
      </c>
      <c r="Z118" s="104">
        <f>$D118*'National Details'!$E$40</f>
        <v>4.6381524269487606</v>
      </c>
      <c r="AA118" s="105">
        <f t="shared" si="32"/>
        <v>11440759.406741515</v>
      </c>
      <c r="AB118" s="105">
        <f t="shared" si="32"/>
        <v>459033.99942774134</v>
      </c>
      <c r="AC118" s="105">
        <f t="shared" si="32"/>
        <v>30335.509894645704</v>
      </c>
      <c r="AD118" s="105">
        <f t="shared" si="32"/>
        <v>67266.684958256446</v>
      </c>
      <c r="AE118" s="105">
        <f t="shared" si="32"/>
        <v>28364.079058830739</v>
      </c>
      <c r="AF118" s="105">
        <f t="shared" si="32"/>
        <v>79259.509637486655</v>
      </c>
      <c r="AG118" s="105">
        <f t="shared" si="32"/>
        <v>72236.59939574443</v>
      </c>
      <c r="AH118" s="105">
        <f t="shared" si="32"/>
        <v>103166.92320989299</v>
      </c>
      <c r="AI118" s="105">
        <f t="shared" si="30"/>
        <v>380629.30615485698</v>
      </c>
      <c r="AJ118" s="105">
        <f t="shared" si="33"/>
        <v>27839.651590898677</v>
      </c>
      <c r="AK118" s="105">
        <f t="shared" si="33"/>
        <v>125726.11721403411</v>
      </c>
      <c r="AL118" s="104">
        <f t="shared" si="34"/>
        <v>6.9195631836306069</v>
      </c>
      <c r="AM118" s="104">
        <f t="shared" si="34"/>
        <v>0.27763146217402801</v>
      </c>
      <c r="AN118" s="104">
        <f t="shared" si="35"/>
        <v>0.23021098861042741</v>
      </c>
      <c r="AO118" s="104">
        <f t="shared" si="35"/>
        <v>1.6837888233186063E-2</v>
      </c>
      <c r="AP118" s="104">
        <f t="shared" si="35"/>
        <v>7.6041264479560972E-2</v>
      </c>
      <c r="AQ118" s="104">
        <f t="shared" si="26"/>
        <v>7.5202847871278102</v>
      </c>
      <c r="AR118" s="104">
        <f t="shared" si="36"/>
        <v>7.52</v>
      </c>
      <c r="AS118" s="105">
        <f t="shared" si="37"/>
        <v>4186184</v>
      </c>
      <c r="AT118" s="105">
        <f t="shared" si="38"/>
        <v>8247334</v>
      </c>
      <c r="AU118" s="105">
        <f t="shared" si="31"/>
        <v>12433518</v>
      </c>
      <c r="AV118" s="106"/>
      <c r="AW118" s="107"/>
      <c r="AX118" s="67"/>
      <c r="AZ118" s="67"/>
      <c r="BB118" s="67"/>
    </row>
    <row r="119" spans="1:54" x14ac:dyDescent="0.6">
      <c r="A119" s="102" t="s">
        <v>169</v>
      </c>
      <c r="B119" s="101">
        <v>878</v>
      </c>
      <c r="C119" s="102" t="s">
        <v>174</v>
      </c>
      <c r="D119" s="103">
        <f>ACA!P126</f>
        <v>1.0516654528453711</v>
      </c>
      <c r="E119" s="103">
        <f>'Formula Factor Data'!L124</f>
        <v>1138.57</v>
      </c>
      <c r="F119" s="103">
        <f>'Formula Factor Data'!M124</f>
        <v>2653.88</v>
      </c>
      <c r="G119" s="103">
        <f>'Formula Factor Data'!N124</f>
        <v>3792.45</v>
      </c>
      <c r="H119" s="103">
        <f>'Formula Factor Data'!X124</f>
        <v>723.35317562839759</v>
      </c>
      <c r="I119" s="103">
        <f>'Formula Factor Data'!Y124</f>
        <v>0</v>
      </c>
      <c r="J119" s="103">
        <f>'Formula Factor Data'!Z124</f>
        <v>18.462912148705467</v>
      </c>
      <c r="K119" s="103">
        <f>'Formula Factor Data'!AA124</f>
        <v>35.876795198052662</v>
      </c>
      <c r="L119" s="103">
        <f>'Formula Factor Data'!AB124</f>
        <v>97.979317880061956</v>
      </c>
      <c r="M119" s="103">
        <f>'Formula Factor Data'!AC124</f>
        <v>276.41916768090283</v>
      </c>
      <c r="N119" s="103">
        <f>'Formula Factor Data'!AD124</f>
        <v>387.51134930294307</v>
      </c>
      <c r="O119" s="103">
        <f>'Formula Factor Data'!AE124</f>
        <v>203.67475680021451</v>
      </c>
      <c r="P119" s="103">
        <f>'Formula Factor Data'!AF124</f>
        <v>61.604560815607876</v>
      </c>
      <c r="Q119" s="104">
        <f>$D119*'National Details'!$E$36</f>
        <v>6.9726635226682632</v>
      </c>
      <c r="R119" s="104">
        <f>$D119*'National Details'!$E$37</f>
        <v>1.2611681495324174</v>
      </c>
      <c r="S119" s="104">
        <f>$D119*'National Details'!$E$43</f>
        <v>1.2376991013739531</v>
      </c>
      <c r="T119" s="104">
        <f>$D119*'National Details'!$E$44</f>
        <v>0.93737505471703852</v>
      </c>
      <c r="U119" s="104">
        <f>$D119*'National Details'!$E$45</f>
        <v>0.88277068259759883</v>
      </c>
      <c r="V119" s="104">
        <f>$D119*'National Details'!$E$46</f>
        <v>0.80996485310501409</v>
      </c>
      <c r="W119" s="104">
        <f>$D119*'National Details'!$E$47</f>
        <v>0.51874153513467214</v>
      </c>
      <c r="X119" s="104">
        <f>$D119*'National Details'!$E$48</f>
        <v>0.42773424826893996</v>
      </c>
      <c r="Y119" s="104">
        <f>$D119*'National Details'!$E$39</f>
        <v>0.53257776404079638</v>
      </c>
      <c r="Z119" s="104">
        <f>$D119*'National Details'!$E$40</f>
        <v>4.6737453480397839</v>
      </c>
      <c r="AA119" s="105">
        <f t="shared" si="32"/>
        <v>15072782.332629655</v>
      </c>
      <c r="AB119" s="105">
        <f t="shared" si="32"/>
        <v>519993.8920004284</v>
      </c>
      <c r="AC119" s="105">
        <f t="shared" si="32"/>
        <v>0</v>
      </c>
      <c r="AD119" s="105">
        <f t="shared" si="32"/>
        <v>9864.8037728083364</v>
      </c>
      <c r="AE119" s="105">
        <f t="shared" si="32"/>
        <v>18052.460302247546</v>
      </c>
      <c r="AF119" s="105">
        <f t="shared" si="32"/>
        <v>45235.0881740107</v>
      </c>
      <c r="AG119" s="105">
        <f t="shared" si="32"/>
        <v>81732.35892856073</v>
      </c>
      <c r="AH119" s="105">
        <f t="shared" si="32"/>
        <v>94478.569143172863</v>
      </c>
      <c r="AI119" s="105">
        <f t="shared" si="30"/>
        <v>249363.2803208002</v>
      </c>
      <c r="AJ119" s="105">
        <f t="shared" si="33"/>
        <v>61829.40854388041</v>
      </c>
      <c r="AK119" s="105">
        <f t="shared" si="33"/>
        <v>164116.69683208931</v>
      </c>
      <c r="AL119" s="104">
        <f t="shared" si="34"/>
        <v>6.9726635226682632</v>
      </c>
      <c r="AM119" s="104">
        <f t="shared" si="34"/>
        <v>0.24054898178371867</v>
      </c>
      <c r="AN119" s="104">
        <f t="shared" si="35"/>
        <v>0.11535536108829347</v>
      </c>
      <c r="AO119" s="104">
        <f t="shared" si="35"/>
        <v>2.8602261484847853E-2</v>
      </c>
      <c r="AP119" s="104">
        <f t="shared" si="35"/>
        <v>7.5920323149937699E-2</v>
      </c>
      <c r="AQ119" s="104">
        <f t="shared" si="26"/>
        <v>7.4330904501750616</v>
      </c>
      <c r="AR119" s="104">
        <f t="shared" si="36"/>
        <v>7.43</v>
      </c>
      <c r="AS119" s="105">
        <f t="shared" si="37"/>
        <v>4821958</v>
      </c>
      <c r="AT119" s="105">
        <f t="shared" si="38"/>
        <v>11239448</v>
      </c>
      <c r="AU119" s="105">
        <f t="shared" si="31"/>
        <v>16061406</v>
      </c>
      <c r="AV119" s="106"/>
      <c r="AW119" s="107"/>
      <c r="AX119" s="67"/>
      <c r="AZ119" s="67"/>
      <c r="BB119" s="67"/>
    </row>
    <row r="120" spans="1:54" x14ac:dyDescent="0.6">
      <c r="A120" s="102" t="s">
        <v>169</v>
      </c>
      <c r="B120" s="101">
        <v>838</v>
      </c>
      <c r="C120" s="102" t="s">
        <v>175</v>
      </c>
      <c r="D120" s="103">
        <f>ACA!P127</f>
        <v>1.0579351377250397</v>
      </c>
      <c r="E120" s="103">
        <f>'Formula Factor Data'!L125</f>
        <v>481.23</v>
      </c>
      <c r="F120" s="103">
        <f>'Formula Factor Data'!M125</f>
        <v>933.85</v>
      </c>
      <c r="G120" s="103">
        <f>'Formula Factor Data'!N125</f>
        <v>1415.08</v>
      </c>
      <c r="H120" s="103">
        <f>'Formula Factor Data'!X125</f>
        <v>266.66361362896851</v>
      </c>
      <c r="I120" s="103">
        <f>'Formula Factor Data'!Y125</f>
        <v>0</v>
      </c>
      <c r="J120" s="103">
        <f>'Formula Factor Data'!Z125</f>
        <v>22.30199715798992</v>
      </c>
      <c r="K120" s="103">
        <f>'Formula Factor Data'!AA125</f>
        <v>12.522022994445162</v>
      </c>
      <c r="L120" s="103">
        <f>'Formula Factor Data'!AB125</f>
        <v>42.410355251259524</v>
      </c>
      <c r="M120" s="103">
        <f>'Formula Factor Data'!AC125</f>
        <v>102.18701976488826</v>
      </c>
      <c r="N120" s="103">
        <f>'Formula Factor Data'!AD125</f>
        <v>106.11728975584549</v>
      </c>
      <c r="O120" s="103">
        <f>'Formula Factor Data'!AE125</f>
        <v>64.661177227078795</v>
      </c>
      <c r="P120" s="103">
        <f>'Formula Factor Data'!AF125</f>
        <v>23.096036240090601</v>
      </c>
      <c r="Q120" s="104">
        <f>$D120*'National Details'!$E$36</f>
        <v>7.0142322581827861</v>
      </c>
      <c r="R120" s="104">
        <f>$D120*'National Details'!$E$37</f>
        <v>1.2686868208517517</v>
      </c>
      <c r="S120" s="104">
        <f>$D120*'National Details'!$E$43</f>
        <v>1.2450778579171755</v>
      </c>
      <c r="T120" s="104">
        <f>$D120*'National Details'!$E$44</f>
        <v>0.94296337768727312</v>
      </c>
      <c r="U120" s="104">
        <f>$D120*'National Details'!$E$45</f>
        <v>0.88803347219092654</v>
      </c>
      <c r="V120" s="104">
        <f>$D120*'National Details'!$E$46</f>
        <v>0.81479359819579933</v>
      </c>
      <c r="W120" s="104">
        <f>$D120*'National Details'!$E$47</f>
        <v>0.52183410221528737</v>
      </c>
      <c r="X120" s="104">
        <f>$D120*'National Details'!$E$48</f>
        <v>0.43028425972137713</v>
      </c>
      <c r="Y120" s="104">
        <f>$D120*'National Details'!$E$39</f>
        <v>0.53575281818507781</v>
      </c>
      <c r="Z120" s="104">
        <f>$D120*'National Details'!$E$40</f>
        <v>4.7016086865765265</v>
      </c>
      <c r="AA120" s="105">
        <f t="shared" si="32"/>
        <v>5657648.8768282989</v>
      </c>
      <c r="AB120" s="105">
        <f t="shared" si="32"/>
        <v>192838.18896071226</v>
      </c>
      <c r="AC120" s="105">
        <f t="shared" si="32"/>
        <v>0</v>
      </c>
      <c r="AD120" s="105">
        <f t="shared" si="32"/>
        <v>11987.080944483982</v>
      </c>
      <c r="AE120" s="105">
        <f t="shared" si="32"/>
        <v>6338.386068408704</v>
      </c>
      <c r="AF120" s="105">
        <f t="shared" si="32"/>
        <v>19696.740994883443</v>
      </c>
      <c r="AG120" s="105">
        <f t="shared" si="32"/>
        <v>30395.062878727786</v>
      </c>
      <c r="AH120" s="105">
        <f t="shared" si="32"/>
        <v>26026.541695752723</v>
      </c>
      <c r="AI120" s="105">
        <f t="shared" si="30"/>
        <v>94443.812582256636</v>
      </c>
      <c r="AJ120" s="105">
        <f t="shared" si="33"/>
        <v>19746.172518146177</v>
      </c>
      <c r="AK120" s="105">
        <f t="shared" si="33"/>
        <v>61895.459028780853</v>
      </c>
      <c r="AL120" s="104">
        <f t="shared" si="34"/>
        <v>7.0142322581827869</v>
      </c>
      <c r="AM120" s="104">
        <f t="shared" si="34"/>
        <v>0.23907666860656354</v>
      </c>
      <c r="AN120" s="104">
        <f t="shared" si="35"/>
        <v>0.11708942198823878</v>
      </c>
      <c r="AO120" s="104">
        <f t="shared" si="35"/>
        <v>2.4480883007725534E-2</v>
      </c>
      <c r="AP120" s="104">
        <f t="shared" si="35"/>
        <v>7.6736668323979032E-2</v>
      </c>
      <c r="AQ120" s="104">
        <f t="shared" si="26"/>
        <v>7.4716159001092937</v>
      </c>
      <c r="AR120" s="104">
        <f t="shared" si="36"/>
        <v>7.47</v>
      </c>
      <c r="AS120" s="105">
        <f t="shared" si="37"/>
        <v>2049030</v>
      </c>
      <c r="AT120" s="105">
        <f t="shared" si="38"/>
        <v>3976240</v>
      </c>
      <c r="AU120" s="105">
        <f t="shared" si="31"/>
        <v>6025270</v>
      </c>
      <c r="AV120" s="106"/>
      <c r="AW120" s="107"/>
      <c r="AX120" s="67"/>
      <c r="AZ120" s="67"/>
      <c r="BB120" s="67"/>
    </row>
    <row r="121" spans="1:54" x14ac:dyDescent="0.6">
      <c r="A121" s="102" t="s">
        <v>169</v>
      </c>
      <c r="B121" s="101">
        <v>916</v>
      </c>
      <c r="C121" s="102" t="s">
        <v>176</v>
      </c>
      <c r="D121" s="103">
        <f>ACA!P128</f>
        <v>1.067397674568483</v>
      </c>
      <c r="E121" s="103">
        <f>'Formula Factor Data'!L126</f>
        <v>871.06</v>
      </c>
      <c r="F121" s="103">
        <f>'Formula Factor Data'!M126</f>
        <v>2422.8200000000002</v>
      </c>
      <c r="G121" s="103">
        <f>'Formula Factor Data'!N126</f>
        <v>3293.88</v>
      </c>
      <c r="H121" s="103">
        <f>'Formula Factor Data'!X126</f>
        <v>618.23975403664349</v>
      </c>
      <c r="I121" s="103">
        <f>'Formula Factor Data'!Y126</f>
        <v>9.466022451728783</v>
      </c>
      <c r="J121" s="103">
        <f>'Formula Factor Data'!Z126</f>
        <v>104.12624696901661</v>
      </c>
      <c r="K121" s="103">
        <f>'Formula Factor Data'!AA126</f>
        <v>123.15689627301303</v>
      </c>
      <c r="L121" s="103">
        <f>'Formula Factor Data'!AB126</f>
        <v>94.561620116748983</v>
      </c>
      <c r="M121" s="103">
        <f>'Formula Factor Data'!AC126</f>
        <v>241.18636371800628</v>
      </c>
      <c r="N121" s="103">
        <f>'Formula Factor Data'!AD126</f>
        <v>324.30987337224968</v>
      </c>
      <c r="O121" s="103">
        <f>'Formula Factor Data'!AE126</f>
        <v>326.64994512182403</v>
      </c>
      <c r="P121" s="103">
        <f>'Formula Factor Data'!AF126</f>
        <v>43.024369349710085</v>
      </c>
      <c r="Q121" s="104">
        <f>$D121*'National Details'!$E$36</f>
        <v>7.0769699713040737</v>
      </c>
      <c r="R121" s="104">
        <f>$D121*'National Details'!$E$37</f>
        <v>1.2800343934552252</v>
      </c>
      <c r="S121" s="104">
        <f>$D121*'National Details'!$E$43</f>
        <v>1.2562142638114269</v>
      </c>
      <c r="T121" s="104">
        <f>$D121*'National Details'!$E$44</f>
        <v>0.95139756744541937</v>
      </c>
      <c r="U121" s="104">
        <f>$D121*'National Details'!$E$45</f>
        <v>0.8959763499243264</v>
      </c>
      <c r="V121" s="104">
        <f>$D121*'National Details'!$E$46</f>
        <v>0.82208139322953744</v>
      </c>
      <c r="W121" s="104">
        <f>$D121*'National Details'!$E$47</f>
        <v>0.52650156645037804</v>
      </c>
      <c r="X121" s="104">
        <f>$D121*'National Details'!$E$48</f>
        <v>0.43413287058189043</v>
      </c>
      <c r="Y121" s="104">
        <f>$D121*'National Details'!$E$39</f>
        <v>0.54054477621754882</v>
      </c>
      <c r="Z121" s="104">
        <f>$D121*'National Details'!$E$40</f>
        <v>4.7436614966531936</v>
      </c>
      <c r="AA121" s="105">
        <f t="shared" si="32"/>
        <v>13287093.213975066</v>
      </c>
      <c r="AB121" s="105">
        <f t="shared" si="32"/>
        <v>451079.84468387545</v>
      </c>
      <c r="AC121" s="105">
        <f t="shared" si="32"/>
        <v>6778.0708824899193</v>
      </c>
      <c r="AD121" s="105">
        <f t="shared" si="32"/>
        <v>56467.311101919717</v>
      </c>
      <c r="AE121" s="105">
        <f t="shared" si="32"/>
        <v>62897.029842700751</v>
      </c>
      <c r="AF121" s="105">
        <f t="shared" si="32"/>
        <v>44310.288594622987</v>
      </c>
      <c r="AG121" s="105">
        <f t="shared" si="32"/>
        <v>72381.449033280529</v>
      </c>
      <c r="AH121" s="105">
        <f t="shared" si="32"/>
        <v>80252.33848253217</v>
      </c>
      <c r="AI121" s="105">
        <f t="shared" si="30"/>
        <v>323086.4879375461</v>
      </c>
      <c r="AJ121" s="105">
        <f t="shared" si="33"/>
        <v>100644.28524779005</v>
      </c>
      <c r="AK121" s="105">
        <f t="shared" si="33"/>
        <v>116333.03525214315</v>
      </c>
      <c r="AL121" s="104">
        <f t="shared" si="34"/>
        <v>7.0769699713040737</v>
      </c>
      <c r="AM121" s="104">
        <f t="shared" si="34"/>
        <v>0.24025409200341316</v>
      </c>
      <c r="AN121" s="104">
        <f t="shared" si="35"/>
        <v>0.17208228590307836</v>
      </c>
      <c r="AO121" s="104">
        <f t="shared" si="35"/>
        <v>5.3605146965691207E-2</v>
      </c>
      <c r="AP121" s="104">
        <f t="shared" si="35"/>
        <v>6.1961287084534203E-2</v>
      </c>
      <c r="AQ121" s="104">
        <f t="shared" si="26"/>
        <v>7.6048727832607907</v>
      </c>
      <c r="AR121" s="104">
        <f t="shared" si="36"/>
        <v>7.6</v>
      </c>
      <c r="AS121" s="105">
        <f t="shared" si="37"/>
        <v>3773432</v>
      </c>
      <c r="AT121" s="105">
        <f t="shared" si="38"/>
        <v>10495657</v>
      </c>
      <c r="AU121" s="105">
        <f t="shared" si="31"/>
        <v>14269089</v>
      </c>
      <c r="AV121" s="106"/>
      <c r="AW121" s="107"/>
      <c r="AX121" s="67"/>
      <c r="AZ121" s="67"/>
      <c r="BB121" s="67"/>
    </row>
    <row r="122" spans="1:54" x14ac:dyDescent="0.6">
      <c r="A122" s="102" t="s">
        <v>169</v>
      </c>
      <c r="B122" s="101">
        <v>802</v>
      </c>
      <c r="C122" s="102" t="s">
        <v>177</v>
      </c>
      <c r="D122" s="103">
        <f>ACA!P129</f>
        <v>1.1108333683361193</v>
      </c>
      <c r="E122" s="103">
        <f>'Formula Factor Data'!L127</f>
        <v>305.47000000000003</v>
      </c>
      <c r="F122" s="103">
        <f>'Formula Factor Data'!M127</f>
        <v>792.71</v>
      </c>
      <c r="G122" s="103">
        <f>'Formula Factor Data'!N127</f>
        <v>1098.18</v>
      </c>
      <c r="H122" s="103">
        <f>'Formula Factor Data'!X127</f>
        <v>179.050371967655</v>
      </c>
      <c r="I122" s="103">
        <f>'Formula Factor Data'!Y127</f>
        <v>37.243229006945072</v>
      </c>
      <c r="J122" s="103">
        <f>'Formula Factor Data'!Z127</f>
        <v>29.814393433751242</v>
      </c>
      <c r="K122" s="103">
        <f>'Formula Factor Data'!AA127</f>
        <v>69.137696401190595</v>
      </c>
      <c r="L122" s="103">
        <f>'Formula Factor Data'!AB127</f>
        <v>25.456143230810859</v>
      </c>
      <c r="M122" s="103">
        <f>'Formula Factor Data'!AC127</f>
        <v>51.803746730404981</v>
      </c>
      <c r="N122" s="103">
        <f>'Formula Factor Data'!AD127</f>
        <v>63.49178136556327</v>
      </c>
      <c r="O122" s="103">
        <f>'Formula Factor Data'!AE127</f>
        <v>89.564442484944607</v>
      </c>
      <c r="P122" s="103">
        <f>'Formula Factor Data'!AF127</f>
        <v>14.932759206798867</v>
      </c>
      <c r="Q122" s="104">
        <f>$D122*'National Details'!$E$36</f>
        <v>7.3649536420578929</v>
      </c>
      <c r="R122" s="104">
        <f>$D122*'National Details'!$E$37</f>
        <v>1.332122929200481</v>
      </c>
      <c r="S122" s="104">
        <f>$D122*'National Details'!$E$43</f>
        <v>1.307333485231418</v>
      </c>
      <c r="T122" s="104">
        <f>$D122*'National Details'!$E$44</f>
        <v>0.99011286013850086</v>
      </c>
      <c r="U122" s="104">
        <f>$D122*'National Details'!$E$45</f>
        <v>0.93243638284887886</v>
      </c>
      <c r="V122" s="104">
        <f>$D122*'National Details'!$E$46</f>
        <v>0.8555344131293845</v>
      </c>
      <c r="W122" s="104">
        <f>$D122*'National Details'!$E$47</f>
        <v>0.5479265342514037</v>
      </c>
      <c r="X122" s="104">
        <f>$D122*'National Details'!$E$48</f>
        <v>0.45179907210203446</v>
      </c>
      <c r="Y122" s="104">
        <f>$D122*'National Details'!$E$39</f>
        <v>0.56254120540873365</v>
      </c>
      <c r="Z122" s="104">
        <f>$D122*'National Details'!$E$40</f>
        <v>4.9366956703403835</v>
      </c>
      <c r="AA122" s="105">
        <f t="shared" si="32"/>
        <v>4610185.5306620281</v>
      </c>
      <c r="AB122" s="105">
        <f t="shared" si="32"/>
        <v>135954.7504085933</v>
      </c>
      <c r="AC122" s="105">
        <f t="shared" si="32"/>
        <v>27752.912615985166</v>
      </c>
      <c r="AD122" s="105">
        <f t="shared" si="32"/>
        <v>16826.180182912012</v>
      </c>
      <c r="AE122" s="105">
        <f t="shared" si="32"/>
        <v>36745.907023973166</v>
      </c>
      <c r="AF122" s="105">
        <f t="shared" si="32"/>
        <v>12413.805738920313</v>
      </c>
      <c r="AG122" s="105">
        <f t="shared" si="32"/>
        <v>16179.249022120122</v>
      </c>
      <c r="AH122" s="105">
        <f t="shared" si="32"/>
        <v>16350.750907028036</v>
      </c>
      <c r="AI122" s="105">
        <f t="shared" si="30"/>
        <v>126268.80549093883</v>
      </c>
      <c r="AJ122" s="105">
        <f t="shared" si="33"/>
        <v>28718.702979227903</v>
      </c>
      <c r="AK122" s="105">
        <f t="shared" si="33"/>
        <v>42019.538001790497</v>
      </c>
      <c r="AL122" s="104">
        <f t="shared" si="34"/>
        <v>7.3649536420578938</v>
      </c>
      <c r="AM122" s="104">
        <f t="shared" si="34"/>
        <v>0.21719308854649352</v>
      </c>
      <c r="AN122" s="104">
        <f t="shared" si="35"/>
        <v>0.20171940862112023</v>
      </c>
      <c r="AO122" s="104">
        <f t="shared" si="35"/>
        <v>4.5879263360507329E-2</v>
      </c>
      <c r="AP122" s="104">
        <f t="shared" si="35"/>
        <v>6.7127873137772923E-2</v>
      </c>
      <c r="AQ122" s="104">
        <f t="shared" si="26"/>
        <v>7.8968732757237872</v>
      </c>
      <c r="AR122" s="104">
        <f t="shared" si="36"/>
        <v>7.9</v>
      </c>
      <c r="AS122" s="105">
        <f t="shared" si="37"/>
        <v>1375532</v>
      </c>
      <c r="AT122" s="105">
        <f t="shared" si="38"/>
        <v>3569574</v>
      </c>
      <c r="AU122" s="105">
        <f t="shared" si="31"/>
        <v>4945106</v>
      </c>
      <c r="AV122" s="106"/>
      <c r="AW122" s="107"/>
      <c r="AX122" s="67"/>
      <c r="AZ122" s="67"/>
      <c r="BB122" s="67"/>
    </row>
    <row r="123" spans="1:54" x14ac:dyDescent="0.6">
      <c r="A123" s="102" t="s">
        <v>169</v>
      </c>
      <c r="B123" s="101">
        <v>879</v>
      </c>
      <c r="C123" s="102" t="s">
        <v>178</v>
      </c>
      <c r="D123" s="103">
        <f>ACA!P130</f>
        <v>1.0790793957608609</v>
      </c>
      <c r="E123" s="103">
        <f>'Formula Factor Data'!L128</f>
        <v>537.25</v>
      </c>
      <c r="F123" s="103">
        <f>'Formula Factor Data'!M128</f>
        <v>964.34</v>
      </c>
      <c r="G123" s="103">
        <f>'Formula Factor Data'!N128</f>
        <v>1501.5900000000001</v>
      </c>
      <c r="H123" s="103">
        <f>'Formula Factor Data'!X128</f>
        <v>406.16960913981154</v>
      </c>
      <c r="I123" s="103">
        <f>'Formula Factor Data'!Y128</f>
        <v>83.984376053962905</v>
      </c>
      <c r="J123" s="103">
        <f>'Formula Factor Data'!Z128</f>
        <v>118.48549536256326</v>
      </c>
      <c r="K123" s="103">
        <f>'Formula Factor Data'!AA128</f>
        <v>128.61426433389545</v>
      </c>
      <c r="L123" s="103">
        <f>'Formula Factor Data'!AB128</f>
        <v>145.39003794266443</v>
      </c>
      <c r="M123" s="103">
        <f>'Formula Factor Data'!AC128</f>
        <v>216.60794477234404</v>
      </c>
      <c r="N123" s="103">
        <f>'Formula Factor Data'!AD128</f>
        <v>129.4583284148398</v>
      </c>
      <c r="O123" s="103">
        <f>'Formula Factor Data'!AE128</f>
        <v>142.3016324996394</v>
      </c>
      <c r="P123" s="103">
        <f>'Formula Factor Data'!AF128</f>
        <v>31.171323093300892</v>
      </c>
      <c r="Q123" s="104">
        <f>$D123*'National Details'!$E$36</f>
        <v>7.1544211331918177</v>
      </c>
      <c r="R123" s="104">
        <f>$D123*'National Details'!$E$37</f>
        <v>1.2940432350119051</v>
      </c>
      <c r="S123" s="104">
        <f>$D123*'National Details'!$E$43</f>
        <v>1.2699624151681046</v>
      </c>
      <c r="T123" s="104">
        <f>$D123*'National Details'!$E$44</f>
        <v>0.96180977031113857</v>
      </c>
      <c r="U123" s="104">
        <f>$D123*'National Details'!$E$45</f>
        <v>0.9057820167007804</v>
      </c>
      <c r="V123" s="104">
        <f>$D123*'National Details'!$E$46</f>
        <v>0.83107834522030444</v>
      </c>
      <c r="W123" s="104">
        <f>$D123*'National Details'!$E$47</f>
        <v>0.53226365929839736</v>
      </c>
      <c r="X123" s="104">
        <f>$D123*'National Details'!$E$48</f>
        <v>0.4388840699478011</v>
      </c>
      <c r="Y123" s="104">
        <f>$D123*'National Details'!$E$39</f>
        <v>0.54646055954574702</v>
      </c>
      <c r="Z123" s="104">
        <f>$D123*'National Details'!$E$40</f>
        <v>4.7955766659993539</v>
      </c>
      <c r="AA123" s="105">
        <f t="shared" si="32"/>
        <v>6123514.120752017</v>
      </c>
      <c r="AB123" s="105">
        <f t="shared" si="32"/>
        <v>299592.5899356376</v>
      </c>
      <c r="AC123" s="105">
        <f t="shared" si="32"/>
        <v>60794.490598429926</v>
      </c>
      <c r="AD123" s="105">
        <f t="shared" si="32"/>
        <v>64957.48903552501</v>
      </c>
      <c r="AE123" s="105">
        <f t="shared" si="32"/>
        <v>66402.998003160566</v>
      </c>
      <c r="AF123" s="105">
        <f t="shared" si="32"/>
        <v>68873.3919225969</v>
      </c>
      <c r="AG123" s="105">
        <f t="shared" si="32"/>
        <v>65716.746271050812</v>
      </c>
      <c r="AH123" s="105">
        <f t="shared" si="32"/>
        <v>32385.802896106055</v>
      </c>
      <c r="AI123" s="105">
        <f t="shared" si="30"/>
        <v>359130.91872686928</v>
      </c>
      <c r="AJ123" s="105">
        <f t="shared" si="33"/>
        <v>44324.470940414933</v>
      </c>
      <c r="AK123" s="105">
        <f t="shared" si="33"/>
        <v>85206.147714499515</v>
      </c>
      <c r="AL123" s="104">
        <f t="shared" si="34"/>
        <v>7.1544211331918186</v>
      </c>
      <c r="AM123" s="104">
        <f t="shared" si="34"/>
        <v>0.35002965854514401</v>
      </c>
      <c r="AN123" s="104">
        <f t="shared" si="35"/>
        <v>0.41959139537455126</v>
      </c>
      <c r="AO123" s="104">
        <f t="shared" si="35"/>
        <v>5.1786592691764194E-2</v>
      </c>
      <c r="AP123" s="104">
        <f t="shared" si="35"/>
        <v>9.9550789279737179E-2</v>
      </c>
      <c r="AQ123" s="104">
        <f t="shared" si="26"/>
        <v>8.0753795690830152</v>
      </c>
      <c r="AR123" s="104">
        <f t="shared" si="36"/>
        <v>8.08</v>
      </c>
      <c r="AS123" s="105">
        <f t="shared" si="37"/>
        <v>2474359</v>
      </c>
      <c r="AT123" s="105">
        <f t="shared" si="38"/>
        <v>4441365</v>
      </c>
      <c r="AU123" s="105">
        <f t="shared" si="31"/>
        <v>6915724</v>
      </c>
      <c r="AV123" s="106"/>
      <c r="AW123" s="107"/>
      <c r="AX123" s="67"/>
      <c r="AZ123" s="67"/>
      <c r="BB123" s="67"/>
    </row>
    <row r="124" spans="1:54" x14ac:dyDescent="0.6">
      <c r="A124" s="102" t="s">
        <v>169</v>
      </c>
      <c r="B124" s="101">
        <v>933</v>
      </c>
      <c r="C124" s="102" t="s">
        <v>179</v>
      </c>
      <c r="D124" s="103">
        <f>ACA!P131</f>
        <v>1.042697184506034</v>
      </c>
      <c r="E124" s="103">
        <f>'Formula Factor Data'!L129</f>
        <v>887.76</v>
      </c>
      <c r="F124" s="103">
        <f>'Formula Factor Data'!M129</f>
        <v>2008.14</v>
      </c>
      <c r="G124" s="103">
        <f>'Formula Factor Data'!N129</f>
        <v>2895.9</v>
      </c>
      <c r="H124" s="103">
        <f>'Formula Factor Data'!X129</f>
        <v>609.11116790383483</v>
      </c>
      <c r="I124" s="103">
        <f>'Formula Factor Data'!Y129</f>
        <v>0</v>
      </c>
      <c r="J124" s="103">
        <f>'Formula Factor Data'!Z129</f>
        <v>113.60966743449467</v>
      </c>
      <c r="K124" s="103">
        <f>'Formula Factor Data'!AA129</f>
        <v>78.276018571839913</v>
      </c>
      <c r="L124" s="103">
        <f>'Formula Factor Data'!AB129</f>
        <v>35.542106968039157</v>
      </c>
      <c r="M124" s="103">
        <f>'Formula Factor Data'!AC129</f>
        <v>370.63851137345239</v>
      </c>
      <c r="N124" s="103">
        <f>'Formula Factor Data'!AD129</f>
        <v>325.19464439965446</v>
      </c>
      <c r="O124" s="103">
        <f>'Formula Factor Data'!AE129</f>
        <v>293.78904052050007</v>
      </c>
      <c r="P124" s="103">
        <f>'Formula Factor Data'!AF129</f>
        <v>41.737869581326422</v>
      </c>
      <c r="Q124" s="104">
        <f>$D124*'National Details'!$E$36</f>
        <v>6.9132028668655954</v>
      </c>
      <c r="R124" s="104">
        <f>$D124*'National Details'!$E$37</f>
        <v>1.2504133088600056</v>
      </c>
      <c r="S124" s="104">
        <f>$D124*'National Details'!$E$43</f>
        <v>1.2271443972763278</v>
      </c>
      <c r="T124" s="104">
        <f>$D124*'National Details'!$E$44</f>
        <v>0.92938141852545475</v>
      </c>
      <c r="U124" s="104">
        <f>$D124*'National Details'!$E$45</f>
        <v>0.87524269511620434</v>
      </c>
      <c r="V124" s="104">
        <f>$D124*'National Details'!$E$46</f>
        <v>0.80305773057053875</v>
      </c>
      <c r="W124" s="104">
        <f>$D124*'National Details'!$E$47</f>
        <v>0.5143178723878733</v>
      </c>
      <c r="X124" s="104">
        <f>$D124*'National Details'!$E$48</f>
        <v>0.42408666670579004</v>
      </c>
      <c r="Y124" s="104">
        <f>$D124*'National Details'!$E$39</f>
        <v>0.52803611033660813</v>
      </c>
      <c r="Z124" s="104">
        <f>$D124*'National Details'!$E$40</f>
        <v>4.6338891349089417</v>
      </c>
      <c r="AA124" s="105">
        <f t="shared" si="32"/>
        <v>11411368.183828965</v>
      </c>
      <c r="AB124" s="105">
        <f t="shared" si="32"/>
        <v>434135.20522566338</v>
      </c>
      <c r="AC124" s="105">
        <f t="shared" si="32"/>
        <v>0</v>
      </c>
      <c r="AD124" s="105">
        <f t="shared" si="32"/>
        <v>60184.426910731221</v>
      </c>
      <c r="AE124" s="105">
        <f t="shared" si="32"/>
        <v>39050.992670936444</v>
      </c>
      <c r="AF124" s="105">
        <f t="shared" si="32"/>
        <v>16269.147344025849</v>
      </c>
      <c r="AG124" s="105">
        <f t="shared" si="32"/>
        <v>108656.82603892348</v>
      </c>
      <c r="AH124" s="105">
        <f t="shared" si="32"/>
        <v>78609.106281193774</v>
      </c>
      <c r="AI124" s="105">
        <f t="shared" si="30"/>
        <v>302770.49924581079</v>
      </c>
      <c r="AJ124" s="105">
        <f t="shared" si="33"/>
        <v>88424.796663102345</v>
      </c>
      <c r="AK124" s="105">
        <f t="shared" si="33"/>
        <v>110242.93640927831</v>
      </c>
      <c r="AL124" s="104">
        <f t="shared" si="34"/>
        <v>6.9132028668655954</v>
      </c>
      <c r="AM124" s="104">
        <f t="shared" si="34"/>
        <v>0.26300656477164835</v>
      </c>
      <c r="AN124" s="104">
        <f t="shared" si="35"/>
        <v>0.18342356934505152</v>
      </c>
      <c r="AO124" s="104">
        <f t="shared" si="35"/>
        <v>5.3569260753468358E-2</v>
      </c>
      <c r="AP124" s="104">
        <f t="shared" si="35"/>
        <v>6.6787064597242624E-2</v>
      </c>
      <c r="AQ124" s="104">
        <f t="shared" si="26"/>
        <v>7.4799893263330057</v>
      </c>
      <c r="AR124" s="104">
        <f t="shared" si="36"/>
        <v>7.48</v>
      </c>
      <c r="AS124" s="105">
        <f t="shared" si="37"/>
        <v>3785054</v>
      </c>
      <c r="AT124" s="105">
        <f t="shared" si="38"/>
        <v>8561906</v>
      </c>
      <c r="AU124" s="105">
        <f t="shared" si="31"/>
        <v>12346960</v>
      </c>
      <c r="AV124" s="106"/>
      <c r="AW124" s="107"/>
      <c r="AX124" s="67"/>
      <c r="AZ124" s="67"/>
      <c r="BB124" s="67"/>
    </row>
    <row r="125" spans="1:54" x14ac:dyDescent="0.6">
      <c r="A125" s="102" t="s">
        <v>169</v>
      </c>
      <c r="B125" s="101">
        <v>803</v>
      </c>
      <c r="C125" s="102" t="s">
        <v>180</v>
      </c>
      <c r="D125" s="103">
        <f>ACA!P132</f>
        <v>1.1366499062720496</v>
      </c>
      <c r="E125" s="103">
        <f>'Formula Factor Data'!L130</f>
        <v>408.32</v>
      </c>
      <c r="F125" s="103">
        <f>'Formula Factor Data'!M130</f>
        <v>1303.8499999999999</v>
      </c>
      <c r="G125" s="103">
        <f>'Formula Factor Data'!N130</f>
        <v>1712.1699999999998</v>
      </c>
      <c r="H125" s="103">
        <f>'Formula Factor Data'!X130</f>
        <v>240.7442242041478</v>
      </c>
      <c r="I125" s="103">
        <f>'Formula Factor Data'!Y130</f>
        <v>0</v>
      </c>
      <c r="J125" s="103">
        <f>'Formula Factor Data'!Z130</f>
        <v>0</v>
      </c>
      <c r="K125" s="103">
        <f>'Formula Factor Data'!AA130</f>
        <v>11.798624253983879</v>
      </c>
      <c r="L125" s="103">
        <f>'Formula Factor Data'!AB130</f>
        <v>18.22466067802867</v>
      </c>
      <c r="M125" s="103">
        <f>'Formula Factor Data'!AC130</f>
        <v>97.127960376545857</v>
      </c>
      <c r="N125" s="103">
        <f>'Formula Factor Data'!AD130</f>
        <v>196.57350766012425</v>
      </c>
      <c r="O125" s="103">
        <f>'Formula Factor Data'!AE130</f>
        <v>224.33420996080699</v>
      </c>
      <c r="P125" s="103">
        <f>'Formula Factor Data'!AF130</f>
        <v>24.196499499749873</v>
      </c>
      <c r="Q125" s="104">
        <f>$D125*'National Details'!$E$36</f>
        <v>7.5361202729103276</v>
      </c>
      <c r="R125" s="104">
        <f>$D125*'National Details'!$E$37</f>
        <v>1.3630823900137077</v>
      </c>
      <c r="S125" s="104">
        <f>$D125*'National Details'!$E$43</f>
        <v>1.3377168221732521</v>
      </c>
      <c r="T125" s="104">
        <f>$D125*'National Details'!$E$44</f>
        <v>1.0131237697341546</v>
      </c>
      <c r="U125" s="104">
        <f>$D125*'National Details'!$E$45</f>
        <v>0.95410685110886351</v>
      </c>
      <c r="V125" s="104">
        <f>$D125*'National Details'!$E$46</f>
        <v>0.87541762627514363</v>
      </c>
      <c r="W125" s="104">
        <f>$D125*'National Details'!$E$47</f>
        <v>0.5606607269402607</v>
      </c>
      <c r="X125" s="104">
        <f>$D125*'National Details'!$E$48</f>
        <v>0.46229919589810947</v>
      </c>
      <c r="Y125" s="104">
        <f>$D125*'National Details'!$E$39</f>
        <v>0.57561505319178319</v>
      </c>
      <c r="Z125" s="104">
        <f>$D125*'National Details'!$E$40</f>
        <v>5.0514279017302153</v>
      </c>
      <c r="AA125" s="105">
        <f t="shared" si="32"/>
        <v>7354777.8571712589</v>
      </c>
      <c r="AB125" s="105">
        <f t="shared" si="32"/>
        <v>187047.90113080584</v>
      </c>
      <c r="AC125" s="105">
        <f t="shared" si="32"/>
        <v>0</v>
      </c>
      <c r="AD125" s="105">
        <f t="shared" si="32"/>
        <v>0</v>
      </c>
      <c r="AE125" s="105">
        <f t="shared" si="32"/>
        <v>6416.5744935995772</v>
      </c>
      <c r="AF125" s="105">
        <f t="shared" si="32"/>
        <v>9093.8878385449916</v>
      </c>
      <c r="AG125" s="105">
        <f t="shared" si="32"/>
        <v>31039.82473643525</v>
      </c>
      <c r="AH125" s="105">
        <f t="shared" si="32"/>
        <v>51799.191479903391</v>
      </c>
      <c r="AI125" s="105">
        <f t="shared" si="30"/>
        <v>98349.47854848321</v>
      </c>
      <c r="AJ125" s="105">
        <f t="shared" si="33"/>
        <v>73604.184473616158</v>
      </c>
      <c r="AK125" s="105">
        <f t="shared" si="33"/>
        <v>69669.317437425489</v>
      </c>
      <c r="AL125" s="104">
        <f t="shared" si="34"/>
        <v>7.5361202729103276</v>
      </c>
      <c r="AM125" s="104">
        <f t="shared" si="34"/>
        <v>0.19165983080546073</v>
      </c>
      <c r="AN125" s="104">
        <f t="shared" si="35"/>
        <v>0.1007744235805442</v>
      </c>
      <c r="AO125" s="104">
        <f t="shared" si="35"/>
        <v>7.5418999398030914E-2</v>
      </c>
      <c r="AP125" s="104">
        <f t="shared" si="35"/>
        <v>7.1387112668273411E-2</v>
      </c>
      <c r="AQ125" s="104">
        <f t="shared" si="26"/>
        <v>7.9753606393626368</v>
      </c>
      <c r="AR125" s="104">
        <f t="shared" si="36"/>
        <v>7.98</v>
      </c>
      <c r="AS125" s="105">
        <f t="shared" si="37"/>
        <v>1857285</v>
      </c>
      <c r="AT125" s="105">
        <f t="shared" si="38"/>
        <v>5930693</v>
      </c>
      <c r="AU125" s="105">
        <f t="shared" si="31"/>
        <v>7787978</v>
      </c>
      <c r="AV125" s="106"/>
      <c r="AW125" s="107"/>
      <c r="AX125" s="67"/>
      <c r="AZ125" s="67"/>
      <c r="BB125" s="67"/>
    </row>
    <row r="126" spans="1:54" x14ac:dyDescent="0.6">
      <c r="A126" s="102" t="s">
        <v>169</v>
      </c>
      <c r="B126" s="101">
        <v>866</v>
      </c>
      <c r="C126" s="102" t="s">
        <v>181</v>
      </c>
      <c r="D126" s="103">
        <f>ACA!P133</f>
        <v>1.1113875496357766</v>
      </c>
      <c r="E126" s="103">
        <f>'Formula Factor Data'!L131</f>
        <v>495.72</v>
      </c>
      <c r="F126" s="103">
        <f>'Formula Factor Data'!M131</f>
        <v>915.95</v>
      </c>
      <c r="G126" s="103">
        <f>'Formula Factor Data'!N131</f>
        <v>1411.67</v>
      </c>
      <c r="H126" s="103">
        <f>'Formula Factor Data'!X131</f>
        <v>267.35610485455504</v>
      </c>
      <c r="I126" s="103">
        <f>'Formula Factor Data'!Y131</f>
        <v>59.981924719507781</v>
      </c>
      <c r="J126" s="103">
        <f>'Formula Factor Data'!Z131</f>
        <v>53.033422366992397</v>
      </c>
      <c r="K126" s="103">
        <f>'Formula Factor Data'!AA131</f>
        <v>41.997565689467969</v>
      </c>
      <c r="L126" s="103">
        <f>'Formula Factor Data'!AB131</f>
        <v>41.793197973217517</v>
      </c>
      <c r="M126" s="103">
        <f>'Formula Factor Data'!AC131</f>
        <v>134.26958957654725</v>
      </c>
      <c r="N126" s="103">
        <f>'Formula Factor Data'!AD131</f>
        <v>69.076288092652916</v>
      </c>
      <c r="O126" s="103">
        <f>'Formula Factor Data'!AE131</f>
        <v>357.83517582495801</v>
      </c>
      <c r="P126" s="103">
        <f>'Formula Factor Data'!AF131</f>
        <v>21.2516183307505</v>
      </c>
      <c r="Q126" s="104">
        <f>$D126*'National Details'!$E$36</f>
        <v>7.3686279281368074</v>
      </c>
      <c r="R126" s="104">
        <f>$D126*'National Details'!$E$37</f>
        <v>1.3327875091791264</v>
      </c>
      <c r="S126" s="104">
        <f>$D126*'National Details'!$E$43</f>
        <v>1.3079856980570159</v>
      </c>
      <c r="T126" s="104">
        <f>$D126*'National Details'!$E$44</f>
        <v>0.99060681544024054</v>
      </c>
      <c r="U126" s="104">
        <f>$D126*'National Details'!$E$45</f>
        <v>0.9329015640553715</v>
      </c>
      <c r="V126" s="104">
        <f>$D126*'National Details'!$E$46</f>
        <v>0.85596122887554793</v>
      </c>
      <c r="W126" s="104">
        <f>$D126*'National Details'!$E$47</f>
        <v>0.54819988815624987</v>
      </c>
      <c r="X126" s="104">
        <f>$D126*'National Details'!$E$48</f>
        <v>0.45202446918146905</v>
      </c>
      <c r="Y126" s="104">
        <f>$D126*'National Details'!$E$39</f>
        <v>0.56282185039583121</v>
      </c>
      <c r="Z126" s="104">
        <f>$D126*'National Details'!$E$40</f>
        <v>4.9391585279575425</v>
      </c>
      <c r="AA126" s="105">
        <f t="shared" si="32"/>
        <v>5929180.4627683461</v>
      </c>
      <c r="AB126" s="105">
        <f t="shared" si="32"/>
        <v>203107.45992017339</v>
      </c>
      <c r="AC126" s="105">
        <f t="shared" si="32"/>
        <v>44719.634814777804</v>
      </c>
      <c r="AD126" s="105">
        <f t="shared" si="32"/>
        <v>29945.10369643223</v>
      </c>
      <c r="AE126" s="105">
        <f t="shared" si="32"/>
        <v>22332.36898938704</v>
      </c>
      <c r="AF126" s="105">
        <f t="shared" si="32"/>
        <v>20390.813544602763</v>
      </c>
      <c r="AG126" s="105">
        <f t="shared" si="32"/>
        <v>41955.747173529802</v>
      </c>
      <c r="AH126" s="105">
        <f t="shared" si="32"/>
        <v>17797.778301121369</v>
      </c>
      <c r="AI126" s="105">
        <f t="shared" si="30"/>
        <v>177141.44651985102</v>
      </c>
      <c r="AJ126" s="105">
        <f t="shared" si="33"/>
        <v>114796.54980287667</v>
      </c>
      <c r="AK126" s="105">
        <f t="shared" si="33"/>
        <v>59830.11378939834</v>
      </c>
      <c r="AL126" s="104">
        <f t="shared" si="34"/>
        <v>7.3686279281368066</v>
      </c>
      <c r="AM126" s="104">
        <f t="shared" si="34"/>
        <v>0.25241655418967301</v>
      </c>
      <c r="AN126" s="104">
        <f t="shared" si="35"/>
        <v>0.22014668270820087</v>
      </c>
      <c r="AO126" s="104">
        <f t="shared" si="35"/>
        <v>0.14266610170544139</v>
      </c>
      <c r="AP126" s="104">
        <f t="shared" si="35"/>
        <v>7.4355275603522883E-2</v>
      </c>
      <c r="AQ126" s="104">
        <f t="shared" si="26"/>
        <v>8.0582125423436448</v>
      </c>
      <c r="AR126" s="104">
        <f t="shared" si="36"/>
        <v>8.06</v>
      </c>
      <c r="AS126" s="105">
        <f t="shared" si="37"/>
        <v>2277437</v>
      </c>
      <c r="AT126" s="105">
        <f t="shared" si="38"/>
        <v>4208058</v>
      </c>
      <c r="AU126" s="105">
        <f t="shared" si="31"/>
        <v>6485495</v>
      </c>
      <c r="AV126" s="106"/>
      <c r="AW126" s="107"/>
      <c r="AX126" s="67"/>
      <c r="AZ126" s="67"/>
      <c r="BB126" s="67"/>
    </row>
    <row r="127" spans="1:54" x14ac:dyDescent="0.6">
      <c r="A127" s="102" t="s">
        <v>169</v>
      </c>
      <c r="B127" s="101">
        <v>880</v>
      </c>
      <c r="C127" s="102" t="s">
        <v>182</v>
      </c>
      <c r="D127" s="103">
        <f>ACA!P134</f>
        <v>1.0835601522585712</v>
      </c>
      <c r="E127" s="103">
        <f>'Formula Factor Data'!L132</f>
        <v>294.22000000000003</v>
      </c>
      <c r="F127" s="103">
        <f>'Formula Factor Data'!M132</f>
        <v>434.72</v>
      </c>
      <c r="G127" s="103">
        <f>'Formula Factor Data'!N132</f>
        <v>728.94</v>
      </c>
      <c r="H127" s="103">
        <f>'Formula Factor Data'!X132</f>
        <v>218.66720519585957</v>
      </c>
      <c r="I127" s="103">
        <f>'Formula Factor Data'!Y132</f>
        <v>41.481618334892424</v>
      </c>
      <c r="J127" s="103">
        <f>'Formula Factor Data'!Z132</f>
        <v>67.734368568755855</v>
      </c>
      <c r="K127" s="103">
        <f>'Formula Factor Data'!AA132</f>
        <v>57.165079513564088</v>
      </c>
      <c r="L127" s="103">
        <f>'Formula Factor Data'!AB132</f>
        <v>36.026501403180546</v>
      </c>
      <c r="M127" s="103">
        <f>'Formula Factor Data'!AC132</f>
        <v>86.940926099158091</v>
      </c>
      <c r="N127" s="103">
        <f>'Formula Factor Data'!AD132</f>
        <v>213.77239476145934</v>
      </c>
      <c r="O127" s="103">
        <f>'Formula Factor Data'!AE132</f>
        <v>43.541791994308198</v>
      </c>
      <c r="P127" s="103">
        <f>'Formula Factor Data'!AF132</f>
        <v>18.58487252124646</v>
      </c>
      <c r="Q127" s="104">
        <f>$D127*'National Details'!$E$36</f>
        <v>7.1841290667376168</v>
      </c>
      <c r="R127" s="104">
        <f>$D127*'National Details'!$E$37</f>
        <v>1.2994166048087672</v>
      </c>
      <c r="S127" s="104">
        <f>$D127*'National Details'!$E$43</f>
        <v>1.2752357920539639</v>
      </c>
      <c r="T127" s="104">
        <f>$D127*'National Details'!$E$44</f>
        <v>0.96580357780557613</v>
      </c>
      <c r="U127" s="104">
        <f>$D127*'National Details'!$E$45</f>
        <v>0.90954317521495942</v>
      </c>
      <c r="V127" s="104">
        <f>$D127*'National Details'!$E$46</f>
        <v>0.83452930509413881</v>
      </c>
      <c r="W127" s="104">
        <f>$D127*'National Details'!$E$47</f>
        <v>0.53447382461085313</v>
      </c>
      <c r="X127" s="104">
        <f>$D127*'National Details'!$E$48</f>
        <v>0.44070648695982606</v>
      </c>
      <c r="Y127" s="104">
        <f>$D127*'National Details'!$E$39</f>
        <v>0.54872967589858079</v>
      </c>
      <c r="Z127" s="104">
        <f>$D127*'National Details'!$E$40</f>
        <v>4.8154897617278598</v>
      </c>
      <c r="AA127" s="105">
        <f t="shared" si="32"/>
        <v>2984975.4538873998</v>
      </c>
      <c r="AB127" s="105">
        <f t="shared" si="32"/>
        <v>161959.68449441672</v>
      </c>
      <c r="AC127" s="105">
        <f t="shared" si="32"/>
        <v>30152.341315396759</v>
      </c>
      <c r="AD127" s="105">
        <f t="shared" si="32"/>
        <v>37288.314437340392</v>
      </c>
      <c r="AE127" s="105">
        <f t="shared" si="32"/>
        <v>29636.641521344143</v>
      </c>
      <c r="AF127" s="105">
        <f t="shared" si="32"/>
        <v>17137.147573152488</v>
      </c>
      <c r="AG127" s="105">
        <f t="shared" si="32"/>
        <v>26486.560093833144</v>
      </c>
      <c r="AH127" s="105">
        <f t="shared" si="32"/>
        <v>53700.202229457769</v>
      </c>
      <c r="AI127" s="105">
        <f t="shared" si="30"/>
        <v>194401.20717052469</v>
      </c>
      <c r="AJ127" s="105">
        <f t="shared" si="33"/>
        <v>13618.823843175691</v>
      </c>
      <c r="AK127" s="105">
        <f t="shared" si="33"/>
        <v>51012.300108975469</v>
      </c>
      <c r="AL127" s="104">
        <f t="shared" si="34"/>
        <v>7.1841290667376176</v>
      </c>
      <c r="AM127" s="104">
        <f t="shared" si="34"/>
        <v>0.38979860805913497</v>
      </c>
      <c r="AN127" s="104">
        <f t="shared" si="35"/>
        <v>0.46787767089468701</v>
      </c>
      <c r="AO127" s="104">
        <f t="shared" si="35"/>
        <v>3.2777284013883391E-2</v>
      </c>
      <c r="AP127" s="104">
        <f t="shared" si="35"/>
        <v>0.12277452650297661</v>
      </c>
      <c r="AQ127" s="104">
        <f t="shared" si="26"/>
        <v>8.1973571562082999</v>
      </c>
      <c r="AR127" s="104">
        <f t="shared" si="36"/>
        <v>8.1999999999999993</v>
      </c>
      <c r="AS127" s="105">
        <f t="shared" si="37"/>
        <v>1375185</v>
      </c>
      <c r="AT127" s="105">
        <f t="shared" si="38"/>
        <v>2031882</v>
      </c>
      <c r="AU127" s="105">
        <f t="shared" si="31"/>
        <v>3407067</v>
      </c>
      <c r="AV127" s="106"/>
      <c r="AW127" s="107"/>
      <c r="AX127" s="67"/>
      <c r="AZ127" s="67"/>
      <c r="BB127" s="67"/>
    </row>
    <row r="128" spans="1:54" x14ac:dyDescent="0.6">
      <c r="A128" s="102" t="s">
        <v>169</v>
      </c>
      <c r="B128" s="101">
        <v>865</v>
      </c>
      <c r="C128" s="102" t="s">
        <v>183</v>
      </c>
      <c r="D128" s="103">
        <f>ACA!P135</f>
        <v>1.0685511376122008</v>
      </c>
      <c r="E128" s="103">
        <f>'Formula Factor Data'!L133</f>
        <v>727.35</v>
      </c>
      <c r="F128" s="103">
        <f>'Formula Factor Data'!M133</f>
        <v>2170.94</v>
      </c>
      <c r="G128" s="103">
        <f>'Formula Factor Data'!N133</f>
        <v>2898.29</v>
      </c>
      <c r="H128" s="103">
        <f>'Formula Factor Data'!X133</f>
        <v>470.94166798024378</v>
      </c>
      <c r="I128" s="103">
        <f>'Formula Factor Data'!Y133</f>
        <v>0</v>
      </c>
      <c r="J128" s="103">
        <f>'Formula Factor Data'!Z133</f>
        <v>0</v>
      </c>
      <c r="K128" s="103">
        <f>'Formula Factor Data'!AA133</f>
        <v>55.429962207970682</v>
      </c>
      <c r="L128" s="103">
        <f>'Formula Factor Data'!AB133</f>
        <v>35.625644373186745</v>
      </c>
      <c r="M128" s="103">
        <f>'Formula Factor Data'!AC133</f>
        <v>141.39619102153</v>
      </c>
      <c r="N128" s="103">
        <f>'Formula Factor Data'!AD133</f>
        <v>106.43437853107345</v>
      </c>
      <c r="O128" s="103">
        <f>'Formula Factor Data'!AE133</f>
        <v>214.16010279771157</v>
      </c>
      <c r="P128" s="103">
        <f>'Formula Factor Data'!AF133</f>
        <v>46.880915817230118</v>
      </c>
      <c r="Q128" s="104">
        <f>$D128*'National Details'!$E$36</f>
        <v>7.0846175646218121</v>
      </c>
      <c r="R128" s="104">
        <f>$D128*'National Details'!$E$37</f>
        <v>1.281417638334539</v>
      </c>
      <c r="S128" s="104">
        <f>$D128*'National Details'!$E$43</f>
        <v>1.2575717679196154</v>
      </c>
      <c r="T128" s="104">
        <f>$D128*'National Details'!$E$44</f>
        <v>0.95242567717441518</v>
      </c>
      <c r="U128" s="104">
        <f>$D128*'National Details'!$E$45</f>
        <v>0.89694456976619619</v>
      </c>
      <c r="V128" s="104">
        <f>$D128*'National Details'!$E$46</f>
        <v>0.82296975988857257</v>
      </c>
      <c r="W128" s="104">
        <f>$D128*'National Details'!$E$47</f>
        <v>0.52707052037807467</v>
      </c>
      <c r="X128" s="104">
        <f>$D128*'National Details'!$E$48</f>
        <v>0.43460200803104382</v>
      </c>
      <c r="Y128" s="104">
        <f>$D128*'National Details'!$E$39</f>
        <v>0.54112890567341798</v>
      </c>
      <c r="Z128" s="104">
        <f>$D128*'National Details'!$E$40</f>
        <v>4.7487876444410908</v>
      </c>
      <c r="AA128" s="105">
        <f t="shared" si="32"/>
        <v>11703967.45757962</v>
      </c>
      <c r="AB128" s="105">
        <f t="shared" si="32"/>
        <v>343979.58718664636</v>
      </c>
      <c r="AC128" s="105">
        <f t="shared" si="32"/>
        <v>0</v>
      </c>
      <c r="AD128" s="105">
        <f t="shared" si="32"/>
        <v>0</v>
      </c>
      <c r="AE128" s="105">
        <f t="shared" si="32"/>
        <v>28339.034054727323</v>
      </c>
      <c r="AF128" s="105">
        <f t="shared" si="32"/>
        <v>16711.731957535987</v>
      </c>
      <c r="AG128" s="105">
        <f t="shared" si="32"/>
        <v>42479.685469281416</v>
      </c>
      <c r="AH128" s="105">
        <f t="shared" si="32"/>
        <v>26366.258940890224</v>
      </c>
      <c r="AI128" s="105">
        <f t="shared" si="30"/>
        <v>113896.71042243496</v>
      </c>
      <c r="AJ128" s="105">
        <f t="shared" si="33"/>
        <v>66056.286577524443</v>
      </c>
      <c r="AK128" s="105">
        <f t="shared" si="33"/>
        <v>126897.68286197881</v>
      </c>
      <c r="AL128" s="104">
        <f t="shared" si="34"/>
        <v>7.084617564621813</v>
      </c>
      <c r="AM128" s="104">
        <f t="shared" si="34"/>
        <v>0.20821690030209969</v>
      </c>
      <c r="AN128" s="104">
        <f t="shared" si="35"/>
        <v>6.894368410849093E-2</v>
      </c>
      <c r="AO128" s="104">
        <f t="shared" si="35"/>
        <v>3.998503326645448E-2</v>
      </c>
      <c r="AP128" s="104">
        <f t="shared" si="35"/>
        <v>7.681340162404221E-2</v>
      </c>
      <c r="AQ128" s="104">
        <f t="shared" si="26"/>
        <v>7.4785765839228997</v>
      </c>
      <c r="AR128" s="104">
        <f t="shared" si="36"/>
        <v>7.48</v>
      </c>
      <c r="AS128" s="105">
        <f t="shared" si="37"/>
        <v>3101130</v>
      </c>
      <c r="AT128" s="105">
        <f t="shared" si="38"/>
        <v>9256020</v>
      </c>
      <c r="AU128" s="105">
        <f t="shared" si="31"/>
        <v>12357150</v>
      </c>
      <c r="AV128" s="106"/>
      <c r="AW128" s="107"/>
      <c r="AX128" s="67"/>
      <c r="AZ128" s="67"/>
      <c r="BB128" s="67"/>
    </row>
    <row r="129" spans="1:54" x14ac:dyDescent="0.6">
      <c r="A129" s="102" t="s">
        <v>184</v>
      </c>
      <c r="B129" s="101">
        <v>330</v>
      </c>
      <c r="C129" s="102" t="s">
        <v>185</v>
      </c>
      <c r="D129" s="103">
        <f>ACA!P136</f>
        <v>1.0816240582286063</v>
      </c>
      <c r="E129" s="103">
        <f>'Formula Factor Data'!L134</f>
        <v>4028.66</v>
      </c>
      <c r="F129" s="103">
        <f>'Formula Factor Data'!M134</f>
        <v>3267.74</v>
      </c>
      <c r="G129" s="103">
        <f>'Formula Factor Data'!N134</f>
        <v>7296.4</v>
      </c>
      <c r="H129" s="103">
        <f>'Formula Factor Data'!X134</f>
        <v>2932.2234170761099</v>
      </c>
      <c r="I129" s="103">
        <f>'Formula Factor Data'!Y134</f>
        <v>623.377300690521</v>
      </c>
      <c r="J129" s="103">
        <f>'Formula Factor Data'!Z134</f>
        <v>1427.4927959824231</v>
      </c>
      <c r="K129" s="103">
        <f>'Formula Factor Data'!AA134</f>
        <v>1180.8900489642185</v>
      </c>
      <c r="L129" s="103">
        <f>'Formula Factor Data'!AB134</f>
        <v>829.03226616446955</v>
      </c>
      <c r="M129" s="103">
        <f>'Formula Factor Data'!AC134</f>
        <v>875.20157689893279</v>
      </c>
      <c r="N129" s="103">
        <f>'Formula Factor Data'!AD134</f>
        <v>626.94992592592587</v>
      </c>
      <c r="O129" s="103">
        <f>'Formula Factor Data'!AE134</f>
        <v>3106.2172097082002</v>
      </c>
      <c r="P129" s="103">
        <f>'Formula Factor Data'!AF134</f>
        <v>152.59789377289374</v>
      </c>
      <c r="Q129" s="104">
        <f>$D129*'National Details'!$E$36</f>
        <v>7.1712925395105724</v>
      </c>
      <c r="R129" s="104">
        <f>$D129*'National Details'!$E$37</f>
        <v>1.2970948207105208</v>
      </c>
      <c r="S129" s="104">
        <f>$D129*'National Details'!$E$43</f>
        <v>1.2729572139808898</v>
      </c>
      <c r="T129" s="104">
        <f>$D129*'National Details'!$E$44</f>
        <v>0.96407789000023325</v>
      </c>
      <c r="U129" s="104">
        <f>$D129*'National Details'!$E$45</f>
        <v>0.90791801291284047</v>
      </c>
      <c r="V129" s="104">
        <f>$D129*'National Details'!$E$46</f>
        <v>0.83303817679631831</v>
      </c>
      <c r="W129" s="104">
        <f>$D129*'National Details'!$E$47</f>
        <v>0.53351883233022646</v>
      </c>
      <c r="X129" s="104">
        <f>$D129*'National Details'!$E$48</f>
        <v>0.43991903718457248</v>
      </c>
      <c r="Y129" s="104">
        <f>$D129*'National Details'!$E$39</f>
        <v>0.54774921141088506</v>
      </c>
      <c r="Z129" s="104">
        <f>$D129*'National Details'!$E$40</f>
        <v>4.8068854946185491</v>
      </c>
      <c r="AA129" s="105">
        <f t="shared" si="32"/>
        <v>29825032.764612414</v>
      </c>
      <c r="AB129" s="105">
        <f t="shared" si="32"/>
        <v>2167921.930249651</v>
      </c>
      <c r="AC129" s="105">
        <f t="shared" si="32"/>
        <v>452313.60020918178</v>
      </c>
      <c r="AD129" s="105">
        <f t="shared" si="32"/>
        <v>784442.11836252268</v>
      </c>
      <c r="AE129" s="105">
        <f t="shared" si="32"/>
        <v>611126.26763275999</v>
      </c>
      <c r="AF129" s="105">
        <f t="shared" si="32"/>
        <v>393650.85068125284</v>
      </c>
      <c r="AG129" s="105">
        <f t="shared" si="32"/>
        <v>266153.81831559417</v>
      </c>
      <c r="AH129" s="105">
        <f t="shared" si="32"/>
        <v>157210.10843247522</v>
      </c>
      <c r="AI129" s="105">
        <f t="shared" si="30"/>
        <v>2664896.7636337862</v>
      </c>
      <c r="AJ129" s="105">
        <f t="shared" si="33"/>
        <v>969813.97544049437</v>
      </c>
      <c r="AK129" s="105">
        <f t="shared" si="33"/>
        <v>418106.74318917119</v>
      </c>
      <c r="AL129" s="104">
        <f t="shared" si="34"/>
        <v>7.1712925395105716</v>
      </c>
      <c r="AM129" s="104">
        <f t="shared" si="34"/>
        <v>0.52126689976639551</v>
      </c>
      <c r="AN129" s="104">
        <f t="shared" si="35"/>
        <v>0.64076222247399728</v>
      </c>
      <c r="AO129" s="104">
        <f t="shared" si="35"/>
        <v>0.23318732896888694</v>
      </c>
      <c r="AP129" s="104">
        <f t="shared" si="35"/>
        <v>0.10053185160987134</v>
      </c>
      <c r="AQ129" s="104">
        <f t="shared" si="26"/>
        <v>8.6670408423297225</v>
      </c>
      <c r="AR129" s="104">
        <f t="shared" si="36"/>
        <v>8.67</v>
      </c>
      <c r="AS129" s="105">
        <f t="shared" si="37"/>
        <v>19909235</v>
      </c>
      <c r="AT129" s="105">
        <f t="shared" si="38"/>
        <v>16148845</v>
      </c>
      <c r="AU129" s="105">
        <f t="shared" si="31"/>
        <v>36058080</v>
      </c>
      <c r="AV129" s="106"/>
      <c r="AW129" s="107"/>
      <c r="AX129" s="67"/>
      <c r="AZ129" s="67"/>
      <c r="BB129" s="67"/>
    </row>
    <row r="130" spans="1:54" x14ac:dyDescent="0.6">
      <c r="A130" s="102" t="s">
        <v>184</v>
      </c>
      <c r="B130" s="101">
        <v>331</v>
      </c>
      <c r="C130" s="102" t="s">
        <v>186</v>
      </c>
      <c r="D130" s="103">
        <f>ACA!P137</f>
        <v>1.093049780918611</v>
      </c>
      <c r="E130" s="103">
        <f>'Formula Factor Data'!L135</f>
        <v>1017.37</v>
      </c>
      <c r="F130" s="103">
        <f>'Formula Factor Data'!M135</f>
        <v>1202.54</v>
      </c>
      <c r="G130" s="103">
        <f>'Formula Factor Data'!N135</f>
        <v>2219.91</v>
      </c>
      <c r="H130" s="103">
        <f>'Formula Factor Data'!X135</f>
        <v>581.5676914466934</v>
      </c>
      <c r="I130" s="103">
        <f>'Formula Factor Data'!Y135</f>
        <v>101.5042572002679</v>
      </c>
      <c r="J130" s="103">
        <f>'Formula Factor Data'!Z135</f>
        <v>345.74887608841254</v>
      </c>
      <c r="K130" s="103">
        <f>'Formula Factor Data'!AA135</f>
        <v>120.43718017414601</v>
      </c>
      <c r="L130" s="103">
        <f>'Formula Factor Data'!AB135</f>
        <v>263.97054387139985</v>
      </c>
      <c r="M130" s="103">
        <f>'Formula Factor Data'!AC135</f>
        <v>281.2183375753516</v>
      </c>
      <c r="N130" s="103">
        <f>'Formula Factor Data'!AD135</f>
        <v>197.8540013395847</v>
      </c>
      <c r="O130" s="103">
        <f>'Formula Factor Data'!AE135</f>
        <v>793.62740657554195</v>
      </c>
      <c r="P130" s="103">
        <f>'Formula Factor Data'!AF135</f>
        <v>40.395837360686457</v>
      </c>
      <c r="Q130" s="104">
        <f>$D130*'National Details'!$E$36</f>
        <v>7.2470464017346963</v>
      </c>
      <c r="R130" s="104">
        <f>$D130*'National Details'!$E$37</f>
        <v>1.3107966662004882</v>
      </c>
      <c r="S130" s="104">
        <f>$D130*'National Details'!$E$43</f>
        <v>1.2864040821533733</v>
      </c>
      <c r="T130" s="104">
        <f>$D130*'National Details'!$E$44</f>
        <v>0.97426191516027594</v>
      </c>
      <c r="U130" s="104">
        <f>$D130*'National Details'!$E$45</f>
        <v>0.91750879388880291</v>
      </c>
      <c r="V130" s="104">
        <f>$D130*'National Details'!$E$46</f>
        <v>0.84183796552684054</v>
      </c>
      <c r="W130" s="104">
        <f>$D130*'National Details'!$E$47</f>
        <v>0.53915465207898794</v>
      </c>
      <c r="X130" s="104">
        <f>$D130*'National Details'!$E$48</f>
        <v>0.44456611662653372</v>
      </c>
      <c r="Y130" s="104">
        <f>$D130*'National Details'!$E$39</f>
        <v>0.55353535359738471</v>
      </c>
      <c r="Z130" s="104">
        <f>$D130*'National Details'!$E$40</f>
        <v>4.8576629715489945</v>
      </c>
      <c r="AA130" s="105">
        <f t="shared" si="32"/>
        <v>9170040.7432746757</v>
      </c>
      <c r="AB130" s="105">
        <f t="shared" si="32"/>
        <v>434520.68493739679</v>
      </c>
      <c r="AC130" s="105">
        <f t="shared" si="32"/>
        <v>74428.029766471212</v>
      </c>
      <c r="AD130" s="105">
        <f t="shared" si="32"/>
        <v>192004.47844397355</v>
      </c>
      <c r="AE130" s="105">
        <f t="shared" si="32"/>
        <v>62986.237994941024</v>
      </c>
      <c r="AF130" s="105">
        <f t="shared" si="32"/>
        <v>126665.64259867634</v>
      </c>
      <c r="AG130" s="105">
        <f t="shared" si="32"/>
        <v>86423.499723591944</v>
      </c>
      <c r="AH130" s="105">
        <f t="shared" si="32"/>
        <v>50136.735469699299</v>
      </c>
      <c r="AI130" s="105">
        <f t="shared" si="30"/>
        <v>592644.62399735325</v>
      </c>
      <c r="AJ130" s="105">
        <f t="shared" si="33"/>
        <v>250401.47146031979</v>
      </c>
      <c r="AK130" s="105">
        <f t="shared" si="33"/>
        <v>111850.73711048158</v>
      </c>
      <c r="AL130" s="104">
        <f t="shared" si="34"/>
        <v>7.2470464017346981</v>
      </c>
      <c r="AM130" s="104">
        <f t="shared" si="34"/>
        <v>0.3433999536549861</v>
      </c>
      <c r="AN130" s="104">
        <f t="shared" si="35"/>
        <v>0.46836466817198563</v>
      </c>
      <c r="AO130" s="104">
        <f t="shared" si="35"/>
        <v>0.19789127808035828</v>
      </c>
      <c r="AP130" s="104">
        <f t="shared" si="35"/>
        <v>8.8395188702119515E-2</v>
      </c>
      <c r="AQ130" s="104">
        <f t="shared" si="26"/>
        <v>8.3450974903441484</v>
      </c>
      <c r="AR130" s="104">
        <f t="shared" si="36"/>
        <v>8.35</v>
      </c>
      <c r="AS130" s="105">
        <f t="shared" si="37"/>
        <v>4842173</v>
      </c>
      <c r="AT130" s="105">
        <f t="shared" si="38"/>
        <v>5723490</v>
      </c>
      <c r="AU130" s="105">
        <f t="shared" si="31"/>
        <v>10565663</v>
      </c>
      <c r="AV130" s="106"/>
      <c r="AW130" s="107"/>
      <c r="AX130" s="67"/>
      <c r="AZ130" s="67"/>
      <c r="BB130" s="67"/>
    </row>
    <row r="131" spans="1:54" x14ac:dyDescent="0.6">
      <c r="A131" s="102" t="s">
        <v>184</v>
      </c>
      <c r="B131" s="101">
        <v>332</v>
      </c>
      <c r="C131" s="102" t="s">
        <v>187</v>
      </c>
      <c r="D131" s="103">
        <f>ACA!P138</f>
        <v>1.0371288140530595</v>
      </c>
      <c r="E131" s="103">
        <f>'Formula Factor Data'!L136</f>
        <v>804.97</v>
      </c>
      <c r="F131" s="103">
        <f>'Formula Factor Data'!M136</f>
        <v>1010.12</v>
      </c>
      <c r="G131" s="103">
        <f>'Formula Factor Data'!N136</f>
        <v>1815.0900000000001</v>
      </c>
      <c r="H131" s="103">
        <f>'Formula Factor Data'!X136</f>
        <v>470.70268829877364</v>
      </c>
      <c r="I131" s="103">
        <f>'Formula Factor Data'!Y136</f>
        <v>84.630807429871126</v>
      </c>
      <c r="J131" s="103">
        <f>'Formula Factor Data'!Z136</f>
        <v>138.88888606086863</v>
      </c>
      <c r="K131" s="103">
        <f>'Formula Factor Data'!AA136</f>
        <v>244.06306021878049</v>
      </c>
      <c r="L131" s="103">
        <f>'Formula Factor Data'!AB136</f>
        <v>154.91074623632625</v>
      </c>
      <c r="M131" s="103">
        <f>'Formula Factor Data'!AC136</f>
        <v>338.22834885735949</v>
      </c>
      <c r="N131" s="103">
        <f>'Formula Factor Data'!AD136</f>
        <v>133.38444330120223</v>
      </c>
      <c r="O131" s="103">
        <f>'Formula Factor Data'!AE136</f>
        <v>203.59880502792001</v>
      </c>
      <c r="P131" s="103">
        <f>'Formula Factor Data'!AF136</f>
        <v>34.275428618894679</v>
      </c>
      <c r="Q131" s="104">
        <f>$D131*'National Details'!$E$36</f>
        <v>6.8762839270705189</v>
      </c>
      <c r="R131" s="104">
        <f>$D131*'National Details'!$E$37</f>
        <v>1.2437356610956063</v>
      </c>
      <c r="S131" s="104">
        <f>$D131*'National Details'!$E$43</f>
        <v>1.2205910137006697</v>
      </c>
      <c r="T131" s="104">
        <f>$D131*'National Details'!$E$44</f>
        <v>0.92441819419977245</v>
      </c>
      <c r="U131" s="104">
        <f>$D131*'National Details'!$E$45</f>
        <v>0.87056859065415415</v>
      </c>
      <c r="V131" s="104">
        <f>$D131*'National Details'!$E$46</f>
        <v>0.79876911925999783</v>
      </c>
      <c r="W131" s="104">
        <f>$D131*'National Details'!$E$47</f>
        <v>0.51157123368336954</v>
      </c>
      <c r="X131" s="104">
        <f>$D131*'National Details'!$E$48</f>
        <v>0.42182189444067292</v>
      </c>
      <c r="Y131" s="104">
        <f>$D131*'National Details'!$E$39</f>
        <v>0.52521621140660868</v>
      </c>
      <c r="Z131" s="104">
        <f>$D131*'National Details'!$E$40</f>
        <v>4.6091425337627898</v>
      </c>
      <c r="AA131" s="105">
        <f t="shared" si="32"/>
        <v>7114212.2901162645</v>
      </c>
      <c r="AB131" s="105">
        <f t="shared" si="32"/>
        <v>333694.93995013001</v>
      </c>
      <c r="AC131" s="105">
        <f t="shared" si="32"/>
        <v>58880.77372774556</v>
      </c>
      <c r="AD131" s="105">
        <f t="shared" si="32"/>
        <v>73183.105550679495</v>
      </c>
      <c r="AE131" s="105">
        <f t="shared" si="32"/>
        <v>121109.9715882801</v>
      </c>
      <c r="AF131" s="105">
        <f t="shared" si="32"/>
        <v>70530.614591006626</v>
      </c>
      <c r="AG131" s="105">
        <f t="shared" si="32"/>
        <v>98625.899404239652</v>
      </c>
      <c r="AH131" s="105">
        <f t="shared" si="32"/>
        <v>32070.75278046976</v>
      </c>
      <c r="AI131" s="105">
        <f t="shared" si="30"/>
        <v>454401.11764242128</v>
      </c>
      <c r="AJ131" s="105">
        <f t="shared" si="33"/>
        <v>60952.034023495857</v>
      </c>
      <c r="AK131" s="105">
        <f t="shared" si="33"/>
        <v>90048.791468869778</v>
      </c>
      <c r="AL131" s="104">
        <f t="shared" si="34"/>
        <v>6.8762839270705189</v>
      </c>
      <c r="AM131" s="104">
        <f t="shared" si="34"/>
        <v>0.32253481602055789</v>
      </c>
      <c r="AN131" s="104">
        <f t="shared" si="35"/>
        <v>0.43920408532486982</v>
      </c>
      <c r="AO131" s="104">
        <f t="shared" si="35"/>
        <v>5.89135486525059E-2</v>
      </c>
      <c r="AP131" s="104">
        <f t="shared" si="35"/>
        <v>8.7037191494800728E-2</v>
      </c>
      <c r="AQ131" s="104">
        <f t="shared" si="26"/>
        <v>7.7839735685632538</v>
      </c>
      <c r="AR131" s="104">
        <f t="shared" si="36"/>
        <v>7.78</v>
      </c>
      <c r="AS131" s="105">
        <f t="shared" si="37"/>
        <v>3569720</v>
      </c>
      <c r="AT131" s="105">
        <f t="shared" si="38"/>
        <v>4479479</v>
      </c>
      <c r="AU131" s="105">
        <f t="shared" si="31"/>
        <v>8049199</v>
      </c>
      <c r="AV131" s="106"/>
      <c r="AW131" s="107"/>
      <c r="AX131" s="67"/>
      <c r="AZ131" s="67"/>
      <c r="BB131" s="67"/>
    </row>
    <row r="132" spans="1:54" x14ac:dyDescent="0.6">
      <c r="A132" s="102" t="s">
        <v>184</v>
      </c>
      <c r="B132" s="101">
        <v>884</v>
      </c>
      <c r="C132" s="102" t="s">
        <v>188</v>
      </c>
      <c r="D132" s="103">
        <f>ACA!P139</f>
        <v>1.0117252000725963</v>
      </c>
      <c r="E132" s="103">
        <f>'Formula Factor Data'!L137</f>
        <v>269.56</v>
      </c>
      <c r="F132" s="103">
        <f>'Formula Factor Data'!M137</f>
        <v>643</v>
      </c>
      <c r="G132" s="103">
        <f>'Formula Factor Data'!N137</f>
        <v>912.56</v>
      </c>
      <c r="H132" s="103">
        <f>'Formula Factor Data'!X137</f>
        <v>167.95959348378418</v>
      </c>
      <c r="I132" s="103">
        <f>'Formula Factor Data'!Y137</f>
        <v>0</v>
      </c>
      <c r="J132" s="103">
        <f>'Formula Factor Data'!Z137</f>
        <v>0</v>
      </c>
      <c r="K132" s="103">
        <f>'Formula Factor Data'!AA137</f>
        <v>0</v>
      </c>
      <c r="L132" s="103">
        <f>'Formula Factor Data'!AB137</f>
        <v>47.626045469817448</v>
      </c>
      <c r="M132" s="103">
        <f>'Formula Factor Data'!AC137</f>
        <v>119.16731548885652</v>
      </c>
      <c r="N132" s="103">
        <f>'Formula Factor Data'!AD137</f>
        <v>59.992465001679911</v>
      </c>
      <c r="O132" s="103">
        <f>'Formula Factor Data'!AE137</f>
        <v>107.26147562063998</v>
      </c>
      <c r="P132" s="103">
        <f>'Formula Factor Data'!AF137</f>
        <v>13.844835742444152</v>
      </c>
      <c r="Q132" s="104">
        <f>$D132*'National Details'!$E$36</f>
        <v>6.7078550297759678</v>
      </c>
      <c r="R132" s="104">
        <f>$D132*'National Details'!$E$37</f>
        <v>1.21327138298464</v>
      </c>
      <c r="S132" s="104">
        <f>$D132*'National Details'!$E$43</f>
        <v>1.1906936446179439</v>
      </c>
      <c r="T132" s="104">
        <f>$D132*'National Details'!$E$44</f>
        <v>0.90177533379153152</v>
      </c>
      <c r="U132" s="104">
        <f>$D132*'National Details'!$E$45</f>
        <v>0.84924473182309224</v>
      </c>
      <c r="V132" s="104">
        <f>$D132*'National Details'!$E$46</f>
        <v>0.77920392919850812</v>
      </c>
      <c r="W132" s="104">
        <f>$D132*'National Details'!$E$47</f>
        <v>0.4990407187001682</v>
      </c>
      <c r="X132" s="104">
        <f>$D132*'National Details'!$E$48</f>
        <v>0.4114897154194368</v>
      </c>
      <c r="Y132" s="104">
        <f>$D132*'National Details'!$E$39</f>
        <v>0.5123514739602415</v>
      </c>
      <c r="Z132" s="104">
        <f>$D132*'National Details'!$E$40</f>
        <v>4.4962453930006259</v>
      </c>
      <c r="AA132" s="105">
        <f t="shared" si="32"/>
        <v>3489152.5060042436</v>
      </c>
      <c r="AB132" s="105">
        <f t="shared" si="32"/>
        <v>116154.92391481699</v>
      </c>
      <c r="AC132" s="105">
        <f t="shared" si="32"/>
        <v>0</v>
      </c>
      <c r="AD132" s="105">
        <f t="shared" si="32"/>
        <v>0</v>
      </c>
      <c r="AE132" s="105">
        <f t="shared" si="32"/>
        <v>0</v>
      </c>
      <c r="AF132" s="105">
        <f t="shared" si="32"/>
        <v>21152.929004493082</v>
      </c>
      <c r="AG132" s="105">
        <f t="shared" si="32"/>
        <v>33897.52537726333</v>
      </c>
      <c r="AH132" s="105">
        <f t="shared" si="32"/>
        <v>14071.180939985517</v>
      </c>
      <c r="AI132" s="105">
        <f t="shared" si="30"/>
        <v>69121.635321741924</v>
      </c>
      <c r="AJ132" s="105">
        <f t="shared" si="33"/>
        <v>31324.677826029681</v>
      </c>
      <c r="AK132" s="105">
        <f t="shared" si="33"/>
        <v>35482.373986574501</v>
      </c>
      <c r="AL132" s="104">
        <f t="shared" si="34"/>
        <v>6.7078550297759678</v>
      </c>
      <c r="AM132" s="104">
        <f t="shared" si="34"/>
        <v>0.22330648754230817</v>
      </c>
      <c r="AN132" s="104">
        <f t="shared" si="35"/>
        <v>0.13288553835391534</v>
      </c>
      <c r="AO132" s="104">
        <f t="shared" si="35"/>
        <v>6.0221328058851366E-2</v>
      </c>
      <c r="AP132" s="104">
        <f t="shared" si="35"/>
        <v>6.8214450473190705E-2</v>
      </c>
      <c r="AQ132" s="104">
        <f t="shared" si="26"/>
        <v>7.1924828342042328</v>
      </c>
      <c r="AR132" s="104">
        <f t="shared" si="36"/>
        <v>7.19</v>
      </c>
      <c r="AS132" s="105">
        <f t="shared" si="37"/>
        <v>1104738</v>
      </c>
      <c r="AT132" s="105">
        <f t="shared" si="38"/>
        <v>2635207</v>
      </c>
      <c r="AU132" s="105">
        <f t="shared" si="31"/>
        <v>3739945</v>
      </c>
      <c r="AV132" s="106"/>
      <c r="AW132" s="107"/>
      <c r="AX132" s="67"/>
      <c r="AZ132" s="67"/>
      <c r="BB132" s="67"/>
    </row>
    <row r="133" spans="1:54" x14ac:dyDescent="0.6">
      <c r="A133" s="102" t="s">
        <v>184</v>
      </c>
      <c r="B133" s="101">
        <v>333</v>
      </c>
      <c r="C133" s="102" t="s">
        <v>189</v>
      </c>
      <c r="D133" s="103">
        <f>ACA!P140</f>
        <v>1.0847663678748911</v>
      </c>
      <c r="E133" s="103">
        <f>'Formula Factor Data'!L138</f>
        <v>1253.77</v>
      </c>
      <c r="F133" s="103">
        <f>'Formula Factor Data'!M138</f>
        <v>1003.96</v>
      </c>
      <c r="G133" s="103">
        <f>'Formula Factor Data'!N138</f>
        <v>2257.73</v>
      </c>
      <c r="H133" s="103">
        <f>'Formula Factor Data'!X138</f>
        <v>747.21884252910456</v>
      </c>
      <c r="I133" s="103">
        <f>'Formula Factor Data'!Y138</f>
        <v>59.548637631877234</v>
      </c>
      <c r="J133" s="103">
        <f>'Formula Factor Data'!Z138</f>
        <v>250.69484305519225</v>
      </c>
      <c r="K133" s="103">
        <f>'Formula Factor Data'!AA138</f>
        <v>410.44267590897198</v>
      </c>
      <c r="L133" s="103">
        <f>'Formula Factor Data'!AB138</f>
        <v>340.06701325311712</v>
      </c>
      <c r="M133" s="103">
        <f>'Formula Factor Data'!AC138</f>
        <v>551.29242872089981</v>
      </c>
      <c r="N133" s="103">
        <f>'Formula Factor Data'!AD138</f>
        <v>281.60107812363765</v>
      </c>
      <c r="O133" s="103">
        <f>'Formula Factor Data'!AE138</f>
        <v>760.85347722710299</v>
      </c>
      <c r="P133" s="103">
        <f>'Formula Factor Data'!AF138</f>
        <v>33.653053396955237</v>
      </c>
      <c r="Q133" s="104">
        <f>$D133*'National Details'!$E$36</f>
        <v>7.1921264157097937</v>
      </c>
      <c r="R133" s="104">
        <f>$D133*'National Details'!$E$37</f>
        <v>1.3008631111218305</v>
      </c>
      <c r="S133" s="104">
        <f>$D133*'National Details'!$E$43</f>
        <v>1.2766553803653828</v>
      </c>
      <c r="T133" s="104">
        <f>$D133*'National Details'!$E$44</f>
        <v>0.96687870718848901</v>
      </c>
      <c r="U133" s="104">
        <f>$D133*'National Details'!$E$45</f>
        <v>0.91055567570178031</v>
      </c>
      <c r="V133" s="104">
        <f>$D133*'National Details'!$E$46</f>
        <v>0.8354583003861703</v>
      </c>
      <c r="W133" s="104">
        <f>$D133*'National Details'!$E$47</f>
        <v>0.53506879912372718</v>
      </c>
      <c r="X133" s="104">
        <f>$D133*'National Details'!$E$48</f>
        <v>0.44119707997921348</v>
      </c>
      <c r="Y133" s="104">
        <f>$D133*'National Details'!$E$39</f>
        <v>0.54934051997846634</v>
      </c>
      <c r="Z133" s="104">
        <f>$D133*'National Details'!$E$40</f>
        <v>4.8208503491753749</v>
      </c>
      <c r="AA133" s="105">
        <f t="shared" si="32"/>
        <v>9255591.3563480694</v>
      </c>
      <c r="AB133" s="105">
        <f t="shared" si="32"/>
        <v>554056.7740633206</v>
      </c>
      <c r="AC133" s="105">
        <f t="shared" si="32"/>
        <v>43333.160516913813</v>
      </c>
      <c r="AD133" s="105">
        <f t="shared" si="32"/>
        <v>138163.1582786545</v>
      </c>
      <c r="AE133" s="105">
        <f t="shared" si="32"/>
        <v>213026.61761651028</v>
      </c>
      <c r="AF133" s="105">
        <f t="shared" si="32"/>
        <v>161943.73107861477</v>
      </c>
      <c r="AG133" s="105">
        <f t="shared" si="32"/>
        <v>168138.24534696602</v>
      </c>
      <c r="AH133" s="105">
        <f t="shared" si="32"/>
        <v>70817.696830673958</v>
      </c>
      <c r="AI133" s="105">
        <f t="shared" si="30"/>
        <v>795422.6096683332</v>
      </c>
      <c r="AJ133" s="105">
        <f t="shared" si="33"/>
        <v>238241.55754019573</v>
      </c>
      <c r="AK133" s="105">
        <f t="shared" si="33"/>
        <v>92474.710505131632</v>
      </c>
      <c r="AL133" s="104">
        <f t="shared" si="34"/>
        <v>7.1921264157097946</v>
      </c>
      <c r="AM133" s="104">
        <f t="shared" si="34"/>
        <v>0.4305339558677363</v>
      </c>
      <c r="AN133" s="104">
        <f t="shared" si="35"/>
        <v>0.61808908176620914</v>
      </c>
      <c r="AO133" s="104">
        <f t="shared" si="35"/>
        <v>0.18512738228546416</v>
      </c>
      <c r="AP133" s="104">
        <f t="shared" si="35"/>
        <v>7.1858164713906977E-2</v>
      </c>
      <c r="AQ133" s="104">
        <f t="shared" si="26"/>
        <v>8.4977350003431109</v>
      </c>
      <c r="AR133" s="104">
        <f t="shared" si="36"/>
        <v>8.5</v>
      </c>
      <c r="AS133" s="105">
        <f t="shared" si="37"/>
        <v>6074516</v>
      </c>
      <c r="AT133" s="105">
        <f t="shared" si="38"/>
        <v>4864187</v>
      </c>
      <c r="AU133" s="105">
        <f t="shared" si="31"/>
        <v>10938703</v>
      </c>
      <c r="AV133" s="106"/>
      <c r="AW133" s="107"/>
      <c r="AX133" s="67"/>
      <c r="AZ133" s="67"/>
      <c r="BB133" s="67"/>
    </row>
    <row r="134" spans="1:54" x14ac:dyDescent="0.6">
      <c r="A134" s="102" t="s">
        <v>184</v>
      </c>
      <c r="B134" s="101">
        <v>893</v>
      </c>
      <c r="C134" s="102" t="s">
        <v>190</v>
      </c>
      <c r="D134" s="103">
        <f>ACA!P141</f>
        <v>1.0258234870571372</v>
      </c>
      <c r="E134" s="103">
        <f>'Formula Factor Data'!L139</f>
        <v>520.17999999999995</v>
      </c>
      <c r="F134" s="103">
        <f>'Formula Factor Data'!M139</f>
        <v>1215.1099999999999</v>
      </c>
      <c r="G134" s="103">
        <f>'Formula Factor Data'!N139</f>
        <v>1735.29</v>
      </c>
      <c r="H134" s="103">
        <f>'Formula Factor Data'!X139</f>
        <v>316.48688362465504</v>
      </c>
      <c r="I134" s="103">
        <f>'Formula Factor Data'!Y139</f>
        <v>0</v>
      </c>
      <c r="J134" s="103">
        <f>'Formula Factor Data'!Z139</f>
        <v>28.749394779550986</v>
      </c>
      <c r="K134" s="103">
        <f>'Formula Factor Data'!AA139</f>
        <v>49.988743575872327</v>
      </c>
      <c r="L134" s="103">
        <f>'Formula Factor Data'!AB139</f>
        <v>44.942931430889914</v>
      </c>
      <c r="M134" s="103">
        <f>'Formula Factor Data'!AC139</f>
        <v>105.61002163916689</v>
      </c>
      <c r="N134" s="103">
        <f>'Formula Factor Data'!AD139</f>
        <v>199.72028536651339</v>
      </c>
      <c r="O134" s="103">
        <f>'Formula Factor Data'!AE139</f>
        <v>90.252386602462792</v>
      </c>
      <c r="P134" s="103">
        <f>'Formula Factor Data'!AF139</f>
        <v>24.183541216639956</v>
      </c>
      <c r="Q134" s="104">
        <f>$D134*'National Details'!$E$36</f>
        <v>6.8013283022156497</v>
      </c>
      <c r="R134" s="104">
        <f>$D134*'National Details'!$E$37</f>
        <v>1.2301781953742306</v>
      </c>
      <c r="S134" s="104">
        <f>$D134*'National Details'!$E$43</f>
        <v>1.2072858385370915</v>
      </c>
      <c r="T134" s="104">
        <f>$D134*'National Details'!$E$44</f>
        <v>0.91434148065676824</v>
      </c>
      <c r="U134" s="104">
        <f>$D134*'National Details'!$E$45</f>
        <v>0.86107887013307249</v>
      </c>
      <c r="V134" s="104">
        <f>$D134*'National Details'!$E$46</f>
        <v>0.79006205610147962</v>
      </c>
      <c r="W134" s="104">
        <f>$D134*'National Details'!$E$47</f>
        <v>0.50599479997510499</v>
      </c>
      <c r="X134" s="104">
        <f>$D134*'National Details'!$E$48</f>
        <v>0.41722378243561276</v>
      </c>
      <c r="Y134" s="104">
        <f>$D134*'National Details'!$E$39</f>
        <v>0.5194910392456823</v>
      </c>
      <c r="Z134" s="104">
        <f>$D134*'National Details'!$E$40</f>
        <v>4.5589001117907628</v>
      </c>
      <c r="AA134" s="105">
        <f t="shared" si="32"/>
        <v>6727297.8840445224</v>
      </c>
      <c r="AB134" s="105">
        <f t="shared" si="32"/>
        <v>221921.10011348559</v>
      </c>
      <c r="AC134" s="105">
        <f t="shared" si="32"/>
        <v>0</v>
      </c>
      <c r="AD134" s="105">
        <f t="shared" si="32"/>
        <v>14983.455588710747</v>
      </c>
      <c r="AE134" s="105">
        <f t="shared" si="32"/>
        <v>24535.222977479898</v>
      </c>
      <c r="AF134" s="105">
        <f t="shared" si="32"/>
        <v>20239.391743704517</v>
      </c>
      <c r="AG134" s="105">
        <f t="shared" si="32"/>
        <v>30459.729411565753</v>
      </c>
      <c r="AH134" s="105">
        <f t="shared" ref="AH134:AH157" si="39">N134*X134*38*15</f>
        <v>47496.990147149911</v>
      </c>
      <c r="AI134" s="105">
        <f t="shared" si="30"/>
        <v>137714.78986861082</v>
      </c>
      <c r="AJ134" s="105">
        <f t="shared" si="33"/>
        <v>26724.624482994401</v>
      </c>
      <c r="AK134" s="105">
        <f t="shared" si="33"/>
        <v>62842.698790940754</v>
      </c>
      <c r="AL134" s="104">
        <f t="shared" si="34"/>
        <v>6.8013283022156497</v>
      </c>
      <c r="AM134" s="104">
        <f t="shared" si="34"/>
        <v>0.22436322652524493</v>
      </c>
      <c r="AN134" s="104">
        <f t="shared" si="35"/>
        <v>0.13923026958395127</v>
      </c>
      <c r="AO134" s="104">
        <f t="shared" si="35"/>
        <v>2.7018715091147009E-2</v>
      </c>
      <c r="AP134" s="104">
        <f t="shared" si="35"/>
        <v>6.3534250042377019E-2</v>
      </c>
      <c r="AQ134" s="104">
        <f t="shared" si="26"/>
        <v>7.2554747634583698</v>
      </c>
      <c r="AR134" s="104">
        <f t="shared" si="36"/>
        <v>7.26</v>
      </c>
      <c r="AS134" s="105">
        <f t="shared" si="37"/>
        <v>2152609</v>
      </c>
      <c r="AT134" s="105">
        <f t="shared" si="38"/>
        <v>5028369</v>
      </c>
      <c r="AU134" s="105">
        <f t="shared" si="31"/>
        <v>7180978</v>
      </c>
      <c r="AV134" s="106"/>
      <c r="AW134" s="107"/>
      <c r="AX134" s="67"/>
      <c r="AZ134" s="67"/>
      <c r="BB134" s="67"/>
    </row>
    <row r="135" spans="1:54" x14ac:dyDescent="0.6">
      <c r="A135" s="102" t="s">
        <v>184</v>
      </c>
      <c r="B135" s="101">
        <v>334</v>
      </c>
      <c r="C135" s="102" t="s">
        <v>191</v>
      </c>
      <c r="D135" s="103">
        <f>ACA!P142</f>
        <v>1.0918582966248276</v>
      </c>
      <c r="E135" s="103">
        <f>'Formula Factor Data'!L140</f>
        <v>500.68</v>
      </c>
      <c r="F135" s="103">
        <f>'Formula Factor Data'!M140</f>
        <v>1086.47</v>
      </c>
      <c r="G135" s="103">
        <f>'Formula Factor Data'!N140</f>
        <v>1587.15</v>
      </c>
      <c r="H135" s="103">
        <f>'Formula Factor Data'!X140</f>
        <v>376.52609475414738</v>
      </c>
      <c r="I135" s="103">
        <f>'Formula Factor Data'!Y140</f>
        <v>75.87915734526473</v>
      </c>
      <c r="J135" s="103">
        <f>'Formula Factor Data'!Z140</f>
        <v>221.45667412378825</v>
      </c>
      <c r="K135" s="103">
        <f>'Formula Factor Data'!AA140</f>
        <v>56.284712900820288</v>
      </c>
      <c r="L135" s="103">
        <f>'Formula Factor Data'!AB140</f>
        <v>31.03549589858315</v>
      </c>
      <c r="M135" s="103">
        <f>'Formula Factor Data'!AC140</f>
        <v>56.021700223713651</v>
      </c>
      <c r="N135" s="103">
        <f>'Formula Factor Data'!AD140</f>
        <v>89.818829231916482</v>
      </c>
      <c r="O135" s="103">
        <f>'Formula Factor Data'!AE140</f>
        <v>238.15025431978498</v>
      </c>
      <c r="P135" s="103">
        <f>'Formula Factor Data'!AF140</f>
        <v>30.629930214525718</v>
      </c>
      <c r="Q135" s="104">
        <f>$D135*'National Details'!$E$36</f>
        <v>7.239146723133846</v>
      </c>
      <c r="R135" s="104">
        <f>$D135*'National Details'!$E$37</f>
        <v>1.3093678258426327</v>
      </c>
      <c r="S135" s="104">
        <f>$D135*'National Details'!$E$43</f>
        <v>1.285001831051821</v>
      </c>
      <c r="T135" s="104">
        <f>$D135*'National Details'!$E$44</f>
        <v>0.97319991616424728</v>
      </c>
      <c r="U135" s="104">
        <f>$D135*'National Details'!$E$45</f>
        <v>0.91650865891196043</v>
      </c>
      <c r="V135" s="104">
        <f>$D135*'National Details'!$E$46</f>
        <v>0.84092031590891292</v>
      </c>
      <c r="W135" s="104">
        <f>$D135*'National Details'!$E$47</f>
        <v>0.53856694389671966</v>
      </c>
      <c r="X135" s="104">
        <f>$D135*'National Details'!$E$48</f>
        <v>0.444081515142909</v>
      </c>
      <c r="Y135" s="104">
        <f>$D135*'National Details'!$E$39</f>
        <v>0.55293196966064317</v>
      </c>
      <c r="Z135" s="104">
        <f>$D135*'National Details'!$E$40</f>
        <v>4.852367852116986</v>
      </c>
      <c r="AA135" s="105">
        <f t="shared" ref="AA135:AG157" si="40">G135*Q135*38*15</f>
        <v>6549078.6813244745</v>
      </c>
      <c r="AB135" s="105">
        <f t="shared" si="40"/>
        <v>281016.35781491536</v>
      </c>
      <c r="AC135" s="105">
        <f t="shared" si="40"/>
        <v>55577.767992580615</v>
      </c>
      <c r="AD135" s="105">
        <f t="shared" si="40"/>
        <v>122847.32151403173</v>
      </c>
      <c r="AE135" s="105">
        <f t="shared" si="40"/>
        <v>29403.693240646044</v>
      </c>
      <c r="AF135" s="105">
        <f t="shared" si="40"/>
        <v>14876.076038793</v>
      </c>
      <c r="AG135" s="105">
        <f t="shared" si="40"/>
        <v>17197.718452388672</v>
      </c>
      <c r="AH135" s="105">
        <f t="shared" si="39"/>
        <v>22735.522610992855</v>
      </c>
      <c r="AI135" s="105">
        <f t="shared" si="30"/>
        <v>262638.09984943288</v>
      </c>
      <c r="AJ135" s="105">
        <f t="shared" ref="AJ135:AK157" si="41">O135*Y135*38*15</f>
        <v>75058.106841846442</v>
      </c>
      <c r="AK135" s="105">
        <f t="shared" si="41"/>
        <v>84717.78255076427</v>
      </c>
      <c r="AL135" s="104">
        <f t="shared" ref="AL135:AM157" si="42">AA135/($G135*15*38)</f>
        <v>7.2391467231338469</v>
      </c>
      <c r="AM135" s="104">
        <f t="shared" si="42"/>
        <v>0.31062669190766784</v>
      </c>
      <c r="AN135" s="104">
        <f t="shared" ref="AN135:AP157" si="43">AI135/($G135*15*38)</f>
        <v>0.29031194041336689</v>
      </c>
      <c r="AO135" s="104">
        <f t="shared" si="43"/>
        <v>8.296688353099696E-2</v>
      </c>
      <c r="AP135" s="104">
        <f t="shared" si="43"/>
        <v>9.3644386910847338E-2</v>
      </c>
      <c r="AQ135" s="104">
        <f t="shared" ref="AQ135:AQ157" si="44">SUM(AL135:AP135)</f>
        <v>8.016696625896726</v>
      </c>
      <c r="AR135" s="104">
        <f t="shared" ref="AR135:AR157" si="45">ROUND(AQ135,2)</f>
        <v>8.02</v>
      </c>
      <c r="AS135" s="105">
        <f t="shared" ref="AS135:AS157" si="46">ROUNDUP(E135*AR135*15*38,0)</f>
        <v>2288809</v>
      </c>
      <c r="AT135" s="105">
        <f t="shared" ref="AT135:AT157" si="47">ROUNDUP(F135*AR135*15*38,0)</f>
        <v>4966689</v>
      </c>
      <c r="AU135" s="105">
        <f t="shared" si="31"/>
        <v>7255498</v>
      </c>
      <c r="AV135" s="106"/>
      <c r="AW135" s="107"/>
      <c r="AX135" s="67"/>
      <c r="AZ135" s="67"/>
      <c r="BB135" s="67"/>
    </row>
    <row r="136" spans="1:54" x14ac:dyDescent="0.6">
      <c r="A136" s="102" t="s">
        <v>184</v>
      </c>
      <c r="B136" s="101">
        <v>860</v>
      </c>
      <c r="C136" s="102" t="s">
        <v>192</v>
      </c>
      <c r="D136" s="103">
        <f>ACA!P143</f>
        <v>1.0728016452023836</v>
      </c>
      <c r="E136" s="103">
        <f>'Formula Factor Data'!L141</f>
        <v>1532.83</v>
      </c>
      <c r="F136" s="103">
        <f>'Formula Factor Data'!M141</f>
        <v>3872.95</v>
      </c>
      <c r="G136" s="103">
        <f>'Formula Factor Data'!N141</f>
        <v>5405.78</v>
      </c>
      <c r="H136" s="103">
        <f>'Formula Factor Data'!X141</f>
        <v>1030.8560043495145</v>
      </c>
      <c r="I136" s="103">
        <f>'Formula Factor Data'!Y141</f>
        <v>10.455340402293618</v>
      </c>
      <c r="J136" s="103">
        <f>'Formula Factor Data'!Z141</f>
        <v>91.391975516519523</v>
      </c>
      <c r="K136" s="103">
        <f>'Formula Factor Data'!AA141</f>
        <v>172.69762264494403</v>
      </c>
      <c r="L136" s="103">
        <f>'Formula Factor Data'!AB141</f>
        <v>283.7702389187221</v>
      </c>
      <c r="M136" s="103">
        <f>'Formula Factor Data'!AC141</f>
        <v>655.48834122144353</v>
      </c>
      <c r="N136" s="103">
        <f>'Formula Factor Data'!AD141</f>
        <v>392.87479111677436</v>
      </c>
      <c r="O136" s="103">
        <f>'Formula Factor Data'!AE141</f>
        <v>467.66506640276003</v>
      </c>
      <c r="P136" s="103">
        <f>'Formula Factor Data'!AF141</f>
        <v>75.37173446652119</v>
      </c>
      <c r="Q136" s="104">
        <f>$D136*'National Details'!$E$36</f>
        <v>7.1127989212944183</v>
      </c>
      <c r="R136" s="104">
        <f>$D136*'National Details'!$E$37</f>
        <v>1.2865148912466517</v>
      </c>
      <c r="S136" s="104">
        <f>$D136*'National Details'!$E$43</f>
        <v>1.2625741661732794</v>
      </c>
      <c r="T136" s="104">
        <f>$D136*'National Details'!$E$44</f>
        <v>0.95621425820476369</v>
      </c>
      <c r="U136" s="104">
        <f>$D136*'National Details'!$E$45</f>
        <v>0.90051245675594194</v>
      </c>
      <c r="V136" s="104">
        <f>$D136*'National Details'!$E$46</f>
        <v>0.82624338815751441</v>
      </c>
      <c r="W136" s="104">
        <f>$D136*'National Details'!$E$47</f>
        <v>0.52916711376380154</v>
      </c>
      <c r="X136" s="104">
        <f>$D136*'National Details'!$E$48</f>
        <v>0.43633077801576597</v>
      </c>
      <c r="Y136" s="104">
        <f>$D136*'National Details'!$E$39</f>
        <v>0.54328142083144026</v>
      </c>
      <c r="Z136" s="104">
        <f>$D136*'National Details'!$E$40</f>
        <v>4.767677482481008</v>
      </c>
      <c r="AA136" s="105">
        <f t="shared" si="40"/>
        <v>21916628.907070316</v>
      </c>
      <c r="AB136" s="105">
        <f t="shared" si="40"/>
        <v>755940.61218620394</v>
      </c>
      <c r="AC136" s="105">
        <f t="shared" si="40"/>
        <v>7524.3663335756892</v>
      </c>
      <c r="AD136" s="105">
        <f t="shared" si="40"/>
        <v>49812.476742406085</v>
      </c>
      <c r="AE136" s="105">
        <f t="shared" si="40"/>
        <v>88644.325453028214</v>
      </c>
      <c r="AF136" s="105">
        <f t="shared" si="40"/>
        <v>133644.07168760922</v>
      </c>
      <c r="AG136" s="105">
        <f t="shared" si="40"/>
        <v>197711.83796908471</v>
      </c>
      <c r="AH136" s="105">
        <f t="shared" si="39"/>
        <v>97711.317064335308</v>
      </c>
      <c r="AI136" s="105">
        <f t="shared" ref="AI136:AI157" si="48">SUM(AC136:AH136)</f>
        <v>575048.39525003929</v>
      </c>
      <c r="AJ136" s="105">
        <f t="shared" si="41"/>
        <v>144822.03279665715</v>
      </c>
      <c r="AK136" s="105">
        <f t="shared" si="41"/>
        <v>204828.42910199534</v>
      </c>
      <c r="AL136" s="104">
        <f t="shared" si="42"/>
        <v>7.1127989212944183</v>
      </c>
      <c r="AM136" s="104">
        <f t="shared" si="42"/>
        <v>0.24533214454281779</v>
      </c>
      <c r="AN136" s="104">
        <f t="shared" si="43"/>
        <v>0.18662558109504987</v>
      </c>
      <c r="AO136" s="104">
        <f t="shared" si="43"/>
        <v>4.7000385096789235E-2</v>
      </c>
      <c r="AP136" s="104">
        <f t="shared" si="43"/>
        <v>6.6474795724496882E-2</v>
      </c>
      <c r="AQ136" s="104">
        <f t="shared" si="44"/>
        <v>7.6582318277535713</v>
      </c>
      <c r="AR136" s="104">
        <f t="shared" si="45"/>
        <v>7.66</v>
      </c>
      <c r="AS136" s="105">
        <f t="shared" si="46"/>
        <v>6692643</v>
      </c>
      <c r="AT136" s="105">
        <f t="shared" si="47"/>
        <v>16910075</v>
      </c>
      <c r="AU136" s="105">
        <f t="shared" ref="AU136:AU157" si="49">AS136+AT136</f>
        <v>23602718</v>
      </c>
      <c r="AV136" s="106"/>
      <c r="AW136" s="107"/>
      <c r="AX136" s="67"/>
      <c r="AZ136" s="67"/>
      <c r="BB136" s="67"/>
    </row>
    <row r="137" spans="1:54" x14ac:dyDescent="0.6">
      <c r="A137" s="102" t="s">
        <v>184</v>
      </c>
      <c r="B137" s="101">
        <v>861</v>
      </c>
      <c r="C137" s="102" t="s">
        <v>193</v>
      </c>
      <c r="D137" s="103">
        <f>ACA!P144</f>
        <v>1.0196185721753412</v>
      </c>
      <c r="E137" s="103">
        <f>'Formula Factor Data'!L142</f>
        <v>885.41</v>
      </c>
      <c r="F137" s="103">
        <f>'Formula Factor Data'!M142</f>
        <v>933.72</v>
      </c>
      <c r="G137" s="103">
        <f>'Formula Factor Data'!N142</f>
        <v>1819.13</v>
      </c>
      <c r="H137" s="103">
        <f>'Formula Factor Data'!X142</f>
        <v>699.68801560667941</v>
      </c>
      <c r="I137" s="103">
        <f>'Formula Factor Data'!Y142</f>
        <v>88.453822829601606</v>
      </c>
      <c r="J137" s="103">
        <f>'Formula Factor Data'!Z142</f>
        <v>378.12067048990303</v>
      </c>
      <c r="K137" s="103">
        <f>'Formula Factor Data'!AA142</f>
        <v>253.70820450247086</v>
      </c>
      <c r="L137" s="103">
        <f>'Formula Factor Data'!AB142</f>
        <v>153.82308461960832</v>
      </c>
      <c r="M137" s="103">
        <f>'Formula Factor Data'!AC142</f>
        <v>310.309772436093</v>
      </c>
      <c r="N137" s="103">
        <f>'Formula Factor Data'!AD142</f>
        <v>150.38259715697637</v>
      </c>
      <c r="O137" s="103">
        <f>'Formula Factor Data'!AE142</f>
        <v>449.20504796573897</v>
      </c>
      <c r="P137" s="103">
        <f>'Formula Factor Data'!AF142</f>
        <v>36.633870780352424</v>
      </c>
      <c r="Q137" s="104">
        <f>$D137*'National Details'!$E$36</f>
        <v>6.7601889992742974</v>
      </c>
      <c r="R137" s="104">
        <f>$D137*'National Details'!$E$37</f>
        <v>1.2227371969100247</v>
      </c>
      <c r="S137" s="104">
        <f>$D137*'National Details'!$E$43</f>
        <v>1.1999833094366799</v>
      </c>
      <c r="T137" s="104">
        <f>$D137*'National Details'!$E$44</f>
        <v>0.90881088876454486</v>
      </c>
      <c r="U137" s="104">
        <f>$D137*'National Details'!$E$45</f>
        <v>0.85587044864233786</v>
      </c>
      <c r="V137" s="104">
        <f>$D137*'National Details'!$E$46</f>
        <v>0.78528319514606326</v>
      </c>
      <c r="W137" s="104">
        <f>$D137*'National Details'!$E$47</f>
        <v>0.502934181160962</v>
      </c>
      <c r="X137" s="104">
        <f>$D137*'National Details'!$E$48</f>
        <v>0.41470011429061759</v>
      </c>
      <c r="Y137" s="104">
        <f>$D137*'National Details'!$E$39</f>
        <v>0.51634878551388053</v>
      </c>
      <c r="Z137" s="104">
        <f>$D137*'National Details'!$E$40</f>
        <v>4.531324619997898</v>
      </c>
      <c r="AA137" s="105">
        <f t="shared" si="40"/>
        <v>7009667.6901224172</v>
      </c>
      <c r="AB137" s="105">
        <f t="shared" si="40"/>
        <v>487654.70086123579</v>
      </c>
      <c r="AC137" s="105">
        <f t="shared" si="40"/>
        <v>60501.573299292912</v>
      </c>
      <c r="AD137" s="105">
        <f t="shared" si="40"/>
        <v>195874.9040866594</v>
      </c>
      <c r="AE137" s="105">
        <f t="shared" si="40"/>
        <v>123770.57224270988</v>
      </c>
      <c r="AF137" s="105">
        <f t="shared" si="40"/>
        <v>68852.969525066292</v>
      </c>
      <c r="AG137" s="105">
        <f t="shared" si="40"/>
        <v>88957.273044642818</v>
      </c>
      <c r="AH137" s="105">
        <f t="shared" si="39"/>
        <v>35547.297730141261</v>
      </c>
      <c r="AI137" s="105">
        <f t="shared" si="48"/>
        <v>573504.58992851269</v>
      </c>
      <c r="AJ137" s="105">
        <f t="shared" si="41"/>
        <v>132209.49414937384</v>
      </c>
      <c r="AK137" s="105">
        <f t="shared" si="41"/>
        <v>94619.977537914543</v>
      </c>
      <c r="AL137" s="104">
        <f t="shared" si="42"/>
        <v>6.7601889992742983</v>
      </c>
      <c r="AM137" s="104">
        <f t="shared" si="42"/>
        <v>0.47029874880544481</v>
      </c>
      <c r="AN137" s="104">
        <f t="shared" si="43"/>
        <v>0.55309318376551186</v>
      </c>
      <c r="AO137" s="104">
        <f t="shared" si="43"/>
        <v>0.1275040711569892</v>
      </c>
      <c r="AP137" s="104">
        <f t="shared" si="43"/>
        <v>9.1252390204566214E-2</v>
      </c>
      <c r="AQ137" s="104">
        <f t="shared" si="44"/>
        <v>8.00233739320681</v>
      </c>
      <c r="AR137" s="104">
        <f t="shared" si="45"/>
        <v>8</v>
      </c>
      <c r="AS137" s="105">
        <f t="shared" si="46"/>
        <v>4037470</v>
      </c>
      <c r="AT137" s="105">
        <f t="shared" si="47"/>
        <v>4257764</v>
      </c>
      <c r="AU137" s="105">
        <f t="shared" si="49"/>
        <v>8295234</v>
      </c>
      <c r="AV137" s="106"/>
      <c r="AW137" s="107"/>
      <c r="AX137" s="67"/>
      <c r="AZ137" s="67"/>
      <c r="BB137" s="67"/>
    </row>
    <row r="138" spans="1:54" x14ac:dyDescent="0.6">
      <c r="A138" s="102" t="s">
        <v>184</v>
      </c>
      <c r="B138" s="101">
        <v>894</v>
      </c>
      <c r="C138" s="102" t="s">
        <v>194</v>
      </c>
      <c r="D138" s="103">
        <f>ACA!P145</f>
        <v>1.0295132126806232</v>
      </c>
      <c r="E138" s="103">
        <f>'Formula Factor Data'!L143</f>
        <v>573.27</v>
      </c>
      <c r="F138" s="103">
        <f>'Formula Factor Data'!M143</f>
        <v>811.77</v>
      </c>
      <c r="G138" s="103">
        <f>'Formula Factor Data'!N143</f>
        <v>1385.04</v>
      </c>
      <c r="H138" s="103">
        <f>'Formula Factor Data'!X143</f>
        <v>391.59811951424791</v>
      </c>
      <c r="I138" s="103">
        <f>'Formula Factor Data'!Y143</f>
        <v>156.4893650940773</v>
      </c>
      <c r="J138" s="103">
        <f>'Formula Factor Data'!Z143</f>
        <v>66.88347761609046</v>
      </c>
      <c r="K138" s="103">
        <f>'Formula Factor Data'!AA143</f>
        <v>79.720997312077117</v>
      </c>
      <c r="L138" s="103">
        <f>'Formula Factor Data'!AB143</f>
        <v>73.81573825192325</v>
      </c>
      <c r="M138" s="103">
        <f>'Formula Factor Data'!AC143</f>
        <v>209.89344702938175</v>
      </c>
      <c r="N138" s="103">
        <f>'Formula Factor Data'!AD143</f>
        <v>269.20278802484012</v>
      </c>
      <c r="O138" s="103">
        <f>'Formula Factor Data'!AE143</f>
        <v>239.36214050135999</v>
      </c>
      <c r="P138" s="103">
        <f>'Formula Factor Data'!AF143</f>
        <v>27.157647058823528</v>
      </c>
      <c r="Q138" s="104">
        <f>$D138*'National Details'!$E$36</f>
        <v>6.8257916096238453</v>
      </c>
      <c r="R138" s="104">
        <f>$D138*'National Details'!$E$37</f>
        <v>1.2346029527191298</v>
      </c>
      <c r="S138" s="104">
        <f>$D138*'National Details'!$E$43</f>
        <v>1.2116282556775892</v>
      </c>
      <c r="T138" s="104">
        <f>$D138*'National Details'!$E$44</f>
        <v>0.91763022304993935</v>
      </c>
      <c r="U138" s="104">
        <f>$D138*'National Details'!$E$45</f>
        <v>0.86417603529945697</v>
      </c>
      <c r="V138" s="104">
        <f>$D138*'National Details'!$E$46</f>
        <v>0.79290378496548186</v>
      </c>
      <c r="W138" s="104">
        <f>$D138*'National Details'!$E$47</f>
        <v>0.50781478362957833</v>
      </c>
      <c r="X138" s="104">
        <f>$D138*'National Details'!$E$48</f>
        <v>0.41872447071210828</v>
      </c>
      <c r="Y138" s="104">
        <f>$D138*'National Details'!$E$39</f>
        <v>0.52135956674857176</v>
      </c>
      <c r="Z138" s="104">
        <f>$D138*'National Details'!$E$40</f>
        <v>4.575297757944921</v>
      </c>
      <c r="AA138" s="105">
        <f t="shared" si="40"/>
        <v>5388776.8142662449</v>
      </c>
      <c r="AB138" s="105">
        <f t="shared" si="40"/>
        <v>275576.870939983</v>
      </c>
      <c r="AC138" s="105">
        <f t="shared" si="40"/>
        <v>108075.95378278727</v>
      </c>
      <c r="AD138" s="105">
        <f t="shared" si="40"/>
        <v>34983.35127542897</v>
      </c>
      <c r="AE138" s="105">
        <f t="shared" si="40"/>
        <v>39268.995970743599</v>
      </c>
      <c r="AF138" s="105">
        <f t="shared" si="40"/>
        <v>33361.40360248361</v>
      </c>
      <c r="AG138" s="105">
        <f t="shared" si="40"/>
        <v>60754.587371440357</v>
      </c>
      <c r="AH138" s="105">
        <f t="shared" si="39"/>
        <v>64251.423110057287</v>
      </c>
      <c r="AI138" s="105">
        <f t="shared" si="48"/>
        <v>340695.71511294111</v>
      </c>
      <c r="AJ138" s="105">
        <f t="shared" si="41"/>
        <v>71132.432864645889</v>
      </c>
      <c r="AK138" s="105">
        <f t="shared" si="41"/>
        <v>70824.963368598008</v>
      </c>
      <c r="AL138" s="104">
        <f t="shared" si="42"/>
        <v>6.8257916096238471</v>
      </c>
      <c r="AM138" s="104">
        <f t="shared" si="42"/>
        <v>0.34906442747613725</v>
      </c>
      <c r="AN138" s="104">
        <f t="shared" si="43"/>
        <v>0.4315483891439213</v>
      </c>
      <c r="AO138" s="104">
        <f t="shared" si="43"/>
        <v>9.0101182541875921E-2</v>
      </c>
      <c r="AP138" s="104">
        <f t="shared" si="43"/>
        <v>8.971172074401805E-2</v>
      </c>
      <c r="AQ138" s="104">
        <f t="shared" si="44"/>
        <v>7.7862173295297987</v>
      </c>
      <c r="AR138" s="104">
        <f t="shared" si="45"/>
        <v>7.79</v>
      </c>
      <c r="AS138" s="105">
        <f t="shared" si="46"/>
        <v>2545491</v>
      </c>
      <c r="AT138" s="105">
        <f t="shared" si="47"/>
        <v>3604503</v>
      </c>
      <c r="AU138" s="105">
        <f t="shared" si="49"/>
        <v>6149994</v>
      </c>
      <c r="AV138" s="106"/>
      <c r="AW138" s="107"/>
      <c r="AX138" s="67"/>
      <c r="AZ138" s="67"/>
      <c r="BB138" s="67"/>
    </row>
    <row r="139" spans="1:54" x14ac:dyDescent="0.6">
      <c r="A139" s="102" t="s">
        <v>184</v>
      </c>
      <c r="B139" s="101">
        <v>335</v>
      </c>
      <c r="C139" s="102" t="s">
        <v>195</v>
      </c>
      <c r="D139" s="103">
        <f>ACA!P146</f>
        <v>1.0296206436182809</v>
      </c>
      <c r="E139" s="103">
        <f>'Formula Factor Data'!L144</f>
        <v>1025.4000000000001</v>
      </c>
      <c r="F139" s="103">
        <f>'Formula Factor Data'!M144</f>
        <v>906.82</v>
      </c>
      <c r="G139" s="103">
        <f>'Formula Factor Data'!N144</f>
        <v>1932.2200000000003</v>
      </c>
      <c r="H139" s="103">
        <f>'Formula Factor Data'!X144</f>
        <v>689.3850251256282</v>
      </c>
      <c r="I139" s="103">
        <f>'Formula Factor Data'!Y144</f>
        <v>187.85611523488194</v>
      </c>
      <c r="J139" s="103">
        <f>'Formula Factor Data'!Z144</f>
        <v>305.00290786400211</v>
      </c>
      <c r="K139" s="103">
        <f>'Formula Factor Data'!AA144</f>
        <v>432.78117311186094</v>
      </c>
      <c r="L139" s="103">
        <f>'Formula Factor Data'!AB144</f>
        <v>144.22695873345447</v>
      </c>
      <c r="M139" s="103">
        <f>'Formula Factor Data'!AC144</f>
        <v>245.82773008045683</v>
      </c>
      <c r="N139" s="103">
        <f>'Formula Factor Data'!AD144</f>
        <v>170.00326498832081</v>
      </c>
      <c r="O139" s="103">
        <f>'Formula Factor Data'!AE144</f>
        <v>503.07296034714807</v>
      </c>
      <c r="P139" s="103">
        <f>'Formula Factor Data'!AF144</f>
        <v>37.689874564845006</v>
      </c>
      <c r="Q139" s="104">
        <f>$D139*'National Details'!$E$36</f>
        <v>6.8265038891593051</v>
      </c>
      <c r="R139" s="104">
        <f>$D139*'National Details'!$E$37</f>
        <v>1.234731785016969</v>
      </c>
      <c r="S139" s="104">
        <f>$D139*'National Details'!$E$43</f>
        <v>1.2117546905382559</v>
      </c>
      <c r="T139" s="104">
        <f>$D139*'National Details'!$E$44</f>
        <v>0.91772597886353269</v>
      </c>
      <c r="U139" s="104">
        <f>$D139*'National Details'!$E$45</f>
        <v>0.86426621310449137</v>
      </c>
      <c r="V139" s="104">
        <f>$D139*'National Details'!$E$46</f>
        <v>0.79298652542577119</v>
      </c>
      <c r="W139" s="104">
        <f>$D139*'National Details'!$E$47</f>
        <v>0.50786777471088729</v>
      </c>
      <c r="X139" s="104">
        <f>$D139*'National Details'!$E$48</f>
        <v>0.41876816511248582</v>
      </c>
      <c r="Y139" s="104">
        <f>$D139*'National Details'!$E$39</f>
        <v>0.52141397124423305</v>
      </c>
      <c r="Z139" s="104">
        <f>$D139*'National Details'!$E$40</f>
        <v>4.5757751957496469</v>
      </c>
      <c r="AA139" s="105">
        <f t="shared" si="40"/>
        <v>7518475.1864854954</v>
      </c>
      <c r="AB139" s="105">
        <f t="shared" si="40"/>
        <v>485187.19350328093</v>
      </c>
      <c r="AC139" s="105">
        <f t="shared" si="40"/>
        <v>129752.2514058331</v>
      </c>
      <c r="AD139" s="105">
        <f t="shared" si="40"/>
        <v>159548.18254015766</v>
      </c>
      <c r="AE139" s="105">
        <f t="shared" si="40"/>
        <v>213201.74298533521</v>
      </c>
      <c r="AF139" s="105">
        <f t="shared" si="40"/>
        <v>65190.919880897847</v>
      </c>
      <c r="AG139" s="105">
        <f t="shared" si="40"/>
        <v>71163.349875768443</v>
      </c>
      <c r="AH139" s="105">
        <f t="shared" si="39"/>
        <v>40579.414545105763</v>
      </c>
      <c r="AI139" s="105">
        <f t="shared" si="48"/>
        <v>679435.86123309797</v>
      </c>
      <c r="AJ139" s="105">
        <f t="shared" si="41"/>
        <v>149516.28394571345</v>
      </c>
      <c r="AK139" s="105">
        <f t="shared" si="41"/>
        <v>98302.424103897967</v>
      </c>
      <c r="AL139" s="104">
        <f t="shared" si="42"/>
        <v>6.8265038891593059</v>
      </c>
      <c r="AM139" s="104">
        <f t="shared" si="42"/>
        <v>0.44053244591057689</v>
      </c>
      <c r="AN139" s="104">
        <f t="shared" si="43"/>
        <v>0.61690321961548622</v>
      </c>
      <c r="AO139" s="104">
        <f t="shared" si="43"/>
        <v>0.13575538503907372</v>
      </c>
      <c r="AP139" s="104">
        <f t="shared" si="43"/>
        <v>8.9255050234824843E-2</v>
      </c>
      <c r="AQ139" s="104">
        <f t="shared" si="44"/>
        <v>8.1089499899592692</v>
      </c>
      <c r="AR139" s="104">
        <f t="shared" si="45"/>
        <v>8.11</v>
      </c>
      <c r="AS139" s="105">
        <f t="shared" si="46"/>
        <v>4740117</v>
      </c>
      <c r="AT139" s="105">
        <f t="shared" si="47"/>
        <v>4191957</v>
      </c>
      <c r="AU139" s="105">
        <f t="shared" si="49"/>
        <v>8932074</v>
      </c>
      <c r="AV139" s="106"/>
      <c r="AW139" s="107"/>
      <c r="AX139" s="67"/>
      <c r="AZ139" s="67"/>
      <c r="BB139" s="67"/>
    </row>
    <row r="140" spans="1:54" x14ac:dyDescent="0.6">
      <c r="A140" s="102" t="s">
        <v>184</v>
      </c>
      <c r="B140" s="101">
        <v>937</v>
      </c>
      <c r="C140" s="102" t="s">
        <v>196</v>
      </c>
      <c r="D140" s="103">
        <f>ACA!P147</f>
        <v>1.0977220690538592</v>
      </c>
      <c r="E140" s="103">
        <f>'Formula Factor Data'!L145</f>
        <v>881.64</v>
      </c>
      <c r="F140" s="103">
        <f>'Formula Factor Data'!M145</f>
        <v>2426.6999999999998</v>
      </c>
      <c r="G140" s="103">
        <f>'Formula Factor Data'!N145</f>
        <v>3308.3399999999997</v>
      </c>
      <c r="H140" s="103">
        <f>'Formula Factor Data'!X145</f>
        <v>713.90679757730311</v>
      </c>
      <c r="I140" s="103">
        <f>'Formula Factor Data'!Y145</f>
        <v>23.832453364371322</v>
      </c>
      <c r="J140" s="103">
        <f>'Formula Factor Data'!Z145</f>
        <v>85.75520337223567</v>
      </c>
      <c r="K140" s="103">
        <f>'Formula Factor Data'!AA145</f>
        <v>44.750894963666674</v>
      </c>
      <c r="L140" s="103">
        <f>'Formula Factor Data'!AB145</f>
        <v>48.185265972506208</v>
      </c>
      <c r="M140" s="103">
        <f>'Formula Factor Data'!AC145</f>
        <v>258.0981849067287</v>
      </c>
      <c r="N140" s="103">
        <f>'Formula Factor Data'!AD145</f>
        <v>366.22883576079772</v>
      </c>
      <c r="O140" s="103">
        <f>'Formula Factor Data'!AE145</f>
        <v>477.41609733144588</v>
      </c>
      <c r="P140" s="103">
        <f>'Formula Factor Data'!AF145</f>
        <v>51.526469301068346</v>
      </c>
      <c r="Q140" s="104">
        <f>$D140*'National Details'!$E$36</f>
        <v>7.2780242121780239</v>
      </c>
      <c r="R140" s="104">
        <f>$D140*'National Details'!$E$37</f>
        <v>1.3163997227292259</v>
      </c>
      <c r="S140" s="104">
        <f>$D140*'National Details'!$E$43</f>
        <v>1.2919028715361667</v>
      </c>
      <c r="T140" s="104">
        <f>$D140*'National Details'!$E$44</f>
        <v>0.9784264394722445</v>
      </c>
      <c r="U140" s="104">
        <f>$D140*'National Details'!$E$45</f>
        <v>0.92143072455153063</v>
      </c>
      <c r="V140" s="104">
        <f>$D140*'National Details'!$E$46</f>
        <v>0.84543643799058044</v>
      </c>
      <c r="W140" s="104">
        <f>$D140*'National Details'!$E$47</f>
        <v>0.54145929174677632</v>
      </c>
      <c r="X140" s="104">
        <f>$D140*'National Details'!$E$48</f>
        <v>0.44646643354558729</v>
      </c>
      <c r="Y140" s="104">
        <f>$D140*'National Details'!$E$39</f>
        <v>0.55590146419015196</v>
      </c>
      <c r="Z140" s="104">
        <f>$D140*'National Details'!$E$40</f>
        <v>4.8784272601140843</v>
      </c>
      <c r="AA140" s="105">
        <f t="shared" si="40"/>
        <v>13724561.814606713</v>
      </c>
      <c r="AB140" s="105">
        <f t="shared" si="40"/>
        <v>535678.42491960479</v>
      </c>
      <c r="AC140" s="105">
        <f t="shared" si="40"/>
        <v>17549.852514194361</v>
      </c>
      <c r="AD140" s="105">
        <f t="shared" si="40"/>
        <v>47825.940231977416</v>
      </c>
      <c r="AE140" s="105">
        <f t="shared" si="40"/>
        <v>23503.864255299468</v>
      </c>
      <c r="AF140" s="105">
        <f t="shared" si="40"/>
        <v>23220.42038763189</v>
      </c>
      <c r="AG140" s="105">
        <f t="shared" si="40"/>
        <v>79657.306428413736</v>
      </c>
      <c r="AH140" s="105">
        <f t="shared" si="39"/>
        <v>93200.062833295306</v>
      </c>
      <c r="AI140" s="105">
        <f t="shared" si="48"/>
        <v>284957.44665081217</v>
      </c>
      <c r="AJ140" s="105">
        <f t="shared" si="41"/>
        <v>151275.89529466434</v>
      </c>
      <c r="AK140" s="105">
        <f t="shared" si="41"/>
        <v>143279.83549978508</v>
      </c>
      <c r="AL140" s="104">
        <f t="shared" si="42"/>
        <v>7.278024212178023</v>
      </c>
      <c r="AM140" s="104">
        <f t="shared" si="42"/>
        <v>0.28406593953017872</v>
      </c>
      <c r="AN140" s="104">
        <f t="shared" si="43"/>
        <v>0.15111063101175359</v>
      </c>
      <c r="AO140" s="104">
        <f t="shared" si="43"/>
        <v>8.022038470486674E-2</v>
      </c>
      <c r="AP140" s="104">
        <f t="shared" si="43"/>
        <v>7.5980138817583226E-2</v>
      </c>
      <c r="AQ140" s="104">
        <f t="shared" si="44"/>
        <v>7.8694013062424055</v>
      </c>
      <c r="AR140" s="104">
        <f t="shared" si="45"/>
        <v>7.87</v>
      </c>
      <c r="AS140" s="105">
        <f t="shared" si="46"/>
        <v>3954949</v>
      </c>
      <c r="AT140" s="105">
        <f t="shared" si="47"/>
        <v>10885934</v>
      </c>
      <c r="AU140" s="105">
        <f t="shared" si="49"/>
        <v>14840883</v>
      </c>
      <c r="AV140" s="106"/>
      <c r="AW140" s="107"/>
      <c r="AX140" s="67"/>
      <c r="AZ140" s="67"/>
      <c r="BB140" s="67"/>
    </row>
    <row r="141" spans="1:54" x14ac:dyDescent="0.6">
      <c r="A141" s="102" t="s">
        <v>184</v>
      </c>
      <c r="B141" s="101">
        <v>336</v>
      </c>
      <c r="C141" s="102" t="s">
        <v>197</v>
      </c>
      <c r="D141" s="103">
        <f>ACA!P148</f>
        <v>1.033747130851467</v>
      </c>
      <c r="E141" s="103">
        <f>'Formula Factor Data'!L146</f>
        <v>902.15</v>
      </c>
      <c r="F141" s="103">
        <f>'Formula Factor Data'!M146</f>
        <v>667.36</v>
      </c>
      <c r="G141" s="103">
        <f>'Formula Factor Data'!N146</f>
        <v>1569.51</v>
      </c>
      <c r="H141" s="103">
        <f>'Formula Factor Data'!X146</f>
        <v>657.41210102816274</v>
      </c>
      <c r="I141" s="103">
        <f>'Formula Factor Data'!Y146</f>
        <v>111.08610809875404</v>
      </c>
      <c r="J141" s="103">
        <f>'Formula Factor Data'!Z146</f>
        <v>245.43964063221043</v>
      </c>
      <c r="K141" s="103">
        <f>'Formula Factor Data'!AA146</f>
        <v>337.51345639132444</v>
      </c>
      <c r="L141" s="103">
        <f>'Formula Factor Data'!AB146</f>
        <v>213.93355618366405</v>
      </c>
      <c r="M141" s="103">
        <f>'Formula Factor Data'!AC146</f>
        <v>208.59200738347946</v>
      </c>
      <c r="N141" s="103">
        <f>'Formula Factor Data'!AD146</f>
        <v>137.61278264882327</v>
      </c>
      <c r="O141" s="103">
        <f>'Formula Factor Data'!AE146</f>
        <v>460.08774848851203</v>
      </c>
      <c r="P141" s="103">
        <f>'Formula Factor Data'!AF146</f>
        <v>29.766568965517241</v>
      </c>
      <c r="Q141" s="104">
        <f>$D141*'National Details'!$E$36</f>
        <v>6.8538629765285304</v>
      </c>
      <c r="R141" s="104">
        <f>$D141*'National Details'!$E$37</f>
        <v>1.2396803114270227</v>
      </c>
      <c r="S141" s="104">
        <f>$D141*'National Details'!$E$43</f>
        <v>1.2166111299378075</v>
      </c>
      <c r="T141" s="104">
        <f>$D141*'National Details'!$E$44</f>
        <v>0.92140401752642831</v>
      </c>
      <c r="U141" s="104">
        <f>$D141*'National Details'!$E$45</f>
        <v>0.86772999708799503</v>
      </c>
      <c r="V141" s="104">
        <f>$D141*'National Details'!$E$46</f>
        <v>0.79616463650341884</v>
      </c>
      <c r="W141" s="104">
        <f>$D141*'National Details'!$E$47</f>
        <v>0.5099031941651111</v>
      </c>
      <c r="X141" s="104">
        <f>$D141*'National Details'!$E$48</f>
        <v>0.42044649343438967</v>
      </c>
      <c r="Y141" s="104">
        <f>$D141*'National Details'!$E$39</f>
        <v>0.52350368079782461</v>
      </c>
      <c r="Z141" s="104">
        <f>$D141*'National Details'!$E$40</f>
        <v>4.5941138703325848</v>
      </c>
      <c r="AA141" s="105">
        <f t="shared" si="40"/>
        <v>6131607.693766037</v>
      </c>
      <c r="AB141" s="105">
        <f t="shared" si="40"/>
        <v>464539.07773893705</v>
      </c>
      <c r="AC141" s="105">
        <f t="shared" si="40"/>
        <v>77034.69943181859</v>
      </c>
      <c r="AD141" s="105">
        <f t="shared" si="40"/>
        <v>128904.97043509404</v>
      </c>
      <c r="AE141" s="105">
        <f t="shared" si="40"/>
        <v>166936.21380301379</v>
      </c>
      <c r="AF141" s="105">
        <f t="shared" si="40"/>
        <v>97086.009237064864</v>
      </c>
      <c r="AG141" s="105">
        <f t="shared" si="40"/>
        <v>60626.186580024711</v>
      </c>
      <c r="AH141" s="105">
        <f t="shared" si="39"/>
        <v>32979.522792374541</v>
      </c>
      <c r="AI141" s="105">
        <f t="shared" si="48"/>
        <v>563567.60227939044</v>
      </c>
      <c r="AJ141" s="105">
        <f t="shared" si="41"/>
        <v>137288.8489995203</v>
      </c>
      <c r="AK141" s="105">
        <f t="shared" si="41"/>
        <v>77948.074193315697</v>
      </c>
      <c r="AL141" s="104">
        <f t="shared" si="42"/>
        <v>6.8538629765285295</v>
      </c>
      <c r="AM141" s="104">
        <f t="shared" si="42"/>
        <v>0.51925813670412169</v>
      </c>
      <c r="AN141" s="104">
        <f t="shared" si="43"/>
        <v>0.62995144453888718</v>
      </c>
      <c r="AO141" s="104">
        <f t="shared" si="43"/>
        <v>0.15346039835599634</v>
      </c>
      <c r="AP141" s="104">
        <f t="shared" si="43"/>
        <v>8.7129745816652449E-2</v>
      </c>
      <c r="AQ141" s="104">
        <f t="shared" si="44"/>
        <v>8.2436627019441868</v>
      </c>
      <c r="AR141" s="104">
        <f t="shared" si="45"/>
        <v>8.24</v>
      </c>
      <c r="AS141" s="105">
        <f t="shared" si="46"/>
        <v>4237219</v>
      </c>
      <c r="AT141" s="105">
        <f t="shared" si="47"/>
        <v>3134457</v>
      </c>
      <c r="AU141" s="105">
        <f t="shared" si="49"/>
        <v>7371676</v>
      </c>
      <c r="AV141" s="106"/>
      <c r="AW141" s="107"/>
      <c r="AX141" s="67"/>
      <c r="AZ141" s="67"/>
      <c r="BB141" s="67"/>
    </row>
    <row r="142" spans="1:54" x14ac:dyDescent="0.6">
      <c r="A142" s="102" t="s">
        <v>184</v>
      </c>
      <c r="B142" s="101">
        <v>885</v>
      </c>
      <c r="C142" s="102" t="s">
        <v>198</v>
      </c>
      <c r="D142" s="103">
        <f>ACA!P149</f>
        <v>1.0331562694623475</v>
      </c>
      <c r="E142" s="103">
        <f>'Formula Factor Data'!L147</f>
        <v>965.29</v>
      </c>
      <c r="F142" s="103">
        <f>'Formula Factor Data'!M147</f>
        <v>2459.4299999999998</v>
      </c>
      <c r="G142" s="103">
        <f>'Formula Factor Data'!N147</f>
        <v>3424.72</v>
      </c>
      <c r="H142" s="103">
        <f>'Formula Factor Data'!X147</f>
        <v>666.72766637089615</v>
      </c>
      <c r="I142" s="103">
        <f>'Formula Factor Data'!Y147</f>
        <v>60.514164699711507</v>
      </c>
      <c r="J142" s="103">
        <f>'Formula Factor Data'!Z147</f>
        <v>176.71483346446365</v>
      </c>
      <c r="K142" s="103">
        <f>'Formula Factor Data'!AA147</f>
        <v>136.297209546289</v>
      </c>
      <c r="L142" s="103">
        <f>'Formula Factor Data'!AB147</f>
        <v>155.83239444007341</v>
      </c>
      <c r="M142" s="103">
        <f>'Formula Factor Data'!AC147</f>
        <v>258.33597954366638</v>
      </c>
      <c r="N142" s="103">
        <f>'Formula Factor Data'!AD147</f>
        <v>327.94410962496721</v>
      </c>
      <c r="O142" s="103">
        <f>'Formula Factor Data'!AE147</f>
        <v>329.69054782946876</v>
      </c>
      <c r="P142" s="103">
        <f>'Formula Factor Data'!AF147</f>
        <v>60.824872920281713</v>
      </c>
      <c r="Q142" s="104">
        <f>$D142*'National Details'!$E$36</f>
        <v>6.8499454972163409</v>
      </c>
      <c r="R142" s="104">
        <f>$D142*'National Details'!$E$37</f>
        <v>1.2389717443035808</v>
      </c>
      <c r="S142" s="104">
        <f>$D142*'National Details'!$E$43</f>
        <v>1.2159157485231467</v>
      </c>
      <c r="T142" s="104">
        <f>$D142*'National Details'!$E$44</f>
        <v>0.92087736836679535</v>
      </c>
      <c r="U142" s="104">
        <f>$D142*'National Details'!$E$45</f>
        <v>0.86723402652018533</v>
      </c>
      <c r="V142" s="104">
        <f>$D142*'National Details'!$E$46</f>
        <v>0.79570957072470694</v>
      </c>
      <c r="W142" s="104">
        <f>$D142*'National Details'!$E$47</f>
        <v>0.50961174754278993</v>
      </c>
      <c r="X142" s="104">
        <f>$D142*'National Details'!$E$48</f>
        <v>0.42020617779844066</v>
      </c>
      <c r="Y142" s="104">
        <f>$D142*'National Details'!$E$39</f>
        <v>0.52320446051192104</v>
      </c>
      <c r="Z142" s="104">
        <f>$D142*'National Details'!$E$40</f>
        <v>4.591488001372773</v>
      </c>
      <c r="AA142" s="105">
        <f t="shared" si="40"/>
        <v>13371712.845639246</v>
      </c>
      <c r="AB142" s="105">
        <f t="shared" si="40"/>
        <v>470852.34167403285</v>
      </c>
      <c r="AC142" s="105">
        <f t="shared" si="40"/>
        <v>41940.671744248539</v>
      </c>
      <c r="AD142" s="105">
        <f t="shared" si="40"/>
        <v>92757.633751515124</v>
      </c>
      <c r="AE142" s="105">
        <f t="shared" si="40"/>
        <v>67374.899367827384</v>
      </c>
      <c r="AF142" s="105">
        <f t="shared" si="40"/>
        <v>70678.47678040099</v>
      </c>
      <c r="AG142" s="105">
        <f t="shared" si="40"/>
        <v>75041.098493402969</v>
      </c>
      <c r="AH142" s="105">
        <f t="shared" si="39"/>
        <v>78548.360277101572</v>
      </c>
      <c r="AI142" s="105">
        <f t="shared" si="48"/>
        <v>426341.14041449659</v>
      </c>
      <c r="AJ142" s="105">
        <f t="shared" si="41"/>
        <v>98322.472171408226</v>
      </c>
      <c r="AK142" s="105">
        <f t="shared" si="41"/>
        <v>159187.70429314341</v>
      </c>
      <c r="AL142" s="104">
        <f t="shared" si="42"/>
        <v>6.8499454972163409</v>
      </c>
      <c r="AM142" s="104">
        <f t="shared" si="42"/>
        <v>0.24120416845143691</v>
      </c>
      <c r="AN142" s="104">
        <f t="shared" si="43"/>
        <v>0.21840235493934942</v>
      </c>
      <c r="AO142" s="104">
        <f t="shared" si="43"/>
        <v>5.0367786333772369E-2</v>
      </c>
      <c r="AP142" s="104">
        <f t="shared" si="43"/>
        <v>8.1547301443182868E-2</v>
      </c>
      <c r="AQ142" s="104">
        <f t="shared" si="44"/>
        <v>7.4414671083840824</v>
      </c>
      <c r="AR142" s="104">
        <f t="shared" si="45"/>
        <v>7.44</v>
      </c>
      <c r="AS142" s="105">
        <f t="shared" si="46"/>
        <v>4093602</v>
      </c>
      <c r="AT142" s="105">
        <f t="shared" si="47"/>
        <v>10429951</v>
      </c>
      <c r="AU142" s="105">
        <f t="shared" si="49"/>
        <v>14523553</v>
      </c>
      <c r="AV142" s="106"/>
      <c r="AW142" s="107"/>
      <c r="AX142" s="67"/>
      <c r="AZ142" s="67"/>
      <c r="BB142" s="67"/>
    </row>
    <row r="143" spans="1:54" x14ac:dyDescent="0.6">
      <c r="A143" s="102" t="s">
        <v>199</v>
      </c>
      <c r="B143" s="101">
        <v>370</v>
      </c>
      <c r="C143" s="102" t="s">
        <v>200</v>
      </c>
      <c r="D143" s="103">
        <f>ACA!P150</f>
        <v>1.0214412945385789</v>
      </c>
      <c r="E143" s="103">
        <f>'Formula Factor Data'!L148</f>
        <v>718.3</v>
      </c>
      <c r="F143" s="103">
        <f>'Formula Factor Data'!M148</f>
        <v>919.62</v>
      </c>
      <c r="G143" s="103">
        <f>'Formula Factor Data'!N148</f>
        <v>1637.92</v>
      </c>
      <c r="H143" s="103">
        <f>'Formula Factor Data'!X148</f>
        <v>494.82771299548421</v>
      </c>
      <c r="I143" s="103">
        <f>'Formula Factor Data'!Y148</f>
        <v>91.387608789314953</v>
      </c>
      <c r="J143" s="103">
        <f>'Formula Factor Data'!Z148</f>
        <v>204.88701996265979</v>
      </c>
      <c r="K143" s="103">
        <f>'Formula Factor Data'!AA148</f>
        <v>173.83640384891572</v>
      </c>
      <c r="L143" s="103">
        <f>'Formula Factor Data'!AB148</f>
        <v>105.14867729426973</v>
      </c>
      <c r="M143" s="103">
        <f>'Formula Factor Data'!AC148</f>
        <v>330.3832600890421</v>
      </c>
      <c r="N143" s="103">
        <f>'Formula Factor Data'!AD148</f>
        <v>205.82794772368234</v>
      </c>
      <c r="O143" s="103">
        <f>'Formula Factor Data'!AE148</f>
        <v>127.30789239794881</v>
      </c>
      <c r="P143" s="103">
        <f>'Formula Factor Data'!AF148</f>
        <v>34.711049872697323</v>
      </c>
      <c r="Q143" s="104">
        <f>$D143*'National Details'!$E$36</f>
        <v>6.7722738592454155</v>
      </c>
      <c r="R143" s="104">
        <f>$D143*'National Details'!$E$37</f>
        <v>1.2249230245263416</v>
      </c>
      <c r="S143" s="104">
        <f>$D143*'National Details'!$E$43</f>
        <v>1.2021284610387695</v>
      </c>
      <c r="T143" s="104">
        <f>$D143*'National Details'!$E$44</f>
        <v>0.9104355256396568</v>
      </c>
      <c r="U143" s="104">
        <f>$D143*'National Details'!$E$45</f>
        <v>0.85740044647618108</v>
      </c>
      <c r="V143" s="104">
        <f>$D143*'National Details'!$E$46</f>
        <v>0.7866870075915483</v>
      </c>
      <c r="W143" s="104">
        <f>$D143*'National Details'!$E$47</f>
        <v>0.50383325205301421</v>
      </c>
      <c r="X143" s="104">
        <f>$D143*'National Details'!$E$48</f>
        <v>0.41544145344722205</v>
      </c>
      <c r="Y143" s="104">
        <f>$D143*'National Details'!$E$39</f>
        <v>0.51727183703949065</v>
      </c>
      <c r="Z143" s="104">
        <f>$D143*'National Details'!$E$40</f>
        <v>4.5394250478886322</v>
      </c>
      <c r="AA143" s="105">
        <f t="shared" si="40"/>
        <v>6322692.3957350925</v>
      </c>
      <c r="AB143" s="105">
        <f t="shared" si="40"/>
        <v>345491.73952847219</v>
      </c>
      <c r="AC143" s="105">
        <f t="shared" si="40"/>
        <v>62619.99794179001</v>
      </c>
      <c r="AD143" s="105">
        <f t="shared" si="40"/>
        <v>106325.76037837481</v>
      </c>
      <c r="AE143" s="105">
        <f t="shared" si="40"/>
        <v>84957.023856108208</v>
      </c>
      <c r="AF143" s="105">
        <f t="shared" si="40"/>
        <v>47149.886026917913</v>
      </c>
      <c r="AG143" s="105">
        <f t="shared" si="40"/>
        <v>94881.101242087185</v>
      </c>
      <c r="AH143" s="105">
        <f t="shared" si="39"/>
        <v>48740.393204559688</v>
      </c>
      <c r="AI143" s="105">
        <f t="shared" si="48"/>
        <v>444674.16264983779</v>
      </c>
      <c r="AJ143" s="105">
        <f t="shared" si="41"/>
        <v>37536.088801078287</v>
      </c>
      <c r="AK143" s="105">
        <f t="shared" si="41"/>
        <v>89813.879261461247</v>
      </c>
      <c r="AL143" s="104">
        <f t="shared" si="42"/>
        <v>6.7722738592454137</v>
      </c>
      <c r="AM143" s="104">
        <f t="shared" si="42"/>
        <v>0.37005828051545919</v>
      </c>
      <c r="AN143" s="104">
        <f t="shared" si="43"/>
        <v>0.47629317055289394</v>
      </c>
      <c r="AO143" s="104">
        <f t="shared" si="43"/>
        <v>4.0205130513280729E-2</v>
      </c>
      <c r="AP143" s="104">
        <f t="shared" si="43"/>
        <v>9.6200186352589714E-2</v>
      </c>
      <c r="AQ143" s="104">
        <f t="shared" si="44"/>
        <v>7.7550306271796368</v>
      </c>
      <c r="AR143" s="104">
        <f t="shared" si="45"/>
        <v>7.76</v>
      </c>
      <c r="AS143" s="105">
        <f t="shared" si="46"/>
        <v>3177185</v>
      </c>
      <c r="AT143" s="105">
        <f t="shared" si="47"/>
        <v>4067664</v>
      </c>
      <c r="AU143" s="105">
        <f t="shared" si="49"/>
        <v>7244849</v>
      </c>
      <c r="AV143" s="106"/>
      <c r="AW143" s="107"/>
      <c r="AX143" s="67"/>
      <c r="AZ143" s="67"/>
      <c r="BB143" s="67"/>
    </row>
    <row r="144" spans="1:54" x14ac:dyDescent="0.6">
      <c r="A144" s="102" t="s">
        <v>199</v>
      </c>
      <c r="B144" s="101">
        <v>380</v>
      </c>
      <c r="C144" s="102" t="s">
        <v>201</v>
      </c>
      <c r="D144" s="103">
        <f>ACA!P151</f>
        <v>1.0425146723032346</v>
      </c>
      <c r="E144" s="103">
        <f>'Formula Factor Data'!L149</f>
        <v>1996.9</v>
      </c>
      <c r="F144" s="103">
        <f>'Formula Factor Data'!M149</f>
        <v>1910.55</v>
      </c>
      <c r="G144" s="103">
        <f>'Formula Factor Data'!N149</f>
        <v>3907.45</v>
      </c>
      <c r="H144" s="103">
        <f>'Formula Factor Data'!X149</f>
        <v>1117.3440737760143</v>
      </c>
      <c r="I144" s="103">
        <f>'Formula Factor Data'!Y149</f>
        <v>146.25662338004426</v>
      </c>
      <c r="J144" s="103">
        <f>'Formula Factor Data'!Z149</f>
        <v>396.98226346012007</v>
      </c>
      <c r="K144" s="103">
        <f>'Formula Factor Data'!AA149</f>
        <v>447.31265672742597</v>
      </c>
      <c r="L144" s="103">
        <f>'Formula Factor Data'!AB149</f>
        <v>457.19347012959645</v>
      </c>
      <c r="M144" s="103">
        <f>'Formula Factor Data'!AC149</f>
        <v>688.67210910336098</v>
      </c>
      <c r="N144" s="103">
        <f>'Formula Factor Data'!AD149</f>
        <v>514.72862316931821</v>
      </c>
      <c r="O144" s="103">
        <f>'Formula Factor Data'!AE149</f>
        <v>1461.7783758774701</v>
      </c>
      <c r="P144" s="103">
        <f>'Formula Factor Data'!AF149</f>
        <v>74.5325872036194</v>
      </c>
      <c r="Q144" s="104">
        <f>$D144*'National Details'!$E$36</f>
        <v>6.9119927898630102</v>
      </c>
      <c r="R144" s="104">
        <f>$D144*'National Details'!$E$37</f>
        <v>1.2501944383280803</v>
      </c>
      <c r="S144" s="104">
        <f>$D144*'National Details'!$E$43</f>
        <v>1.226929599700936</v>
      </c>
      <c r="T144" s="104">
        <f>$D144*'National Details'!$E$44</f>
        <v>0.92921874094997403</v>
      </c>
      <c r="U144" s="104">
        <f>$D144*'National Details'!$E$45</f>
        <v>0.87508949390434398</v>
      </c>
      <c r="V144" s="104">
        <f>$D144*'National Details'!$E$46</f>
        <v>0.80291716451017203</v>
      </c>
      <c r="W144" s="104">
        <f>$D144*'National Details'!$E$47</f>
        <v>0.51422784693348111</v>
      </c>
      <c r="X144" s="104">
        <f>$D144*'National Details'!$E$48</f>
        <v>0.42401243519076492</v>
      </c>
      <c r="Y144" s="104">
        <f>$D144*'National Details'!$E$39</f>
        <v>0.52794368366174294</v>
      </c>
      <c r="Z144" s="104">
        <f>$D144*'National Details'!$E$40</f>
        <v>4.6330780256759763</v>
      </c>
      <c r="AA144" s="105">
        <f t="shared" si="40"/>
        <v>15394711.749247624</v>
      </c>
      <c r="AB144" s="105">
        <f t="shared" si="40"/>
        <v>796231.48763815966</v>
      </c>
      <c r="AC144" s="105">
        <f t="shared" si="40"/>
        <v>102284.5508150543</v>
      </c>
      <c r="AD144" s="105">
        <f t="shared" si="40"/>
        <v>210263.51464817367</v>
      </c>
      <c r="AE144" s="105">
        <f t="shared" si="40"/>
        <v>223120.00564378811</v>
      </c>
      <c r="AF144" s="105">
        <f t="shared" si="40"/>
        <v>209240.43626134234</v>
      </c>
      <c r="AG144" s="105">
        <f t="shared" si="40"/>
        <v>201856.59426719561</v>
      </c>
      <c r="AH144" s="105">
        <f t="shared" si="39"/>
        <v>124403.26207427494</v>
      </c>
      <c r="AI144" s="105">
        <f t="shared" si="48"/>
        <v>1071168.363709829</v>
      </c>
      <c r="AJ144" s="105">
        <f t="shared" si="41"/>
        <v>439889.89646096394</v>
      </c>
      <c r="AK144" s="105">
        <f t="shared" si="41"/>
        <v>196829.71642282448</v>
      </c>
      <c r="AL144" s="104">
        <f t="shared" si="42"/>
        <v>6.9119927898630094</v>
      </c>
      <c r="AM144" s="104">
        <f t="shared" si="42"/>
        <v>0.35749589802393211</v>
      </c>
      <c r="AN144" s="104">
        <f t="shared" si="43"/>
        <v>0.48093839802187549</v>
      </c>
      <c r="AO144" s="104">
        <f t="shared" si="43"/>
        <v>0.19750391187547672</v>
      </c>
      <c r="AP144" s="104">
        <f t="shared" si="43"/>
        <v>8.8373566384692709E-2</v>
      </c>
      <c r="AQ144" s="104">
        <f t="shared" si="44"/>
        <v>8.0363045641689848</v>
      </c>
      <c r="AR144" s="104">
        <f t="shared" si="45"/>
        <v>8.0399999999999991</v>
      </c>
      <c r="AS144" s="105">
        <f t="shared" si="46"/>
        <v>9151394</v>
      </c>
      <c r="AT144" s="105">
        <f t="shared" si="47"/>
        <v>8755669</v>
      </c>
      <c r="AU144" s="105">
        <f t="shared" si="49"/>
        <v>17907063</v>
      </c>
      <c r="AV144" s="106"/>
      <c r="AW144" s="107"/>
      <c r="AX144" s="67"/>
      <c r="AZ144" s="67"/>
      <c r="BB144" s="67"/>
    </row>
    <row r="145" spans="1:54" x14ac:dyDescent="0.6">
      <c r="A145" s="102" t="s">
        <v>199</v>
      </c>
      <c r="B145" s="101">
        <v>381</v>
      </c>
      <c r="C145" s="102" t="s">
        <v>202</v>
      </c>
      <c r="D145" s="103">
        <f>ACA!P152</f>
        <v>1.0216040223301392</v>
      </c>
      <c r="E145" s="103">
        <f>'Formula Factor Data'!L150</f>
        <v>666.39</v>
      </c>
      <c r="F145" s="103">
        <f>'Formula Factor Data'!M150</f>
        <v>900.69</v>
      </c>
      <c r="G145" s="103">
        <f>'Formula Factor Data'!N150</f>
        <v>1567.08</v>
      </c>
      <c r="H145" s="103">
        <f>'Formula Factor Data'!X150</f>
        <v>410.19733995037217</v>
      </c>
      <c r="I145" s="103">
        <f>'Formula Factor Data'!Y150</f>
        <v>89.547428571428568</v>
      </c>
      <c r="J145" s="103">
        <f>'Formula Factor Data'!Z150</f>
        <v>113.61498069498069</v>
      </c>
      <c r="K145" s="103">
        <f>'Formula Factor Data'!AA150</f>
        <v>74.085034749034747</v>
      </c>
      <c r="L145" s="103">
        <f>'Formula Factor Data'!AB150</f>
        <v>217.14579150579149</v>
      </c>
      <c r="M145" s="103">
        <f>'Formula Factor Data'!AC150</f>
        <v>195.09507335907335</v>
      </c>
      <c r="N145" s="103">
        <f>'Formula Factor Data'!AD150</f>
        <v>155.83403861003862</v>
      </c>
      <c r="O145" s="103">
        <f>'Formula Factor Data'!AE150</f>
        <v>231.81853397608796</v>
      </c>
      <c r="P145" s="103">
        <f>'Formula Factor Data'!AF150</f>
        <v>33.356975418596363</v>
      </c>
      <c r="Q145" s="104">
        <f>$D145*'National Details'!$E$36</f>
        <v>6.7733527633144499</v>
      </c>
      <c r="R145" s="104">
        <f>$D145*'National Details'!$E$37</f>
        <v>1.2251181693865292</v>
      </c>
      <c r="S145" s="104">
        <f>$D145*'National Details'!$E$43</f>
        <v>1.2023199744528859</v>
      </c>
      <c r="T145" s="104">
        <f>$D145*'National Details'!$E$44</f>
        <v>0.9105805688871127</v>
      </c>
      <c r="U145" s="104">
        <f>$D145*'National Details'!$E$45</f>
        <v>0.85753704060242597</v>
      </c>
      <c r="V145" s="104">
        <f>$D145*'National Details'!$E$46</f>
        <v>0.78681233622284519</v>
      </c>
      <c r="W145" s="104">
        <f>$D145*'National Details'!$E$47</f>
        <v>0.50391351870451895</v>
      </c>
      <c r="X145" s="104">
        <f>$D145*'National Details'!$E$48</f>
        <v>0.41550763823004172</v>
      </c>
      <c r="Y145" s="104">
        <f>$D145*'National Details'!$E$39</f>
        <v>0.51735424461800528</v>
      </c>
      <c r="Z145" s="104">
        <f>$D145*'National Details'!$E$40</f>
        <v>4.5401482324876357</v>
      </c>
      <c r="AA145" s="105">
        <f t="shared" si="40"/>
        <v>6050199.8195508402</v>
      </c>
      <c r="AB145" s="105">
        <f t="shared" si="40"/>
        <v>286447.92209811753</v>
      </c>
      <c r="AC145" s="105">
        <f t="shared" si="40"/>
        <v>61368.857358423324</v>
      </c>
      <c r="AD145" s="105">
        <f t="shared" si="40"/>
        <v>58969.688440540282</v>
      </c>
      <c r="AE145" s="105">
        <f t="shared" si="40"/>
        <v>36212.477027420631</v>
      </c>
      <c r="AF145" s="105">
        <f t="shared" si="40"/>
        <v>97386.202883909471</v>
      </c>
      <c r="AG145" s="105">
        <f t="shared" si="40"/>
        <v>56037.295592023533</v>
      </c>
      <c r="AH145" s="105">
        <f t="shared" si="39"/>
        <v>36907.633003062576</v>
      </c>
      <c r="AI145" s="105">
        <f t="shared" si="48"/>
        <v>346882.15430537978</v>
      </c>
      <c r="AJ145" s="105">
        <f t="shared" si="41"/>
        <v>68361.412444181857</v>
      </c>
      <c r="AK145" s="105">
        <f t="shared" si="41"/>
        <v>86323.999403088077</v>
      </c>
      <c r="AL145" s="104">
        <f t="shared" si="42"/>
        <v>6.7733527633144508</v>
      </c>
      <c r="AM145" s="104">
        <f t="shared" si="42"/>
        <v>0.32068574304261671</v>
      </c>
      <c r="AN145" s="104">
        <f t="shared" si="43"/>
        <v>0.38834340492629249</v>
      </c>
      <c r="AO145" s="104">
        <f t="shared" si="43"/>
        <v>7.6532342020606728E-2</v>
      </c>
      <c r="AP145" s="104">
        <f t="shared" si="43"/>
        <v>9.6641915529439362E-2</v>
      </c>
      <c r="AQ145" s="104">
        <f t="shared" si="44"/>
        <v>7.6555561688334066</v>
      </c>
      <c r="AR145" s="104">
        <f t="shared" si="45"/>
        <v>7.66</v>
      </c>
      <c r="AS145" s="105">
        <f t="shared" si="46"/>
        <v>2909593</v>
      </c>
      <c r="AT145" s="105">
        <f t="shared" si="47"/>
        <v>3932593</v>
      </c>
      <c r="AU145" s="105">
        <f t="shared" si="49"/>
        <v>6842186</v>
      </c>
      <c r="AV145" s="106"/>
      <c r="AW145" s="107"/>
      <c r="AX145" s="67"/>
      <c r="AZ145" s="67"/>
      <c r="BB145" s="67"/>
    </row>
    <row r="146" spans="1:54" x14ac:dyDescent="0.6">
      <c r="A146" s="102" t="s">
        <v>199</v>
      </c>
      <c r="B146" s="101">
        <v>371</v>
      </c>
      <c r="C146" s="102" t="s">
        <v>203</v>
      </c>
      <c r="D146" s="103">
        <f>ACA!P153</f>
        <v>1.0395980878434381</v>
      </c>
      <c r="E146" s="103">
        <f>'Formula Factor Data'!L151</f>
        <v>966.26</v>
      </c>
      <c r="F146" s="103">
        <f>'Formula Factor Data'!M151</f>
        <v>1188.76</v>
      </c>
      <c r="G146" s="103">
        <f>'Formula Factor Data'!N151</f>
        <v>2155.02</v>
      </c>
      <c r="H146" s="103">
        <f>'Formula Factor Data'!X151</f>
        <v>630.86826162308796</v>
      </c>
      <c r="I146" s="103">
        <f>'Formula Factor Data'!Y151</f>
        <v>97.808169516066158</v>
      </c>
      <c r="J146" s="103">
        <f>'Formula Factor Data'!Z151</f>
        <v>346.10890906053351</v>
      </c>
      <c r="K146" s="103">
        <f>'Formula Factor Data'!AA151</f>
        <v>238.2198975329955</v>
      </c>
      <c r="L146" s="103">
        <f>'Formula Factor Data'!AB151</f>
        <v>144.4920688310965</v>
      </c>
      <c r="M146" s="103">
        <f>'Formula Factor Data'!AC151</f>
        <v>355.22967088043663</v>
      </c>
      <c r="N146" s="103">
        <f>'Formula Factor Data'!AD151</f>
        <v>169.69417385977613</v>
      </c>
      <c r="O146" s="103">
        <f>'Formula Factor Data'!AE151</f>
        <v>313.64426707765205</v>
      </c>
      <c r="P146" s="103">
        <f>'Formula Factor Data'!AF151</f>
        <v>40.52370409792443</v>
      </c>
      <c r="Q146" s="104">
        <f>$D146*'National Details'!$E$36</f>
        <v>6.8926554977435606</v>
      </c>
      <c r="R146" s="104">
        <f>$D146*'National Details'!$E$37</f>
        <v>1.2466968399081984</v>
      </c>
      <c r="S146" s="104">
        <f>$D146*'National Details'!$E$43</f>
        <v>1.2234970880070275</v>
      </c>
      <c r="T146" s="104">
        <f>$D146*'National Details'!$E$44</f>
        <v>0.92661911812296982</v>
      </c>
      <c r="U146" s="104">
        <f>$D146*'National Details'!$E$45</f>
        <v>0.87264130541677687</v>
      </c>
      <c r="V146" s="104">
        <f>$D146*'National Details'!$E$46</f>
        <v>0.80067088847518775</v>
      </c>
      <c r="W146" s="104">
        <f>$D146*'National Details'!$E$47</f>
        <v>0.51278922070882826</v>
      </c>
      <c r="X146" s="104">
        <f>$D146*'National Details'!$E$48</f>
        <v>0.42282619953184064</v>
      </c>
      <c r="Y146" s="104">
        <f>$D146*'National Details'!$E$39</f>
        <v>0.52646668541478914</v>
      </c>
      <c r="Z146" s="104">
        <f>$D146*'National Details'!$E$40</f>
        <v>4.6201163247717023</v>
      </c>
      <c r="AA146" s="105">
        <f t="shared" si="40"/>
        <v>8466671.956925977</v>
      </c>
      <c r="AB146" s="105">
        <f t="shared" si="40"/>
        <v>448305.83685341285</v>
      </c>
      <c r="AC146" s="105">
        <f t="shared" si="40"/>
        <v>68210.766034136643</v>
      </c>
      <c r="AD146" s="105">
        <f t="shared" si="40"/>
        <v>182805.3452902596</v>
      </c>
      <c r="AE146" s="105">
        <f t="shared" si="40"/>
        <v>118491.8977448831</v>
      </c>
      <c r="AF146" s="105">
        <f t="shared" si="40"/>
        <v>65943.638083308862</v>
      </c>
      <c r="AG146" s="105">
        <f t="shared" si="40"/>
        <v>103830.02927895662</v>
      </c>
      <c r="AH146" s="105">
        <f t="shared" si="39"/>
        <v>40898.151291019996</v>
      </c>
      <c r="AI146" s="105">
        <f t="shared" si="48"/>
        <v>580179.82772256481</v>
      </c>
      <c r="AJ146" s="105">
        <f t="shared" si="41"/>
        <v>94120.256882001733</v>
      </c>
      <c r="AK146" s="105">
        <f t="shared" si="41"/>
        <v>106717.809300532</v>
      </c>
      <c r="AL146" s="104">
        <f t="shared" si="42"/>
        <v>6.8926554977435615</v>
      </c>
      <c r="AM146" s="104">
        <f t="shared" si="42"/>
        <v>0.36496249137543146</v>
      </c>
      <c r="AN146" s="104">
        <f t="shared" si="43"/>
        <v>0.47232013943336615</v>
      </c>
      <c r="AO146" s="104">
        <f t="shared" si="43"/>
        <v>7.662261031810487E-2</v>
      </c>
      <c r="AP146" s="104">
        <f t="shared" si="43"/>
        <v>8.6878185280432951E-2</v>
      </c>
      <c r="AQ146" s="104">
        <f t="shared" si="44"/>
        <v>7.8934389241508969</v>
      </c>
      <c r="AR146" s="104">
        <f t="shared" si="45"/>
        <v>7.89</v>
      </c>
      <c r="AS146" s="105">
        <f t="shared" si="46"/>
        <v>4345562</v>
      </c>
      <c r="AT146" s="105">
        <f t="shared" si="47"/>
        <v>5346211</v>
      </c>
      <c r="AU146" s="105">
        <f t="shared" si="49"/>
        <v>9691773</v>
      </c>
      <c r="AV146" s="106"/>
      <c r="AW146" s="107"/>
      <c r="AX146" s="67"/>
      <c r="AZ146" s="67"/>
      <c r="BB146" s="67"/>
    </row>
    <row r="147" spans="1:54" x14ac:dyDescent="0.6">
      <c r="A147" s="102" t="s">
        <v>199</v>
      </c>
      <c r="B147" s="101">
        <v>811</v>
      </c>
      <c r="C147" s="102" t="s">
        <v>204</v>
      </c>
      <c r="D147" s="103">
        <f>ACA!P154</f>
        <v>1.0356708478124066</v>
      </c>
      <c r="E147" s="103">
        <f>'Formula Factor Data'!L152</f>
        <v>500.5</v>
      </c>
      <c r="F147" s="103">
        <f>'Formula Factor Data'!M152</f>
        <v>1421.72</v>
      </c>
      <c r="G147" s="103">
        <f>'Formula Factor Data'!N152</f>
        <v>1922.22</v>
      </c>
      <c r="H147" s="103">
        <f>'Formula Factor Data'!X152</f>
        <v>378.00647364513736</v>
      </c>
      <c r="I147" s="103">
        <f>'Formula Factor Data'!Y152</f>
        <v>18.907498019540533</v>
      </c>
      <c r="J147" s="103">
        <f>'Formula Factor Data'!Z152</f>
        <v>63.955563770794818</v>
      </c>
      <c r="K147" s="103">
        <f>'Formula Factor Data'!AA152</f>
        <v>53.169407182466337</v>
      </c>
      <c r="L147" s="103">
        <f>'Formula Factor Data'!AB152</f>
        <v>66.747274887773955</v>
      </c>
      <c r="M147" s="103">
        <f>'Formula Factor Data'!AC152</f>
        <v>149.35654475838396</v>
      </c>
      <c r="N147" s="103">
        <f>'Formula Factor Data'!AD152</f>
        <v>114.07946791655664</v>
      </c>
      <c r="O147" s="103">
        <f>'Formula Factor Data'!AE152</f>
        <v>96.267501481850999</v>
      </c>
      <c r="P147" s="103">
        <f>'Formula Factor Data'!AF152</f>
        <v>31.936652594307507</v>
      </c>
      <c r="Q147" s="104">
        <f>$D147*'National Details'!$E$36</f>
        <v>6.8666174423571746</v>
      </c>
      <c r="R147" s="104">
        <f>$D147*'National Details'!$E$37</f>
        <v>1.2419872528153588</v>
      </c>
      <c r="S147" s="104">
        <f>$D147*'National Details'!$E$43</f>
        <v>1.2188751415086079</v>
      </c>
      <c r="T147" s="104">
        <f>$D147*'National Details'!$E$44</f>
        <v>0.92311867334843145</v>
      </c>
      <c r="U147" s="104">
        <f>$D147*'National Details'!$E$45</f>
        <v>0.86934477004658051</v>
      </c>
      <c r="V147" s="104">
        <f>$D147*'National Details'!$E$46</f>
        <v>0.7976462323107808</v>
      </c>
      <c r="W147" s="104">
        <f>$D147*'National Details'!$E$47</f>
        <v>0.51085208136757887</v>
      </c>
      <c r="X147" s="104">
        <f>$D147*'National Details'!$E$48</f>
        <v>0.42122890919782796</v>
      </c>
      <c r="Y147" s="104">
        <f>$D147*'National Details'!$E$39</f>
        <v>0.52447787736854268</v>
      </c>
      <c r="Z147" s="104">
        <f>$D147*'National Details'!$E$40</f>
        <v>4.6026631320515188</v>
      </c>
      <c r="AA147" s="105">
        <f t="shared" si="40"/>
        <v>7523515.1466272511</v>
      </c>
      <c r="AB147" s="105">
        <f t="shared" si="40"/>
        <v>267603.15639689896</v>
      </c>
      <c r="AC147" s="105">
        <f t="shared" si="40"/>
        <v>13136.151214760479</v>
      </c>
      <c r="AD147" s="105">
        <f t="shared" si="40"/>
        <v>33651.987853367857</v>
      </c>
      <c r="AE147" s="105">
        <f t="shared" si="40"/>
        <v>26346.851254515896</v>
      </c>
      <c r="AF147" s="105">
        <f t="shared" si="40"/>
        <v>30347.206028809585</v>
      </c>
      <c r="AG147" s="105">
        <f t="shared" si="40"/>
        <v>43490.488000743528</v>
      </c>
      <c r="AH147" s="105">
        <f t="shared" si="39"/>
        <v>27390.534804445066</v>
      </c>
      <c r="AI147" s="105">
        <f t="shared" si="48"/>
        <v>174363.21915664239</v>
      </c>
      <c r="AJ147" s="105">
        <f t="shared" si="41"/>
        <v>28779.399656961323</v>
      </c>
      <c r="AK147" s="105">
        <f t="shared" si="41"/>
        <v>83786.382470465294</v>
      </c>
      <c r="AL147" s="104">
        <f t="shared" si="42"/>
        <v>6.8666174423571755</v>
      </c>
      <c r="AM147" s="104">
        <f t="shared" si="42"/>
        <v>0.24423802777462808</v>
      </c>
      <c r="AN147" s="104">
        <f t="shared" si="43"/>
        <v>0.15913911232082567</v>
      </c>
      <c r="AO147" s="104">
        <f t="shared" si="43"/>
        <v>2.6266595309992747E-2</v>
      </c>
      <c r="AP147" s="104">
        <f t="shared" si="43"/>
        <v>7.6470775175035463E-2</v>
      </c>
      <c r="AQ147" s="104">
        <f t="shared" si="44"/>
        <v>7.3727319529376576</v>
      </c>
      <c r="AR147" s="104">
        <f t="shared" si="45"/>
        <v>7.37</v>
      </c>
      <c r="AS147" s="105">
        <f t="shared" si="46"/>
        <v>2102551</v>
      </c>
      <c r="AT147" s="105">
        <f t="shared" si="47"/>
        <v>5972504</v>
      </c>
      <c r="AU147" s="105">
        <f t="shared" si="49"/>
        <v>8075055</v>
      </c>
      <c r="AV147" s="106"/>
      <c r="AW147" s="107"/>
      <c r="AX147" s="67"/>
      <c r="AZ147" s="67"/>
      <c r="BB147" s="67"/>
    </row>
    <row r="148" spans="1:54" x14ac:dyDescent="0.6">
      <c r="A148" s="102" t="s">
        <v>199</v>
      </c>
      <c r="B148" s="101">
        <v>810</v>
      </c>
      <c r="C148" s="102" t="s">
        <v>205</v>
      </c>
      <c r="D148" s="103">
        <f>ACA!P155</f>
        <v>1.0042961159503623</v>
      </c>
      <c r="E148" s="103">
        <f>'Formula Factor Data'!L153</f>
        <v>1023.5</v>
      </c>
      <c r="F148" s="103">
        <f>'Formula Factor Data'!M153</f>
        <v>773.63</v>
      </c>
      <c r="G148" s="103">
        <f>'Formula Factor Data'!N153</f>
        <v>1797.13</v>
      </c>
      <c r="H148" s="103">
        <f>'Formula Factor Data'!X153</f>
        <v>617.9768143292556</v>
      </c>
      <c r="I148" s="103">
        <f>'Formula Factor Data'!Y153</f>
        <v>459.60989864253401</v>
      </c>
      <c r="J148" s="103">
        <f>'Formula Factor Data'!Z153</f>
        <v>353.24582443438919</v>
      </c>
      <c r="K148" s="103">
        <f>'Formula Factor Data'!AA153</f>
        <v>82.51076500754148</v>
      </c>
      <c r="L148" s="103">
        <f>'Formula Factor Data'!AB153</f>
        <v>141.92718974358976</v>
      </c>
      <c r="M148" s="103">
        <f>'Formula Factor Data'!AC153</f>
        <v>170.65958491704376</v>
      </c>
      <c r="N148" s="103">
        <f>'Formula Factor Data'!AD153</f>
        <v>84.787671794871798</v>
      </c>
      <c r="O148" s="103">
        <f>'Formula Factor Data'!AE153</f>
        <v>338.33982550577804</v>
      </c>
      <c r="P148" s="103">
        <f>'Formula Factor Data'!AF153</f>
        <v>34.380670214113778</v>
      </c>
      <c r="Q148" s="104">
        <f>$D148*'National Details'!$E$36</f>
        <v>6.6585993432591346</v>
      </c>
      <c r="R148" s="104">
        <f>$D148*'National Details'!$E$37</f>
        <v>1.2043623480345911</v>
      </c>
      <c r="S148" s="104">
        <f>$D148*'National Details'!$E$43</f>
        <v>1.1819503976878079</v>
      </c>
      <c r="T148" s="104">
        <f>$D148*'National Details'!$E$44</f>
        <v>0.89515361001356086</v>
      </c>
      <c r="U148" s="104">
        <f>$D148*'National Details'!$E$45</f>
        <v>0.84300873952733346</v>
      </c>
      <c r="V148" s="104">
        <f>$D148*'National Details'!$E$46</f>
        <v>0.77348224554569844</v>
      </c>
      <c r="W148" s="104">
        <f>$D148*'National Details'!$E$47</f>
        <v>0.49537626961915526</v>
      </c>
      <c r="X148" s="104">
        <f>$D148*'National Details'!$E$48</f>
        <v>0.4084681521421103</v>
      </c>
      <c r="Y148" s="104">
        <f>$D148*'National Details'!$E$39</f>
        <v>0.50858928418783278</v>
      </c>
      <c r="Z148" s="104">
        <f>$D148*'National Details'!$E$40</f>
        <v>4.4632295253950627</v>
      </c>
      <c r="AA148" s="105">
        <f t="shared" si="40"/>
        <v>6820830.1235182351</v>
      </c>
      <c r="AB148" s="105">
        <f t="shared" si="40"/>
        <v>424232.76406781573</v>
      </c>
      <c r="AC148" s="105">
        <f t="shared" si="40"/>
        <v>309644.5784146238</v>
      </c>
      <c r="AD148" s="105">
        <f t="shared" si="40"/>
        <v>180239.28672985622</v>
      </c>
      <c r="AE148" s="105">
        <f t="shared" si="40"/>
        <v>39647.658723672823</v>
      </c>
      <c r="AF148" s="105">
        <f t="shared" si="40"/>
        <v>62573.552013311477</v>
      </c>
      <c r="AG148" s="105">
        <f t="shared" si="40"/>
        <v>48188.203874046405</v>
      </c>
      <c r="AH148" s="105">
        <f t="shared" si="39"/>
        <v>19740.846264815314</v>
      </c>
      <c r="AI148" s="105">
        <f t="shared" si="48"/>
        <v>660034.12602032616</v>
      </c>
      <c r="AJ148" s="105">
        <f t="shared" si="41"/>
        <v>98083.325509745351</v>
      </c>
      <c r="AK148" s="105">
        <f t="shared" si="41"/>
        <v>87465.828769426822</v>
      </c>
      <c r="AL148" s="104">
        <f t="shared" si="42"/>
        <v>6.6585993432591355</v>
      </c>
      <c r="AM148" s="104">
        <f t="shared" si="42"/>
        <v>0.41414255348056001</v>
      </c>
      <c r="AN148" s="104">
        <f t="shared" si="43"/>
        <v>0.64433547214347531</v>
      </c>
      <c r="AO148" s="104">
        <f t="shared" si="43"/>
        <v>9.5750451924023261E-2</v>
      </c>
      <c r="AP148" s="104">
        <f t="shared" si="43"/>
        <v>8.5385488196459469E-2</v>
      </c>
      <c r="AQ148" s="104">
        <f t="shared" si="44"/>
        <v>7.8982133090036539</v>
      </c>
      <c r="AR148" s="104">
        <f t="shared" si="45"/>
        <v>7.9</v>
      </c>
      <c r="AS148" s="105">
        <f t="shared" si="46"/>
        <v>4608821</v>
      </c>
      <c r="AT148" s="105">
        <f t="shared" si="47"/>
        <v>3483656</v>
      </c>
      <c r="AU148" s="105">
        <f t="shared" si="49"/>
        <v>8092477</v>
      </c>
      <c r="AV148" s="106"/>
      <c r="AW148" s="107"/>
      <c r="AX148" s="67"/>
      <c r="AZ148" s="67"/>
      <c r="BB148" s="67"/>
    </row>
    <row r="149" spans="1:54" x14ac:dyDescent="0.6">
      <c r="A149" s="102" t="s">
        <v>199</v>
      </c>
      <c r="B149" s="101">
        <v>382</v>
      </c>
      <c r="C149" s="102" t="s">
        <v>206</v>
      </c>
      <c r="D149" s="103">
        <f>ACA!P156</f>
        <v>1.0281584864688638</v>
      </c>
      <c r="E149" s="103">
        <f>'Formula Factor Data'!L154</f>
        <v>1276.06</v>
      </c>
      <c r="F149" s="103">
        <f>'Formula Factor Data'!M154</f>
        <v>1762.5</v>
      </c>
      <c r="G149" s="103">
        <f>'Formula Factor Data'!N154</f>
        <v>3038.56</v>
      </c>
      <c r="H149" s="103">
        <f>'Formula Factor Data'!X154</f>
        <v>781.86389912919265</v>
      </c>
      <c r="I149" s="103">
        <f>'Formula Factor Data'!Y154</f>
        <v>14.83078862413528</v>
      </c>
      <c r="J149" s="103">
        <f>'Formula Factor Data'!Z154</f>
        <v>251.3059615680246</v>
      </c>
      <c r="K149" s="103">
        <f>'Formula Factor Data'!AA154</f>
        <v>116.19397386625673</v>
      </c>
      <c r="L149" s="103">
        <f>'Formula Factor Data'!AB154</f>
        <v>236.47517294388933</v>
      </c>
      <c r="M149" s="103">
        <f>'Formula Factor Data'!AC154</f>
        <v>458.11955726364334</v>
      </c>
      <c r="N149" s="103">
        <f>'Formula Factor Data'!AD154</f>
        <v>452.28066410453494</v>
      </c>
      <c r="O149" s="103">
        <f>'Formula Factor Data'!AE154</f>
        <v>748.35057428499204</v>
      </c>
      <c r="P149" s="103">
        <f>'Formula Factor Data'!AF154</f>
        <v>46.40417508417508</v>
      </c>
      <c r="Q149" s="104">
        <f>$D149*'National Details'!$E$36</f>
        <v>6.8168096182363938</v>
      </c>
      <c r="R149" s="104">
        <f>$D149*'National Details'!$E$37</f>
        <v>1.2329783509553414</v>
      </c>
      <c r="S149" s="104">
        <f>$D149*'National Details'!$E$43</f>
        <v>1.2100338860894604</v>
      </c>
      <c r="T149" s="104">
        <f>$D149*'National Details'!$E$44</f>
        <v>0.91642272255304769</v>
      </c>
      <c r="U149" s="104">
        <f>$D149*'National Details'!$E$45</f>
        <v>0.86303887463733564</v>
      </c>
      <c r="V149" s="104">
        <f>$D149*'National Details'!$E$46</f>
        <v>0.79186041074972102</v>
      </c>
      <c r="W149" s="104">
        <f>$D149*'National Details'!$E$47</f>
        <v>0.50714655519925966</v>
      </c>
      <c r="X149" s="104">
        <f>$D149*'National Details'!$E$48</f>
        <v>0.41817347533974025</v>
      </c>
      <c r="Y149" s="104">
        <f>$D149*'National Details'!$E$39</f>
        <v>0.52067351487266933</v>
      </c>
      <c r="Z149" s="104">
        <f>$D149*'National Details'!$E$40</f>
        <v>4.5692771690656837</v>
      </c>
      <c r="AA149" s="105">
        <f t="shared" si="40"/>
        <v>11806572.469145374</v>
      </c>
      <c r="AB149" s="105">
        <f t="shared" si="40"/>
        <v>549492.11878130038</v>
      </c>
      <c r="AC149" s="105">
        <f t="shared" si="40"/>
        <v>10229.08137180125</v>
      </c>
      <c r="AD149" s="105">
        <f t="shared" si="40"/>
        <v>131272.42129156899</v>
      </c>
      <c r="AE149" s="105">
        <f t="shared" si="40"/>
        <v>57159.552373749291</v>
      </c>
      <c r="AF149" s="105">
        <f t="shared" si="40"/>
        <v>106735.53672029193</v>
      </c>
      <c r="AG149" s="105">
        <f t="shared" si="40"/>
        <v>132430.24054133001</v>
      </c>
      <c r="AH149" s="105">
        <f t="shared" si="39"/>
        <v>107805.11296840868</v>
      </c>
      <c r="AI149" s="105">
        <f t="shared" si="48"/>
        <v>545631.94526715018</v>
      </c>
      <c r="AJ149" s="105">
        <f t="shared" si="41"/>
        <v>222098.40460587002</v>
      </c>
      <c r="AK149" s="105">
        <f t="shared" si="41"/>
        <v>120859.11652402527</v>
      </c>
      <c r="AL149" s="104">
        <f t="shared" si="42"/>
        <v>6.8168096182363938</v>
      </c>
      <c r="AM149" s="104">
        <f t="shared" si="42"/>
        <v>0.31726253916981245</v>
      </c>
      <c r="AN149" s="104">
        <f t="shared" si="43"/>
        <v>0.31503377480927613</v>
      </c>
      <c r="AO149" s="104">
        <f t="shared" si="43"/>
        <v>0.12823387521389981</v>
      </c>
      <c r="AP149" s="104">
        <f t="shared" si="43"/>
        <v>6.9780928387607244E-2</v>
      </c>
      <c r="AQ149" s="104">
        <f t="shared" si="44"/>
        <v>7.6471207358169888</v>
      </c>
      <c r="AR149" s="104">
        <f t="shared" si="45"/>
        <v>7.65</v>
      </c>
      <c r="AS149" s="105">
        <f t="shared" si="46"/>
        <v>5564260</v>
      </c>
      <c r="AT149" s="105">
        <f t="shared" si="47"/>
        <v>7685382</v>
      </c>
      <c r="AU149" s="105">
        <f t="shared" si="49"/>
        <v>13249642</v>
      </c>
      <c r="AV149" s="106"/>
      <c r="AW149" s="107"/>
      <c r="AX149" s="67"/>
      <c r="AZ149" s="67"/>
      <c r="BB149" s="67"/>
    </row>
    <row r="150" spans="1:54" x14ac:dyDescent="0.6">
      <c r="A150" s="102" t="s">
        <v>199</v>
      </c>
      <c r="B150" s="101">
        <v>383</v>
      </c>
      <c r="C150" s="102" t="s">
        <v>207</v>
      </c>
      <c r="D150" s="103">
        <f>ACA!P157</f>
        <v>1.0906923946041853</v>
      </c>
      <c r="E150" s="103">
        <f>'Formula Factor Data'!L155</f>
        <v>2076.4</v>
      </c>
      <c r="F150" s="103">
        <f>'Formula Factor Data'!M155</f>
        <v>3421.21</v>
      </c>
      <c r="G150" s="103">
        <f>'Formula Factor Data'!N155</f>
        <v>5497.6100000000006</v>
      </c>
      <c r="H150" s="103">
        <f>'Formula Factor Data'!X155</f>
        <v>1422.2027395112304</v>
      </c>
      <c r="I150" s="103">
        <f>'Formula Factor Data'!Y155</f>
        <v>349.26231834691072</v>
      </c>
      <c r="J150" s="103">
        <f>'Formula Factor Data'!Z155</f>
        <v>791.48075759752123</v>
      </c>
      <c r="K150" s="103">
        <f>'Formula Factor Data'!AA155</f>
        <v>450.34081874705026</v>
      </c>
      <c r="L150" s="103">
        <f>'Formula Factor Data'!AB155</f>
        <v>323.09020663616036</v>
      </c>
      <c r="M150" s="103">
        <f>'Formula Factor Data'!AC155</f>
        <v>644.82668335624737</v>
      </c>
      <c r="N150" s="103">
        <f>'Formula Factor Data'!AD155</f>
        <v>349.48793999958963</v>
      </c>
      <c r="O150" s="103">
        <f>'Formula Factor Data'!AE155</f>
        <v>1258.4345677455501</v>
      </c>
      <c r="P150" s="103">
        <f>'Formula Factor Data'!AF155</f>
        <v>81.21860051329611</v>
      </c>
      <c r="Q150" s="104">
        <f>$D150*'National Details'!$E$36</f>
        <v>7.2314166579611783</v>
      </c>
      <c r="R150" s="104">
        <f>$D150*'National Details'!$E$37</f>
        <v>1.307969664012812</v>
      </c>
      <c r="S150" s="104">
        <f>$D150*'National Details'!$E$43</f>
        <v>1.2836296875823034</v>
      </c>
      <c r="T150" s="104">
        <f>$D150*'National Details'!$E$44</f>
        <v>0.97216071927189207</v>
      </c>
      <c r="U150" s="104">
        <f>$D150*'National Details'!$E$45</f>
        <v>0.91552999776090749</v>
      </c>
      <c r="V150" s="104">
        <f>$D150*'National Details'!$E$46</f>
        <v>0.84002236907959626</v>
      </c>
      <c r="W150" s="104">
        <f>$D150*'National Details'!$E$47</f>
        <v>0.53799185435434826</v>
      </c>
      <c r="X150" s="104">
        <f>$D150*'National Details'!$E$48</f>
        <v>0.44360731850270807</v>
      </c>
      <c r="Y150" s="104">
        <f>$D150*'National Details'!$E$39</f>
        <v>0.55234154093678967</v>
      </c>
      <c r="Z150" s="104">
        <f>$D150*'National Details'!$E$40</f>
        <v>4.847186423811527</v>
      </c>
      <c r="AA150" s="105">
        <f t="shared" si="40"/>
        <v>22660639.863795158</v>
      </c>
      <c r="AB150" s="105">
        <f t="shared" si="40"/>
        <v>1060312.8824332647</v>
      </c>
      <c r="AC150" s="105">
        <f t="shared" si="40"/>
        <v>255544.38393283216</v>
      </c>
      <c r="AD150" s="105">
        <f t="shared" si="40"/>
        <v>438584.50647964492</v>
      </c>
      <c r="AE150" s="105">
        <f t="shared" si="40"/>
        <v>235011.30140410532</v>
      </c>
      <c r="AF150" s="105">
        <f t="shared" si="40"/>
        <v>154699.71045880651</v>
      </c>
      <c r="AG150" s="105">
        <f t="shared" si="40"/>
        <v>197739.55677611526</v>
      </c>
      <c r="AH150" s="105">
        <f t="shared" si="39"/>
        <v>88370.182509984355</v>
      </c>
      <c r="AI150" s="105">
        <f t="shared" si="48"/>
        <v>1369949.6415614884</v>
      </c>
      <c r="AJ150" s="105">
        <f t="shared" si="41"/>
        <v>396198.84234051895</v>
      </c>
      <c r="AK150" s="105">
        <f t="shared" si="41"/>
        <v>224398.56772834188</v>
      </c>
      <c r="AL150" s="104">
        <f t="shared" si="42"/>
        <v>7.2314166579611792</v>
      </c>
      <c r="AM150" s="104">
        <f t="shared" si="42"/>
        <v>0.33836486024956386</v>
      </c>
      <c r="AN150" s="104">
        <f t="shared" si="43"/>
        <v>0.43717550422676121</v>
      </c>
      <c r="AO150" s="104">
        <f t="shared" si="43"/>
        <v>0.12643415744599923</v>
      </c>
      <c r="AP150" s="104">
        <f t="shared" si="43"/>
        <v>7.1609608133174379E-2</v>
      </c>
      <c r="AQ150" s="104">
        <f t="shared" si="44"/>
        <v>8.2050007880166778</v>
      </c>
      <c r="AR150" s="104">
        <f t="shared" si="45"/>
        <v>8.2100000000000009</v>
      </c>
      <c r="AS150" s="105">
        <f t="shared" si="46"/>
        <v>9716930</v>
      </c>
      <c r="AT150" s="105">
        <f t="shared" si="47"/>
        <v>16010237</v>
      </c>
      <c r="AU150" s="105">
        <f t="shared" si="49"/>
        <v>25727167</v>
      </c>
      <c r="AV150" s="106"/>
      <c r="AW150" s="107"/>
      <c r="AX150" s="67"/>
      <c r="AZ150" s="67"/>
      <c r="BB150" s="67"/>
    </row>
    <row r="151" spans="1:54" x14ac:dyDescent="0.6">
      <c r="A151" s="102" t="s">
        <v>199</v>
      </c>
      <c r="B151" s="101">
        <v>812</v>
      </c>
      <c r="C151" s="102" t="s">
        <v>208</v>
      </c>
      <c r="D151" s="103">
        <f>ACA!P158</f>
        <v>1.0104115679226446</v>
      </c>
      <c r="E151" s="103">
        <f>'Formula Factor Data'!L156</f>
        <v>589.53</v>
      </c>
      <c r="F151" s="103">
        <f>'Formula Factor Data'!M156</f>
        <v>573.09</v>
      </c>
      <c r="G151" s="103">
        <f>'Formula Factor Data'!N156</f>
        <v>1162.6199999999999</v>
      </c>
      <c r="H151" s="103">
        <f>'Formula Factor Data'!X156</f>
        <v>372.71930506993004</v>
      </c>
      <c r="I151" s="103">
        <f>'Formula Factor Data'!Y156</f>
        <v>287.01484373237048</v>
      </c>
      <c r="J151" s="103">
        <f>'Formula Factor Data'!Z156</f>
        <v>177.61339049983073</v>
      </c>
      <c r="K151" s="103">
        <f>'Formula Factor Data'!AA156</f>
        <v>53.520135394335995</v>
      </c>
      <c r="L151" s="103">
        <f>'Formula Factor Data'!AB156</f>
        <v>35.942443867764865</v>
      </c>
      <c r="M151" s="103">
        <f>'Formula Factor Data'!AC156</f>
        <v>107.6961548008575</v>
      </c>
      <c r="N151" s="103">
        <f>'Formula Factor Data'!AD156</f>
        <v>115.56676294708336</v>
      </c>
      <c r="O151" s="103">
        <f>'Formula Factor Data'!AE156</f>
        <v>88.894763762927397</v>
      </c>
      <c r="P151" s="103">
        <f>'Formula Factor Data'!AF156</f>
        <v>23.922794592654618</v>
      </c>
      <c r="Q151" s="104">
        <f>$D151*'National Details'!$E$36</f>
        <v>6.6991454967686881</v>
      </c>
      <c r="R151" s="104">
        <f>$D151*'National Details'!$E$37</f>
        <v>1.2116960616471952</v>
      </c>
      <c r="S151" s="104">
        <f>$D151*'National Details'!$E$43</f>
        <v>1.1891476383978745</v>
      </c>
      <c r="T151" s="104">
        <f>$D151*'National Details'!$E$44</f>
        <v>0.90060446143368489</v>
      </c>
      <c r="U151" s="104">
        <f>$D151*'National Details'!$E$45</f>
        <v>0.84814206562201333</v>
      </c>
      <c r="V151" s="104">
        <f>$D151*'National Details'!$E$46</f>
        <v>0.77819220453978621</v>
      </c>
      <c r="W151" s="104">
        <f>$D151*'National Details'!$E$47</f>
        <v>0.49839276021087442</v>
      </c>
      <c r="X151" s="104">
        <f>$D151*'National Details'!$E$48</f>
        <v>0.41095543385808925</v>
      </c>
      <c r="Y151" s="104">
        <f>$D151*'National Details'!$E$39</f>
        <v>0.51168623267909019</v>
      </c>
      <c r="Z151" s="104">
        <f>$D151*'National Details'!$E$40</f>
        <v>4.4904074317618496</v>
      </c>
      <c r="AA151" s="105">
        <f t="shared" si="40"/>
        <v>4439479.5063483305</v>
      </c>
      <c r="AB151" s="105">
        <f t="shared" si="40"/>
        <v>257424.83301027483</v>
      </c>
      <c r="AC151" s="105">
        <f t="shared" si="40"/>
        <v>194542.72345740552</v>
      </c>
      <c r="AD151" s="105">
        <f t="shared" si="40"/>
        <v>91176.864779871175</v>
      </c>
      <c r="AE151" s="105">
        <f t="shared" si="40"/>
        <v>25873.826565861516</v>
      </c>
      <c r="AF151" s="105">
        <f t="shared" si="40"/>
        <v>15942.97388910197</v>
      </c>
      <c r="AG151" s="105">
        <f t="shared" si="40"/>
        <v>30594.740797519284</v>
      </c>
      <c r="AH151" s="105">
        <f t="shared" si="39"/>
        <v>27070.88984770135</v>
      </c>
      <c r="AI151" s="105">
        <f t="shared" si="48"/>
        <v>385202.01933746086</v>
      </c>
      <c r="AJ151" s="105">
        <f t="shared" si="41"/>
        <v>25927.149261607512</v>
      </c>
      <c r="AK151" s="105">
        <f t="shared" si="41"/>
        <v>61231.163937600031</v>
      </c>
      <c r="AL151" s="104">
        <f t="shared" si="42"/>
        <v>6.6991454967686872</v>
      </c>
      <c r="AM151" s="104">
        <f t="shared" si="42"/>
        <v>0.38845238689607414</v>
      </c>
      <c r="AN151" s="104">
        <f t="shared" si="43"/>
        <v>0.58126732413128135</v>
      </c>
      <c r="AO151" s="104">
        <f t="shared" si="43"/>
        <v>3.9123898414572277E-2</v>
      </c>
      <c r="AP151" s="104">
        <f t="shared" si="43"/>
        <v>9.2397425321574092E-2</v>
      </c>
      <c r="AQ151" s="104">
        <f t="shared" si="44"/>
        <v>7.8003865315321894</v>
      </c>
      <c r="AR151" s="104">
        <f t="shared" si="45"/>
        <v>7.8</v>
      </c>
      <c r="AS151" s="105">
        <f t="shared" si="46"/>
        <v>2621051</v>
      </c>
      <c r="AT151" s="105">
        <f t="shared" si="47"/>
        <v>2547959</v>
      </c>
      <c r="AU151" s="105">
        <f t="shared" si="49"/>
        <v>5169010</v>
      </c>
      <c r="AV151" s="106"/>
      <c r="AW151" s="107"/>
      <c r="AX151" s="67"/>
      <c r="AZ151" s="67"/>
      <c r="BB151" s="67"/>
    </row>
    <row r="152" spans="1:54" x14ac:dyDescent="0.6">
      <c r="A152" s="102" t="s">
        <v>199</v>
      </c>
      <c r="B152" s="101">
        <v>813</v>
      </c>
      <c r="C152" s="102" t="s">
        <v>209</v>
      </c>
      <c r="D152" s="103">
        <f>ACA!P159</f>
        <v>1.0156175884493852</v>
      </c>
      <c r="E152" s="103">
        <f>'Formula Factor Data'!L157</f>
        <v>406.64</v>
      </c>
      <c r="F152" s="103">
        <f>'Formula Factor Data'!M157</f>
        <v>569.46</v>
      </c>
      <c r="G152" s="103">
        <f>'Formula Factor Data'!N157</f>
        <v>976.1</v>
      </c>
      <c r="H152" s="103">
        <f>'Formula Factor Data'!X157</f>
        <v>281.64983977941722</v>
      </c>
      <c r="I152" s="103">
        <f>'Formula Factor Data'!Y157</f>
        <v>30.777427433124647</v>
      </c>
      <c r="J152" s="103">
        <f>'Formula Factor Data'!Z157</f>
        <v>59.999317017643712</v>
      </c>
      <c r="K152" s="103">
        <f>'Formula Factor Data'!AA157</f>
        <v>98.887763232783158</v>
      </c>
      <c r="L152" s="103">
        <f>'Formula Factor Data'!AB157</f>
        <v>80.554638588503124</v>
      </c>
      <c r="M152" s="103">
        <f>'Formula Factor Data'!AC157</f>
        <v>75.776915196357436</v>
      </c>
      <c r="N152" s="103">
        <f>'Formula Factor Data'!AD157</f>
        <v>93.776710301650539</v>
      </c>
      <c r="O152" s="103">
        <f>'Formula Factor Data'!AE157</f>
        <v>136.88565263967001</v>
      </c>
      <c r="P152" s="103">
        <f>'Formula Factor Data'!AF157</f>
        <v>16.607055324211782</v>
      </c>
      <c r="Q152" s="104">
        <f>$D152*'National Details'!$E$36</f>
        <v>6.7336620146659474</v>
      </c>
      <c r="R152" s="104">
        <f>$D152*'National Details'!$E$37</f>
        <v>1.2179391756112161</v>
      </c>
      <c r="S152" s="104">
        <f>$D152*'National Details'!$E$43</f>
        <v>1.1952745744023308</v>
      </c>
      <c r="T152" s="104">
        <f>$D152*'National Details'!$E$44</f>
        <v>0.90524471443705989</v>
      </c>
      <c r="U152" s="104">
        <f>$D152*'National Details'!$E$45</f>
        <v>0.85251201262519183</v>
      </c>
      <c r="V152" s="104">
        <f>$D152*'National Details'!$E$46</f>
        <v>0.78220174354270244</v>
      </c>
      <c r="W152" s="104">
        <f>$D152*'National Details'!$E$47</f>
        <v>0.50096066721274213</v>
      </c>
      <c r="X152" s="104">
        <f>$D152*'National Details'!$E$48</f>
        <v>0.41307283085962931</v>
      </c>
      <c r="Y152" s="104">
        <f>$D152*'National Details'!$E$39</f>
        <v>0.51432263265227607</v>
      </c>
      <c r="Z152" s="104">
        <f>$D152*'National Details'!$E$40</f>
        <v>4.5135437001947638</v>
      </c>
      <c r="AA152" s="105">
        <f t="shared" si="40"/>
        <v>3746454.670733796</v>
      </c>
      <c r="AB152" s="105">
        <f t="shared" si="40"/>
        <v>195528.45299302548</v>
      </c>
      <c r="AC152" s="105">
        <f t="shared" si="40"/>
        <v>20968.861591506207</v>
      </c>
      <c r="AD152" s="105">
        <f t="shared" si="40"/>
        <v>30959.016822031641</v>
      </c>
      <c r="AE152" s="105">
        <f t="shared" si="40"/>
        <v>48052.713452822543</v>
      </c>
      <c r="AF152" s="105">
        <f t="shared" si="40"/>
        <v>35915.687889996254</v>
      </c>
      <c r="AG152" s="105">
        <f t="shared" si="40"/>
        <v>21637.914777771639</v>
      </c>
      <c r="AH152" s="105">
        <f t="shared" si="39"/>
        <v>22079.868380013504</v>
      </c>
      <c r="AI152" s="105">
        <f t="shared" si="48"/>
        <v>179614.06291414177</v>
      </c>
      <c r="AJ152" s="105">
        <f t="shared" si="41"/>
        <v>40129.931865637242</v>
      </c>
      <c r="AK152" s="105">
        <f t="shared" si="41"/>
        <v>42725.301864307745</v>
      </c>
      <c r="AL152" s="104">
        <f t="shared" si="42"/>
        <v>6.7336620146659474</v>
      </c>
      <c r="AM152" s="104">
        <f t="shared" si="42"/>
        <v>0.35143158864048207</v>
      </c>
      <c r="AN152" s="104">
        <f t="shared" si="43"/>
        <v>0.32282797979453098</v>
      </c>
      <c r="AO152" s="104">
        <f t="shared" si="43"/>
        <v>7.2127230035816073E-2</v>
      </c>
      <c r="AP152" s="104">
        <f t="shared" si="43"/>
        <v>7.6791998706466566E-2</v>
      </c>
      <c r="AQ152" s="104">
        <f t="shared" si="44"/>
        <v>7.5568408118432435</v>
      </c>
      <c r="AR152" s="104">
        <f t="shared" si="45"/>
        <v>7.56</v>
      </c>
      <c r="AS152" s="105">
        <f t="shared" si="46"/>
        <v>1752294</v>
      </c>
      <c r="AT152" s="105">
        <f t="shared" si="47"/>
        <v>2453918</v>
      </c>
      <c r="AU152" s="105">
        <f t="shared" si="49"/>
        <v>4206212</v>
      </c>
      <c r="AV152" s="106"/>
      <c r="AW152" s="107"/>
      <c r="AX152" s="67"/>
      <c r="AZ152" s="67"/>
      <c r="BB152" s="67"/>
    </row>
    <row r="153" spans="1:54" x14ac:dyDescent="0.6">
      <c r="A153" s="102" t="s">
        <v>199</v>
      </c>
      <c r="B153" s="101">
        <v>815</v>
      </c>
      <c r="C153" s="102" t="s">
        <v>210</v>
      </c>
      <c r="D153" s="103">
        <f>ACA!P160</f>
        <v>1.058991686482275</v>
      </c>
      <c r="E153" s="103">
        <f>'Formula Factor Data'!L158</f>
        <v>872.28</v>
      </c>
      <c r="F153" s="103">
        <f>'Formula Factor Data'!M158</f>
        <v>2450.35</v>
      </c>
      <c r="G153" s="103">
        <f>'Formula Factor Data'!N158</f>
        <v>3322.63</v>
      </c>
      <c r="H153" s="103">
        <f>'Formula Factor Data'!X158</f>
        <v>591.59721205195785</v>
      </c>
      <c r="I153" s="103">
        <f>'Formula Factor Data'!Y158</f>
        <v>65.783105276090851</v>
      </c>
      <c r="J153" s="103">
        <f>'Formula Factor Data'!Z158</f>
        <v>19.59496752904834</v>
      </c>
      <c r="K153" s="103">
        <f>'Formula Factor Data'!AA158</f>
        <v>24.260435988345563</v>
      </c>
      <c r="L153" s="103">
        <f>'Formula Factor Data'!AB158</f>
        <v>65.899741987573279</v>
      </c>
      <c r="M153" s="103">
        <f>'Formula Factor Data'!AC158</f>
        <v>175.42161406957561</v>
      </c>
      <c r="N153" s="103">
        <f>'Formula Factor Data'!AD158</f>
        <v>231.17396215817743</v>
      </c>
      <c r="O153" s="103">
        <f>'Formula Factor Data'!AE158</f>
        <v>218.03449072601089</v>
      </c>
      <c r="P153" s="103">
        <f>'Formula Factor Data'!AF158</f>
        <v>41.695559988394024</v>
      </c>
      <c r="Q153" s="104">
        <f>$D153*'National Details'!$E$36</f>
        <v>7.0212372985780602</v>
      </c>
      <c r="R153" s="104">
        <f>$D153*'National Details'!$E$37</f>
        <v>1.2699538451107002</v>
      </c>
      <c r="S153" s="104">
        <f>$D153*'National Details'!$E$43</f>
        <v>1.2463213041517645</v>
      </c>
      <c r="T153" s="104">
        <f>$D153*'National Details'!$E$44</f>
        <v>0.94390510535023397</v>
      </c>
      <c r="U153" s="104">
        <f>$D153*'National Details'!$E$45</f>
        <v>0.88892034193177316</v>
      </c>
      <c r="V153" s="104">
        <f>$D153*'National Details'!$E$46</f>
        <v>0.81560732404049363</v>
      </c>
      <c r="W153" s="104">
        <f>$D153*'National Details'!$E$47</f>
        <v>0.52235525247537251</v>
      </c>
      <c r="X153" s="104">
        <f>$D153*'National Details'!$E$48</f>
        <v>0.43071398011127188</v>
      </c>
      <c r="Y153" s="104">
        <f>$D153*'National Details'!$E$39</f>
        <v>0.53628786892122782</v>
      </c>
      <c r="Z153" s="104">
        <f>$D153*'National Details'!$E$40</f>
        <v>4.7063041339982759</v>
      </c>
      <c r="AA153" s="105">
        <f t="shared" si="40"/>
        <v>13297515.00066342</v>
      </c>
      <c r="AB153" s="105">
        <f t="shared" si="40"/>
        <v>428241.65789522789</v>
      </c>
      <c r="AC153" s="105">
        <f t="shared" si="40"/>
        <v>46732.524768544703</v>
      </c>
      <c r="AD153" s="105">
        <f t="shared" si="40"/>
        <v>10542.600237209248</v>
      </c>
      <c r="AE153" s="105">
        <f t="shared" si="40"/>
        <v>12292.389180879198</v>
      </c>
      <c r="AF153" s="105">
        <f t="shared" si="40"/>
        <v>30636.537963942854</v>
      </c>
      <c r="AG153" s="105">
        <f t="shared" si="40"/>
        <v>52230.468858961802</v>
      </c>
      <c r="AH153" s="105">
        <f t="shared" si="39"/>
        <v>56754.818683367463</v>
      </c>
      <c r="AI153" s="105">
        <f t="shared" si="48"/>
        <v>209189.33969290525</v>
      </c>
      <c r="AJ153" s="105">
        <f t="shared" si="41"/>
        <v>66649.673858183232</v>
      </c>
      <c r="AK153" s="105">
        <f t="shared" si="41"/>
        <v>111852.23221536858</v>
      </c>
      <c r="AL153" s="104">
        <f t="shared" si="42"/>
        <v>7.0212372985780602</v>
      </c>
      <c r="AM153" s="104">
        <f t="shared" si="42"/>
        <v>0.22611640604044211</v>
      </c>
      <c r="AN153" s="104">
        <f t="shared" si="43"/>
        <v>0.1104543212956304</v>
      </c>
      <c r="AO153" s="104">
        <f t="shared" si="43"/>
        <v>3.5191776509204332E-2</v>
      </c>
      <c r="AP153" s="104">
        <f t="shared" si="43"/>
        <v>5.9059235106753351E-2</v>
      </c>
      <c r="AQ153" s="104">
        <f t="shared" si="44"/>
        <v>7.4520590375300912</v>
      </c>
      <c r="AR153" s="104">
        <f t="shared" si="45"/>
        <v>7.45</v>
      </c>
      <c r="AS153" s="105">
        <f t="shared" si="46"/>
        <v>3704138</v>
      </c>
      <c r="AT153" s="105">
        <f t="shared" si="47"/>
        <v>10405412</v>
      </c>
      <c r="AU153" s="105">
        <f t="shared" si="49"/>
        <v>14109550</v>
      </c>
      <c r="AV153" s="106"/>
      <c r="AW153" s="107"/>
      <c r="AX153" s="67"/>
      <c r="AZ153" s="67"/>
      <c r="BB153" s="67"/>
    </row>
    <row r="154" spans="1:54" x14ac:dyDescent="0.6">
      <c r="A154" s="102" t="s">
        <v>199</v>
      </c>
      <c r="B154" s="101">
        <v>372</v>
      </c>
      <c r="C154" s="102" t="s">
        <v>211</v>
      </c>
      <c r="D154" s="103">
        <f>ACA!P161</f>
        <v>1.0445360229618341</v>
      </c>
      <c r="E154" s="103">
        <f>'Formula Factor Data'!L159</f>
        <v>868.57</v>
      </c>
      <c r="F154" s="103">
        <f>'Formula Factor Data'!M159</f>
        <v>1019.05</v>
      </c>
      <c r="G154" s="103">
        <f>'Formula Factor Data'!N159</f>
        <v>1887.62</v>
      </c>
      <c r="H154" s="103">
        <f>'Formula Factor Data'!X159</f>
        <v>513.83394566732863</v>
      </c>
      <c r="I154" s="103">
        <f>'Formula Factor Data'!Y159</f>
        <v>154.91030865416255</v>
      </c>
      <c r="J154" s="103">
        <f>'Formula Factor Data'!Z159</f>
        <v>149.56857387298453</v>
      </c>
      <c r="K154" s="103">
        <f>'Formula Factor Data'!AA159</f>
        <v>180.74939782823296</v>
      </c>
      <c r="L154" s="103">
        <f>'Formula Factor Data'!AB159</f>
        <v>150.93506416584401</v>
      </c>
      <c r="M154" s="103">
        <f>'Formula Factor Data'!AC159</f>
        <v>299.01292135570907</v>
      </c>
      <c r="N154" s="103">
        <f>'Formula Factor Data'!AD159</f>
        <v>259.26047647252381</v>
      </c>
      <c r="O154" s="103">
        <f>'Formula Factor Data'!AE159</f>
        <v>235.04148645369</v>
      </c>
      <c r="P154" s="103">
        <f>'Formula Factor Data'!AF159</f>
        <v>44.80110759493671</v>
      </c>
      <c r="Q154" s="104">
        <f>$D154*'National Details'!$E$36</f>
        <v>6.9253945783933881</v>
      </c>
      <c r="R154" s="104">
        <f>$D154*'National Details'!$E$37</f>
        <v>1.2526184630621484</v>
      </c>
      <c r="S154" s="104">
        <f>$D154*'National Details'!$E$43</f>
        <v>1.2293085158162664</v>
      </c>
      <c r="T154" s="104">
        <f>$D154*'National Details'!$E$44</f>
        <v>0.9310204200667318</v>
      </c>
      <c r="U154" s="104">
        <f>$D154*'National Details'!$E$45</f>
        <v>0.87678622083954294</v>
      </c>
      <c r="V154" s="104">
        <f>$D154*'National Details'!$E$46</f>
        <v>0.80447395520329279</v>
      </c>
      <c r="W154" s="104">
        <f>$D154*'National Details'!$E$47</f>
        <v>0.51522489265828875</v>
      </c>
      <c r="X154" s="104">
        <f>$D154*'National Details'!$E$48</f>
        <v>0.42483456061297475</v>
      </c>
      <c r="Y154" s="104">
        <f>$D154*'National Details'!$E$39</f>
        <v>0.52896732327183638</v>
      </c>
      <c r="Z154" s="104">
        <f>$D154*'National Details'!$E$40</f>
        <v>4.6420611849228886</v>
      </c>
      <c r="AA154" s="105">
        <f t="shared" si="40"/>
        <v>7451332.5890181484</v>
      </c>
      <c r="AB154" s="105">
        <f t="shared" si="40"/>
        <v>366873.59575585218</v>
      </c>
      <c r="AC154" s="105">
        <f t="shared" si="40"/>
        <v>108546.56012128432</v>
      </c>
      <c r="AD154" s="105">
        <f t="shared" si="40"/>
        <v>79373.295991324601</v>
      </c>
      <c r="AE154" s="105">
        <f t="shared" si="40"/>
        <v>90332.791421278496</v>
      </c>
      <c r="AF154" s="105">
        <f t="shared" si="40"/>
        <v>69211.296987564812</v>
      </c>
      <c r="AG154" s="105">
        <f t="shared" si="40"/>
        <v>87813.573176093822</v>
      </c>
      <c r="AH154" s="105">
        <f t="shared" si="39"/>
        <v>62781.402045713628</v>
      </c>
      <c r="AI154" s="105">
        <f t="shared" si="48"/>
        <v>498058.91974325967</v>
      </c>
      <c r="AJ154" s="105">
        <f t="shared" si="41"/>
        <v>70867.681589927946</v>
      </c>
      <c r="AK154" s="105">
        <f t="shared" si="41"/>
        <v>118542.60508656554</v>
      </c>
      <c r="AL154" s="104">
        <f t="shared" si="42"/>
        <v>6.9253945783933881</v>
      </c>
      <c r="AM154" s="104">
        <f t="shared" si="42"/>
        <v>0.34097852708223519</v>
      </c>
      <c r="AN154" s="104">
        <f t="shared" si="43"/>
        <v>0.46290438673935796</v>
      </c>
      <c r="AO154" s="104">
        <f t="shared" si="43"/>
        <v>6.586562229010183E-2</v>
      </c>
      <c r="AP154" s="104">
        <f t="shared" si="43"/>
        <v>0.11017550280671413</v>
      </c>
      <c r="AQ154" s="104">
        <f t="shared" si="44"/>
        <v>7.9053186173117975</v>
      </c>
      <c r="AR154" s="104">
        <f t="shared" si="45"/>
        <v>7.91</v>
      </c>
      <c r="AS154" s="105">
        <f t="shared" si="46"/>
        <v>3916122</v>
      </c>
      <c r="AT154" s="105">
        <f t="shared" si="47"/>
        <v>4594591</v>
      </c>
      <c r="AU154" s="105">
        <f t="shared" si="49"/>
        <v>8510713</v>
      </c>
      <c r="AV154" s="106"/>
      <c r="AW154" s="107"/>
      <c r="AX154" s="67"/>
      <c r="AZ154" s="67"/>
      <c r="BB154" s="67"/>
    </row>
    <row r="155" spans="1:54" x14ac:dyDescent="0.6">
      <c r="A155" s="102" t="s">
        <v>199</v>
      </c>
      <c r="B155" s="101">
        <v>373</v>
      </c>
      <c r="C155" s="102" t="s">
        <v>212</v>
      </c>
      <c r="D155" s="103">
        <f>ACA!P162</f>
        <v>1.033222328838262</v>
      </c>
      <c r="E155" s="103">
        <f>'Formula Factor Data'!L160</f>
        <v>1378.84</v>
      </c>
      <c r="F155" s="103">
        <f>'Formula Factor Data'!M160</f>
        <v>1837.84</v>
      </c>
      <c r="G155" s="103">
        <f>'Formula Factor Data'!N160</f>
        <v>3216.68</v>
      </c>
      <c r="H155" s="103">
        <f>'Formula Factor Data'!X160</f>
        <v>1063.6629017566688</v>
      </c>
      <c r="I155" s="103">
        <f>'Formula Factor Data'!Y160</f>
        <v>228.87350851244611</v>
      </c>
      <c r="J155" s="103">
        <f>'Formula Factor Data'!Z160</f>
        <v>570.4123044969632</v>
      </c>
      <c r="K155" s="103">
        <f>'Formula Factor Data'!AA160</f>
        <v>358.44365043899677</v>
      </c>
      <c r="L155" s="103">
        <f>'Formula Factor Data'!AB160</f>
        <v>177.45035843534629</v>
      </c>
      <c r="M155" s="103">
        <f>'Formula Factor Data'!AC160</f>
        <v>287.07884570601374</v>
      </c>
      <c r="N155" s="103">
        <f>'Formula Factor Data'!AD160</f>
        <v>192.53313276898385</v>
      </c>
      <c r="O155" s="103">
        <f>'Formula Factor Data'!AE160</f>
        <v>792.24353389907606</v>
      </c>
      <c r="P155" s="103">
        <f>'Formula Factor Data'!AF160</f>
        <v>71.25012829079246</v>
      </c>
      <c r="Q155" s="104">
        <f>$D155*'National Details'!$E$36</f>
        <v>6.8503834785149786</v>
      </c>
      <c r="R155" s="104">
        <f>$D155*'National Details'!$E$37</f>
        <v>1.2390509633942677</v>
      </c>
      <c r="S155" s="104">
        <f>$D155*'National Details'!$E$43</f>
        <v>1.2159934934276555</v>
      </c>
      <c r="T155" s="104">
        <f>$D155*'National Details'!$E$44</f>
        <v>0.92093624869888668</v>
      </c>
      <c r="U155" s="104">
        <f>$D155*'National Details'!$E$45</f>
        <v>0.8672894769300189</v>
      </c>
      <c r="V155" s="104">
        <f>$D155*'National Details'!$E$46</f>
        <v>0.79576044790486344</v>
      </c>
      <c r="W155" s="104">
        <f>$D155*'National Details'!$E$47</f>
        <v>0.50964433180423852</v>
      </c>
      <c r="X155" s="104">
        <f>$D155*'National Details'!$E$48</f>
        <v>0.42023304552279295</v>
      </c>
      <c r="Y155" s="104">
        <f>$D155*'National Details'!$E$39</f>
        <v>0.52323791388306995</v>
      </c>
      <c r="Z155" s="104">
        <f>$D155*'National Details'!$E$40</f>
        <v>4.5917815782893099</v>
      </c>
      <c r="AA155" s="105">
        <f t="shared" si="40"/>
        <v>12560230.170771649</v>
      </c>
      <c r="AB155" s="105">
        <f t="shared" si="40"/>
        <v>751221.5495945554</v>
      </c>
      <c r="AC155" s="105">
        <f t="shared" si="40"/>
        <v>158635.95738638335</v>
      </c>
      <c r="AD155" s="105">
        <f t="shared" si="40"/>
        <v>299428.61971161858</v>
      </c>
      <c r="AE155" s="105">
        <f t="shared" si="40"/>
        <v>177198.41147593071</v>
      </c>
      <c r="AF155" s="105">
        <f t="shared" si="40"/>
        <v>80488.546724352156</v>
      </c>
      <c r="AG155" s="105">
        <f t="shared" si="40"/>
        <v>83395.620702134882</v>
      </c>
      <c r="AH155" s="105">
        <f t="shared" si="39"/>
        <v>46118.007306105959</v>
      </c>
      <c r="AI155" s="105">
        <f t="shared" si="48"/>
        <v>845265.16330652568</v>
      </c>
      <c r="AJ155" s="105">
        <f t="shared" si="41"/>
        <v>236283.15675988115</v>
      </c>
      <c r="AK155" s="105">
        <f t="shared" si="41"/>
        <v>186484.06512575419</v>
      </c>
      <c r="AL155" s="104">
        <f t="shared" si="42"/>
        <v>6.8503834785149786</v>
      </c>
      <c r="AM155" s="104">
        <f t="shared" si="42"/>
        <v>0.40971826328647643</v>
      </c>
      <c r="AN155" s="104">
        <f t="shared" si="43"/>
        <v>0.46100990435301481</v>
      </c>
      <c r="AO155" s="104">
        <f t="shared" si="43"/>
        <v>0.12886947223991935</v>
      </c>
      <c r="AP155" s="104">
        <f t="shared" si="43"/>
        <v>0.10170891308318232</v>
      </c>
      <c r="AQ155" s="104">
        <f t="shared" si="44"/>
        <v>7.9516900314775709</v>
      </c>
      <c r="AR155" s="104">
        <f t="shared" si="45"/>
        <v>7.95</v>
      </c>
      <c r="AS155" s="105">
        <f t="shared" si="46"/>
        <v>6248214</v>
      </c>
      <c r="AT155" s="105">
        <f t="shared" si="47"/>
        <v>8328172</v>
      </c>
      <c r="AU155" s="105">
        <f t="shared" si="49"/>
        <v>14576386</v>
      </c>
      <c r="AV155" s="106"/>
      <c r="AW155" s="107"/>
      <c r="AX155" s="67"/>
      <c r="AZ155" s="67"/>
      <c r="BB155" s="67"/>
    </row>
    <row r="156" spans="1:54" x14ac:dyDescent="0.6">
      <c r="A156" s="102" t="s">
        <v>199</v>
      </c>
      <c r="B156" s="101">
        <v>384</v>
      </c>
      <c r="C156" s="102" t="s">
        <v>213</v>
      </c>
      <c r="D156" s="103">
        <f>ACA!P163</f>
        <v>1.0608859745709684</v>
      </c>
      <c r="E156" s="103">
        <f>'Formula Factor Data'!L161</f>
        <v>806.75</v>
      </c>
      <c r="F156" s="103">
        <f>'Formula Factor Data'!M161</f>
        <v>1360.69</v>
      </c>
      <c r="G156" s="103">
        <f>'Formula Factor Data'!N161</f>
        <v>2167.44</v>
      </c>
      <c r="H156" s="103">
        <f>'Formula Factor Data'!X161</f>
        <v>544.47524148720163</v>
      </c>
      <c r="I156" s="103">
        <f>'Formula Factor Data'!Y161</f>
        <v>78.982199687248254</v>
      </c>
      <c r="J156" s="103">
        <f>'Formula Factor Data'!Z161</f>
        <v>136.90932663602331</v>
      </c>
      <c r="K156" s="103">
        <f>'Formula Factor Data'!AA161</f>
        <v>90.690874283277267</v>
      </c>
      <c r="L156" s="103">
        <f>'Formula Factor Data'!AB161</f>
        <v>245.57404350092403</v>
      </c>
      <c r="M156" s="103">
        <f>'Formula Factor Data'!AC161</f>
        <v>354.95771406908972</v>
      </c>
      <c r="N156" s="103">
        <f>'Formula Factor Data'!AD161</f>
        <v>353.82792967824486</v>
      </c>
      <c r="O156" s="103">
        <f>'Formula Factor Data'!AE161</f>
        <v>272.27070165662394</v>
      </c>
      <c r="P156" s="103">
        <f>'Formula Factor Data'!AF161</f>
        <v>41.012089941778754</v>
      </c>
      <c r="Q156" s="104">
        <f>$D156*'National Details'!$E$36</f>
        <v>7.0337966475817968</v>
      </c>
      <c r="R156" s="104">
        <f>$D156*'National Details'!$E$37</f>
        <v>1.2722254950893461</v>
      </c>
      <c r="S156" s="104">
        <f>$D156*'National Details'!$E$43</f>
        <v>1.2485506810498797</v>
      </c>
      <c r="T156" s="104">
        <f>$D156*'National Details'!$E$44</f>
        <v>0.94559353050101236</v>
      </c>
      <c r="U156" s="104">
        <f>$D156*'National Details'!$E$45</f>
        <v>0.89051041221939942</v>
      </c>
      <c r="V156" s="104">
        <f>$D156*'National Details'!$E$46</f>
        <v>0.81706625451058368</v>
      </c>
      <c r="W156" s="104">
        <f>$D156*'National Details'!$E$47</f>
        <v>0.52328962367531773</v>
      </c>
      <c r="X156" s="104">
        <f>$D156*'National Details'!$E$48</f>
        <v>0.43148442653929692</v>
      </c>
      <c r="Y156" s="104">
        <f>$D156*'National Details'!$E$39</f>
        <v>0.53724716230867908</v>
      </c>
      <c r="Z156" s="104">
        <f>$D156*'National Details'!$E$40</f>
        <v>4.7147226097772643</v>
      </c>
      <c r="AA156" s="105">
        <f t="shared" si="40"/>
        <v>8689839.3573257718</v>
      </c>
      <c r="AB156" s="105">
        <f t="shared" si="40"/>
        <v>394836.31168901944</v>
      </c>
      <c r="AC156" s="105">
        <f t="shared" si="40"/>
        <v>56209.569149888899</v>
      </c>
      <c r="AD156" s="105">
        <f t="shared" si="40"/>
        <v>73792.526913395937</v>
      </c>
      <c r="AE156" s="105">
        <f t="shared" si="40"/>
        <v>46033.865670247207</v>
      </c>
      <c r="AF156" s="105">
        <f t="shared" si="40"/>
        <v>114370.6504391419</v>
      </c>
      <c r="AG156" s="105">
        <f t="shared" si="40"/>
        <v>105875.04251104304</v>
      </c>
      <c r="AH156" s="105">
        <f t="shared" si="39"/>
        <v>87022.60755855836</v>
      </c>
      <c r="AI156" s="105">
        <f t="shared" si="48"/>
        <v>483304.26224227529</v>
      </c>
      <c r="AJ156" s="105">
        <f t="shared" si="41"/>
        <v>83377.697251544087</v>
      </c>
      <c r="AK156" s="105">
        <f t="shared" si="41"/>
        <v>110215.55780195212</v>
      </c>
      <c r="AL156" s="104">
        <f t="shared" si="42"/>
        <v>7.0337966475817959</v>
      </c>
      <c r="AM156" s="104">
        <f t="shared" si="42"/>
        <v>0.31959144597541173</v>
      </c>
      <c r="AN156" s="104">
        <f t="shared" si="43"/>
        <v>0.39119985534092389</v>
      </c>
      <c r="AO156" s="104">
        <f t="shared" si="43"/>
        <v>6.7488217364639475E-2</v>
      </c>
      <c r="AP156" s="104">
        <f t="shared" si="43"/>
        <v>8.9211524989260604E-2</v>
      </c>
      <c r="AQ156" s="104">
        <f t="shared" si="44"/>
        <v>7.9012876912520316</v>
      </c>
      <c r="AR156" s="104">
        <f t="shared" si="45"/>
        <v>7.9</v>
      </c>
      <c r="AS156" s="105">
        <f t="shared" si="46"/>
        <v>3632796</v>
      </c>
      <c r="AT156" s="105">
        <f t="shared" si="47"/>
        <v>6127188</v>
      </c>
      <c r="AU156" s="105">
        <f t="shared" si="49"/>
        <v>9759984</v>
      </c>
      <c r="AV156" s="106"/>
      <c r="AW156" s="107"/>
      <c r="AX156" s="67"/>
      <c r="AZ156" s="67"/>
      <c r="BB156" s="67"/>
    </row>
    <row r="157" spans="1:54" x14ac:dyDescent="0.6">
      <c r="A157" s="102" t="s">
        <v>199</v>
      </c>
      <c r="B157" s="101">
        <v>816</v>
      </c>
      <c r="C157" s="102" t="s">
        <v>214</v>
      </c>
      <c r="D157" s="103">
        <f>ACA!P164</f>
        <v>1.0750811916543153</v>
      </c>
      <c r="E157" s="103">
        <f>'Formula Factor Data'!L162</f>
        <v>291.52999999999997</v>
      </c>
      <c r="F157" s="103">
        <f>'Formula Factor Data'!M162</f>
        <v>805.73</v>
      </c>
      <c r="G157" s="103">
        <f>'Formula Factor Data'!N162</f>
        <v>1097.26</v>
      </c>
      <c r="H157" s="103">
        <f>'Formula Factor Data'!X162</f>
        <v>176.46162848343724</v>
      </c>
      <c r="I157" s="103">
        <f>'Formula Factor Data'!Y162</f>
        <v>0</v>
      </c>
      <c r="J157" s="103">
        <f>'Formula Factor Data'!Z162</f>
        <v>10.468018008361025</v>
      </c>
      <c r="K157" s="103">
        <f>'Formula Factor Data'!AA162</f>
        <v>25.287908671883372</v>
      </c>
      <c r="L157" s="103">
        <f>'Formula Factor Data'!AB162</f>
        <v>29.757399506913927</v>
      </c>
      <c r="M157" s="103">
        <f>'Formula Factor Data'!AC162</f>
        <v>71.629471540358026</v>
      </c>
      <c r="N157" s="103">
        <f>'Formula Factor Data'!AD162</f>
        <v>106.09159824204094</v>
      </c>
      <c r="O157" s="103">
        <f>'Formula Factor Data'!AE162</f>
        <v>115.213092880076</v>
      </c>
      <c r="P157" s="103">
        <f>'Formula Factor Data'!AF162</f>
        <v>14.613042056074766</v>
      </c>
      <c r="Q157" s="104">
        <f>$D157*'National Details'!$E$36</f>
        <v>7.1279125777814762</v>
      </c>
      <c r="R157" s="104">
        <f>$D157*'National Details'!$E$37</f>
        <v>1.2892485470616046</v>
      </c>
      <c r="S157" s="104">
        <f>$D157*'National Details'!$E$43</f>
        <v>1.2652569514520602</v>
      </c>
      <c r="T157" s="104">
        <f>$D157*'National Details'!$E$44</f>
        <v>0.95824607352619329</v>
      </c>
      <c r="U157" s="104">
        <f>$D157*'National Details'!$E$45</f>
        <v>0.90242591390330762</v>
      </c>
      <c r="V157" s="104">
        <f>$D157*'National Details'!$E$46</f>
        <v>0.82799903440612843</v>
      </c>
      <c r="W157" s="104">
        <f>$D157*'National Details'!$E$47</f>
        <v>0.53029151641740824</v>
      </c>
      <c r="X157" s="104">
        <f>$D157*'National Details'!$E$48</f>
        <v>0.43725791704593286</v>
      </c>
      <c r="Y157" s="104">
        <f>$D157*'National Details'!$E$39</f>
        <v>0.54443581432141575</v>
      </c>
      <c r="Z157" s="104">
        <f>$D157*'National Details'!$E$40</f>
        <v>4.7778080992056804</v>
      </c>
      <c r="AA157" s="105">
        <f t="shared" si="40"/>
        <v>4458068.812405006</v>
      </c>
      <c r="AB157" s="105">
        <f t="shared" si="40"/>
        <v>129676.65193660581</v>
      </c>
      <c r="AC157" s="105">
        <f t="shared" si="40"/>
        <v>0</v>
      </c>
      <c r="AD157" s="105">
        <f t="shared" si="40"/>
        <v>5717.6341778446567</v>
      </c>
      <c r="AE157" s="105">
        <f t="shared" si="40"/>
        <v>13007.664533538806</v>
      </c>
      <c r="AF157" s="105">
        <f t="shared" si="40"/>
        <v>14044.285893152417</v>
      </c>
      <c r="AG157" s="105">
        <f t="shared" si="40"/>
        <v>21651.165617489005</v>
      </c>
      <c r="AH157" s="105">
        <f t="shared" si="39"/>
        <v>26441.953020131601</v>
      </c>
      <c r="AI157" s="105">
        <f t="shared" si="48"/>
        <v>80862.70324215648</v>
      </c>
      <c r="AJ157" s="105">
        <f t="shared" si="41"/>
        <v>35753.896404312261</v>
      </c>
      <c r="AK157" s="105">
        <f t="shared" si="41"/>
        <v>39796.437093041932</v>
      </c>
      <c r="AL157" s="104">
        <f t="shared" si="42"/>
        <v>7.1279125777814745</v>
      </c>
      <c r="AM157" s="104">
        <f t="shared" si="42"/>
        <v>0.20733727478846958</v>
      </c>
      <c r="AN157" s="104">
        <f t="shared" si="43"/>
        <v>0.12928967760868534</v>
      </c>
      <c r="AO157" s="104">
        <f t="shared" si="43"/>
        <v>5.7166153913068084E-2</v>
      </c>
      <c r="AP157" s="104">
        <f t="shared" si="43"/>
        <v>6.3629687302505553E-2</v>
      </c>
      <c r="AQ157" s="104">
        <f t="shared" si="44"/>
        <v>7.5853353713942022</v>
      </c>
      <c r="AR157" s="104">
        <f t="shared" si="45"/>
        <v>7.59</v>
      </c>
      <c r="AS157" s="105">
        <f t="shared" si="46"/>
        <v>1261247</v>
      </c>
      <c r="AT157" s="105">
        <f t="shared" si="47"/>
        <v>3485830</v>
      </c>
      <c r="AU157" s="105">
        <f t="shared" si="49"/>
        <v>4747077</v>
      </c>
      <c r="AV157" s="106"/>
      <c r="AW157" s="107"/>
      <c r="AX157" s="67"/>
      <c r="AZ157" s="67"/>
      <c r="BB157" s="67"/>
    </row>
  </sheetData>
  <sortState xmlns:xlrd2="http://schemas.microsoft.com/office/spreadsheetml/2017/richdata2" ref="A6:Q156">
    <sortCondition ref="A6:A156"/>
    <sortCondition ref="C6:C156"/>
  </sortState>
  <mergeCells count="3">
    <mergeCell ref="A3:A5"/>
    <mergeCell ref="B3:B5"/>
    <mergeCell ref="C3:C5"/>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4C32-3A69-4507-9B66-31CC663D862A}">
  <sheetPr>
    <tabColor theme="6" tint="0.39997558519241921"/>
  </sheetPr>
  <dimension ref="A1:AX158"/>
  <sheetViews>
    <sheetView showGridLines="0" workbookViewId="0"/>
  </sheetViews>
  <sheetFormatPr defaultColWidth="9" defaultRowHeight="15" x14ac:dyDescent="0.5"/>
  <cols>
    <col min="1" max="1" width="35.578125" style="210" customWidth="1"/>
    <col min="2" max="2" width="15.578125" style="210" customWidth="1"/>
    <col min="3" max="3" width="40.578125" style="210" customWidth="1"/>
    <col min="4" max="4" width="28.83984375" style="210" customWidth="1"/>
    <col min="5" max="5" width="28.15625" style="210" customWidth="1"/>
    <col min="6" max="25" width="25.83984375" style="210" customWidth="1"/>
    <col min="26" max="26" width="24.26171875" style="210" customWidth="1"/>
    <col min="27" max="33" width="24.83984375" style="210" customWidth="1"/>
    <col min="34" max="34" width="24.26171875" style="210" customWidth="1"/>
    <col min="35" max="35" width="24.83984375" style="210" customWidth="1"/>
    <col min="36" max="36" width="23.578125" style="210" customWidth="1"/>
    <col min="37" max="37" width="24.83984375" style="210" customWidth="1"/>
    <col min="38" max="38" width="25.578125" style="210" customWidth="1"/>
    <col min="39" max="39" width="24" style="210" customWidth="1"/>
    <col min="40" max="40" width="25.578125" style="210" customWidth="1"/>
    <col min="41" max="41" width="25.15625" style="210" customWidth="1"/>
    <col min="42" max="42" width="31" style="210" customWidth="1"/>
    <col min="43" max="43" width="27.68359375" style="210" customWidth="1"/>
    <col min="44" max="44" width="6.15625" style="210" customWidth="1"/>
    <col min="45" max="45" width="23.26171875" style="210" customWidth="1"/>
    <col min="46" max="16384" width="9" style="210"/>
  </cols>
  <sheetData>
    <row r="1" spans="1:50" s="32" customFormat="1" ht="40" customHeight="1" x14ac:dyDescent="0.5">
      <c r="A1" s="118" t="s">
        <v>630</v>
      </c>
      <c r="B1" s="119"/>
      <c r="C1" s="119"/>
      <c r="D1" s="119"/>
      <c r="E1" s="119"/>
      <c r="F1" s="119"/>
      <c r="M1" s="119"/>
    </row>
    <row r="2" spans="1:50" s="114" customFormat="1" ht="15.75" customHeight="1" x14ac:dyDescent="0.55000000000000004">
      <c r="A2" s="36" t="s">
        <v>684</v>
      </c>
      <c r="B2" s="30"/>
      <c r="C2" s="30"/>
      <c r="D2" s="30"/>
      <c r="E2" s="37"/>
      <c r="AQ2" s="117"/>
    </row>
    <row r="3" spans="1:50" s="114" customFormat="1" ht="15.75" customHeight="1" x14ac:dyDescent="0.55000000000000004">
      <c r="A3" s="40" t="s">
        <v>286</v>
      </c>
      <c r="B3" s="41"/>
      <c r="C3" s="41"/>
      <c r="D3" s="41"/>
      <c r="E3" s="42"/>
    </row>
    <row r="4" spans="1:50" ht="260.25" customHeight="1" x14ac:dyDescent="0.5">
      <c r="A4" s="257" t="s">
        <v>219</v>
      </c>
      <c r="B4" s="260" t="s">
        <v>674</v>
      </c>
      <c r="C4" s="260" t="s">
        <v>675</v>
      </c>
      <c r="D4" s="87" t="s">
        <v>693</v>
      </c>
      <c r="E4" s="87" t="s">
        <v>460</v>
      </c>
      <c r="F4" s="87" t="s">
        <v>696</v>
      </c>
      <c r="G4" s="87" t="s">
        <v>655</v>
      </c>
      <c r="H4" s="87" t="s">
        <v>656</v>
      </c>
      <c r="I4" s="87" t="s">
        <v>657</v>
      </c>
      <c r="J4" s="87" t="s">
        <v>658</v>
      </c>
      <c r="K4" s="87" t="s">
        <v>659</v>
      </c>
      <c r="L4" s="87" t="s">
        <v>660</v>
      </c>
      <c r="M4" s="87" t="s">
        <v>661</v>
      </c>
      <c r="N4" s="87" t="s">
        <v>585</v>
      </c>
      <c r="O4" s="87" t="s">
        <v>535</v>
      </c>
      <c r="P4" s="87" t="s">
        <v>662</v>
      </c>
      <c r="Q4" s="87" t="s">
        <v>555</v>
      </c>
      <c r="R4" s="87" t="s">
        <v>556</v>
      </c>
      <c r="S4" s="87" t="s">
        <v>557</v>
      </c>
      <c r="T4" s="87" t="s">
        <v>558</v>
      </c>
      <c r="U4" s="87" t="s">
        <v>559</v>
      </c>
      <c r="V4" s="87" t="s">
        <v>560</v>
      </c>
      <c r="W4" s="87" t="s">
        <v>663</v>
      </c>
      <c r="X4" s="87" t="s">
        <v>664</v>
      </c>
      <c r="Y4" s="87" t="s">
        <v>579</v>
      </c>
      <c r="Z4" s="87" t="s">
        <v>580</v>
      </c>
      <c r="AA4" s="87" t="s">
        <v>581</v>
      </c>
      <c r="AB4" s="87" t="s">
        <v>582</v>
      </c>
      <c r="AC4" s="87" t="s">
        <v>583</v>
      </c>
      <c r="AD4" s="87" t="s">
        <v>584</v>
      </c>
      <c r="AE4" s="87" t="s">
        <v>586</v>
      </c>
      <c r="AF4" s="87" t="s">
        <v>587</v>
      </c>
      <c r="AG4" s="87" t="s">
        <v>588</v>
      </c>
      <c r="AH4" s="87" t="s">
        <v>589</v>
      </c>
      <c r="AI4" s="87" t="s">
        <v>590</v>
      </c>
      <c r="AJ4" s="87" t="s">
        <v>591</v>
      </c>
      <c r="AK4" s="87" t="s">
        <v>593</v>
      </c>
      <c r="AL4" s="87" t="s">
        <v>592</v>
      </c>
      <c r="AM4" s="87" t="s">
        <v>594</v>
      </c>
      <c r="AN4" s="87" t="s">
        <v>595</v>
      </c>
      <c r="AO4" s="87" t="s">
        <v>596</v>
      </c>
      <c r="AP4" s="88" t="s">
        <v>648</v>
      </c>
      <c r="AQ4" s="88" t="s">
        <v>647</v>
      </c>
      <c r="AR4" s="209"/>
    </row>
    <row r="5" spans="1:50" ht="38.5" customHeight="1" x14ac:dyDescent="0.5">
      <c r="A5" s="258"/>
      <c r="B5" s="261"/>
      <c r="C5" s="261"/>
      <c r="D5" s="91" t="s">
        <v>220</v>
      </c>
      <c r="E5" s="91" t="s">
        <v>221</v>
      </c>
      <c r="F5" s="91" t="s">
        <v>222</v>
      </c>
      <c r="G5" s="91" t="s">
        <v>223</v>
      </c>
      <c r="H5" s="91" t="s">
        <v>224</v>
      </c>
      <c r="I5" s="91" t="s">
        <v>225</v>
      </c>
      <c r="J5" s="91" t="s">
        <v>226</v>
      </c>
      <c r="K5" s="91" t="s">
        <v>227</v>
      </c>
      <c r="L5" s="91" t="s">
        <v>228</v>
      </c>
      <c r="M5" s="91" t="s">
        <v>229</v>
      </c>
      <c r="N5" s="91" t="s">
        <v>230</v>
      </c>
      <c r="O5" s="91" t="s">
        <v>231</v>
      </c>
      <c r="P5" s="91" t="s">
        <v>232</v>
      </c>
      <c r="Q5" s="91" t="s">
        <v>233</v>
      </c>
      <c r="R5" s="91" t="s">
        <v>234</v>
      </c>
      <c r="S5" s="91" t="s">
        <v>235</v>
      </c>
      <c r="T5" s="91" t="s">
        <v>236</v>
      </c>
      <c r="U5" s="91" t="s">
        <v>237</v>
      </c>
      <c r="V5" s="91" t="s">
        <v>238</v>
      </c>
      <c r="W5" s="91" t="s">
        <v>239</v>
      </c>
      <c r="X5" s="91" t="s">
        <v>240</v>
      </c>
      <c r="Y5" s="91" t="s">
        <v>241</v>
      </c>
      <c r="Z5" s="91" t="s">
        <v>242</v>
      </c>
      <c r="AA5" s="91" t="s">
        <v>243</v>
      </c>
      <c r="AB5" s="91" t="s">
        <v>244</v>
      </c>
      <c r="AC5" s="91" t="s">
        <v>245</v>
      </c>
      <c r="AD5" s="91" t="s">
        <v>246</v>
      </c>
      <c r="AE5" s="91" t="s">
        <v>247</v>
      </c>
      <c r="AF5" s="91" t="s">
        <v>248</v>
      </c>
      <c r="AG5" s="91" t="s">
        <v>249</v>
      </c>
      <c r="AH5" s="91" t="s">
        <v>250</v>
      </c>
      <c r="AI5" s="91" t="s">
        <v>260</v>
      </c>
      <c r="AJ5" s="91" t="s">
        <v>261</v>
      </c>
      <c r="AK5" s="91" t="s">
        <v>262</v>
      </c>
      <c r="AL5" s="91" t="s">
        <v>263</v>
      </c>
      <c r="AM5" s="91" t="s">
        <v>264</v>
      </c>
      <c r="AN5" s="91" t="s">
        <v>265</v>
      </c>
      <c r="AO5" s="91" t="s">
        <v>266</v>
      </c>
      <c r="AP5" s="92" t="s">
        <v>267</v>
      </c>
      <c r="AQ5" s="92" t="s">
        <v>268</v>
      </c>
      <c r="AR5" s="211"/>
    </row>
    <row r="6" spans="1:50" ht="30" x14ac:dyDescent="0.5">
      <c r="A6" s="259"/>
      <c r="B6" s="262"/>
      <c r="C6" s="262"/>
      <c r="D6" s="91"/>
      <c r="E6" s="91"/>
      <c r="F6" s="91"/>
      <c r="G6" s="91"/>
      <c r="H6" s="91"/>
      <c r="I6" s="91"/>
      <c r="J6" s="91"/>
      <c r="K6" s="91"/>
      <c r="L6" s="91"/>
      <c r="M6" s="91"/>
      <c r="N6" s="91"/>
      <c r="O6" s="94" t="s">
        <v>420</v>
      </c>
      <c r="P6" s="94" t="s">
        <v>421</v>
      </c>
      <c r="Q6" s="94" t="s">
        <v>422</v>
      </c>
      <c r="R6" s="94" t="s">
        <v>423</v>
      </c>
      <c r="S6" s="94" t="s">
        <v>424</v>
      </c>
      <c r="T6" s="94" t="s">
        <v>425</v>
      </c>
      <c r="U6" s="94" t="s">
        <v>287</v>
      </c>
      <c r="V6" s="94" t="s">
        <v>426</v>
      </c>
      <c r="W6" s="94" t="s">
        <v>288</v>
      </c>
      <c r="X6" s="94" t="s">
        <v>427</v>
      </c>
      <c r="Y6" s="94" t="s">
        <v>270</v>
      </c>
      <c r="Z6" s="94" t="s">
        <v>271</v>
      </c>
      <c r="AA6" s="94" t="s">
        <v>272</v>
      </c>
      <c r="AB6" s="94" t="s">
        <v>273</v>
      </c>
      <c r="AC6" s="94" t="s">
        <v>274</v>
      </c>
      <c r="AD6" s="94" t="s">
        <v>275</v>
      </c>
      <c r="AE6" s="94" t="s">
        <v>276</v>
      </c>
      <c r="AF6" s="94" t="s">
        <v>277</v>
      </c>
      <c r="AG6" s="94" t="s">
        <v>278</v>
      </c>
      <c r="AH6" s="94" t="s">
        <v>279</v>
      </c>
      <c r="AI6" s="94" t="s">
        <v>280</v>
      </c>
      <c r="AJ6" s="94" t="s">
        <v>281</v>
      </c>
      <c r="AK6" s="94" t="s">
        <v>282</v>
      </c>
      <c r="AL6" s="94" t="s">
        <v>283</v>
      </c>
      <c r="AM6" s="94" t="s">
        <v>284</v>
      </c>
      <c r="AN6" s="94" t="s">
        <v>285</v>
      </c>
      <c r="AO6" s="94" t="s">
        <v>599</v>
      </c>
      <c r="AP6" s="95" t="s">
        <v>430</v>
      </c>
      <c r="AQ6" s="95" t="s">
        <v>428</v>
      </c>
      <c r="AR6" s="211"/>
    </row>
    <row r="7" spans="1:50" s="212" customFormat="1" x14ac:dyDescent="0.5">
      <c r="A7" s="56" t="s">
        <v>255</v>
      </c>
      <c r="B7" s="57"/>
      <c r="C7" s="56"/>
      <c r="D7" s="55" t="s">
        <v>256</v>
      </c>
      <c r="E7" s="96">
        <f>SUM(E8:E158)</f>
        <v>101620.29</v>
      </c>
      <c r="F7" s="96">
        <f>SUM(F8:F158)</f>
        <v>24226.428189006474</v>
      </c>
      <c r="G7" s="96">
        <f t="shared" ref="G7:L7" si="0">SUM(G8:G158)</f>
        <v>3137.460822873551</v>
      </c>
      <c r="H7" s="96">
        <f t="shared" si="0"/>
        <v>6090.8138411553082</v>
      </c>
      <c r="I7" s="96">
        <f t="shared" si="0"/>
        <v>5750.5442797117776</v>
      </c>
      <c r="J7" s="96">
        <f t="shared" si="0"/>
        <v>5761.0786804206073</v>
      </c>
      <c r="K7" s="96">
        <f t="shared" si="0"/>
        <v>11074.760725638502</v>
      </c>
      <c r="L7" s="96">
        <f t="shared" si="0"/>
        <v>10844.881187664036</v>
      </c>
      <c r="M7" s="96">
        <f>SUM(M8:M158)</f>
        <v>20012.405916110052</v>
      </c>
      <c r="N7" s="96">
        <f>SUM(N8:N158)</f>
        <v>1682.6129911253774</v>
      </c>
      <c r="O7" s="55">
        <f t="shared" ref="O7:V7" si="1">Y7/(E7*15*38)</f>
        <v>10.041470237401457</v>
      </c>
      <c r="P7" s="55">
        <f t="shared" si="1"/>
        <v>1.8824580308811194</v>
      </c>
      <c r="Q7" s="55">
        <f t="shared" si="1"/>
        <v>1.816237060372808</v>
      </c>
      <c r="R7" s="55">
        <f t="shared" si="1"/>
        <v>1.4060186585684935</v>
      </c>
      <c r="S7" s="55">
        <f t="shared" si="1"/>
        <v>1.3633522128459861</v>
      </c>
      <c r="T7" s="55">
        <f t="shared" si="1"/>
        <v>1.2545575231108004</v>
      </c>
      <c r="U7" s="55">
        <f t="shared" si="1"/>
        <v>0.81040189226664394</v>
      </c>
      <c r="V7" s="55">
        <f t="shared" si="1"/>
        <v>0.6731687265265125</v>
      </c>
      <c r="W7" s="55">
        <f>AH7/(M7*15*38)</f>
        <v>0.85456805821722082</v>
      </c>
      <c r="X7" s="55">
        <f>AI7/(N7*15*38)</f>
        <v>6.7759542070125613</v>
      </c>
      <c r="Y7" s="97">
        <f>SUM(Y8:Y158)</f>
        <v>581637757.00412977</v>
      </c>
      <c r="Z7" s="97">
        <f>SUM(Z8:Z158)</f>
        <v>25994983.553257182</v>
      </c>
      <c r="AA7" s="97">
        <f t="shared" ref="AA7:AG7" si="2">SUM(AA8:AA158)</f>
        <v>3248072.3945233044</v>
      </c>
      <c r="AB7" s="97">
        <f t="shared" si="2"/>
        <v>4881364.8067230117</v>
      </c>
      <c r="AC7" s="97">
        <f t="shared" si="2"/>
        <v>4468809.8432239108</v>
      </c>
      <c r="AD7" s="97">
        <f t="shared" si="2"/>
        <v>4119734.6218603011</v>
      </c>
      <c r="AE7" s="97">
        <f t="shared" si="2"/>
        <v>5115754.0176209183</v>
      </c>
      <c r="AF7" s="97">
        <f t="shared" si="2"/>
        <v>4161247.8693057448</v>
      </c>
      <c r="AG7" s="97">
        <f t="shared" si="2"/>
        <v>25994983.553257197</v>
      </c>
      <c r="AH7" s="97">
        <f>SUM(AH8:AH158)</f>
        <v>9748118.8324714452</v>
      </c>
      <c r="AI7" s="97">
        <f>SUM(AI8:AI158)</f>
        <v>6498745.8883142946</v>
      </c>
      <c r="AJ7" s="55">
        <f>Y7/($E$7*15*38)</f>
        <v>10.041470237401457</v>
      </c>
      <c r="AK7" s="55">
        <f>Z7/($E$7*15*38)</f>
        <v>0.44878079273302579</v>
      </c>
      <c r="AL7" s="55">
        <f>AG7/($E$7*15*38)</f>
        <v>0.44878079273302601</v>
      </c>
      <c r="AM7" s="55">
        <f>AH7/($E$7*15*38)</f>
        <v>0.16829279727488469</v>
      </c>
      <c r="AN7" s="55">
        <f>AI7/($E$7*15*38)</f>
        <v>0.11219519818325642</v>
      </c>
      <c r="AO7" s="54">
        <f>SUMPRODUCT(AO8:AO158,E8:E158)/E7</f>
        <v>11.219519818325645</v>
      </c>
      <c r="AP7" s="55">
        <f>AQ7/(E7*15*38)</f>
        <v>11.219258580410623</v>
      </c>
      <c r="AQ7" s="97">
        <f>SUM(AQ8:AQ158)</f>
        <v>649859457</v>
      </c>
      <c r="AS7" s="213"/>
      <c r="AT7" s="32"/>
      <c r="AV7" s="32"/>
      <c r="AX7" s="32"/>
    </row>
    <row r="8" spans="1:50" x14ac:dyDescent="0.5">
      <c r="A8" s="100" t="s">
        <v>54</v>
      </c>
      <c r="B8" s="101">
        <v>831</v>
      </c>
      <c r="C8" s="102" t="s">
        <v>55</v>
      </c>
      <c r="D8" s="103">
        <f>ACA!P14</f>
        <v>1.0568856912822451</v>
      </c>
      <c r="E8" s="103">
        <f>'Formula Factor Data'!AH12</f>
        <v>463.40999999999997</v>
      </c>
      <c r="F8" s="103">
        <f>'Formula Factor Data'!AI12</f>
        <v>158.34613024712252</v>
      </c>
      <c r="G8" s="103">
        <f>'Formula Factor Data'!AJ12</f>
        <v>25.231566951566951</v>
      </c>
      <c r="H8" s="103">
        <f>'Formula Factor Data'!AK12</f>
        <v>40.69323646723646</v>
      </c>
      <c r="I8" s="103">
        <f>'Formula Factor Data'!AL12</f>
        <v>51.401982905982905</v>
      </c>
      <c r="J8" s="103">
        <f>'Formula Factor Data'!AM12</f>
        <v>42.306883190883191</v>
      </c>
      <c r="K8" s="103">
        <f>'Formula Factor Data'!AN12</f>
        <v>68.682672364672356</v>
      </c>
      <c r="L8" s="103">
        <f>'Formula Factor Data'!AO12</f>
        <v>59.176826210826199</v>
      </c>
      <c r="M8" s="103">
        <f>'Formula Factor Data'!AP12</f>
        <v>149.65297829427598</v>
      </c>
      <c r="N8" s="103">
        <f>'Formula Factor Data'!AQ12</f>
        <v>9.014327113934101</v>
      </c>
      <c r="O8" s="104">
        <f>$D8*'National Details'!$E$52</f>
        <v>9.4817742477550802</v>
      </c>
      <c r="P8" s="104">
        <f>$D8*'National Details'!$E$53</f>
        <v>1.7867739104637015</v>
      </c>
      <c r="Q8" s="104">
        <f>$D8*'National Details'!$E$59</f>
        <v>1.8206261067354887</v>
      </c>
      <c r="R8" s="104">
        <f>$D8*'National Details'!$E$60</f>
        <v>1.3788565367187875</v>
      </c>
      <c r="S8" s="104">
        <f>$D8*'National Details'!$E$61</f>
        <v>1.2985347967157512</v>
      </c>
      <c r="T8" s="104">
        <f>$D8*'National Details'!$E$62</f>
        <v>1.1914391433783706</v>
      </c>
      <c r="U8" s="104">
        <f>$D8*'National Details'!$E$63</f>
        <v>0.76305653002884399</v>
      </c>
      <c r="V8" s="104">
        <f>$D8*'National Details'!$E$64</f>
        <v>0.62918696335711732</v>
      </c>
      <c r="W8" s="104">
        <f>$D8*'National Details'!$E$55</f>
        <v>0.77678966830620599</v>
      </c>
      <c r="X8" s="104">
        <f>$D8*'National Details'!$E$56</f>
        <v>6.4617838554350167</v>
      </c>
      <c r="Y8" s="105">
        <f t="shared" ref="Y8:AF39" si="3">E8*O8*38*15</f>
        <v>2504550.9323667437</v>
      </c>
      <c r="Z8" s="105">
        <f t="shared" si="3"/>
        <v>161269.37857861404</v>
      </c>
      <c r="AA8" s="105">
        <f t="shared" si="3"/>
        <v>26184.232218344285</v>
      </c>
      <c r="AB8" s="105">
        <f t="shared" si="3"/>
        <v>31982.77700876263</v>
      </c>
      <c r="AC8" s="105">
        <f t="shared" si="3"/>
        <v>38045.940151456016</v>
      </c>
      <c r="AD8" s="105">
        <f t="shared" si="3"/>
        <v>28731.463700734155</v>
      </c>
      <c r="AE8" s="105">
        <f t="shared" si="3"/>
        <v>29872.994139186074</v>
      </c>
      <c r="AF8" s="105">
        <f t="shared" si="3"/>
        <v>21222.973923279918</v>
      </c>
      <c r="AG8" s="105">
        <f>SUM(AA8:AF8)</f>
        <v>176040.38114176306</v>
      </c>
      <c r="AH8" s="105">
        <f t="shared" ref="AH8:AI39" si="4">M8*W8*38*15</f>
        <v>66261.865801040505</v>
      </c>
      <c r="AI8" s="105">
        <f t="shared" si="4"/>
        <v>33201.721045084814</v>
      </c>
      <c r="AJ8" s="104">
        <f t="shared" ref="AJ8:AK39" si="5">Y8/($E8*15*38)</f>
        <v>9.4817742477550802</v>
      </c>
      <c r="AK8" s="104">
        <f t="shared" si="5"/>
        <v>0.61053653211723025</v>
      </c>
      <c r="AL8" s="104">
        <f t="shared" ref="AL8:AN39" si="6">AG8/($E8*15*38)</f>
        <v>0.66645686095016865</v>
      </c>
      <c r="AM8" s="104">
        <f t="shared" si="6"/>
        <v>0.25085537077371334</v>
      </c>
      <c r="AN8" s="104">
        <f t="shared" si="6"/>
        <v>0.12569567642569107</v>
      </c>
      <c r="AO8" s="104">
        <f t="shared" ref="AO8:AO71" si="7">SUM(AJ8:AN8)</f>
        <v>11.135318688021883</v>
      </c>
      <c r="AP8" s="104">
        <f t="shared" ref="AP8:AP39" si="8">ROUND(AO8,2)</f>
        <v>11.14</v>
      </c>
      <c r="AQ8" s="105">
        <f t="shared" ref="AQ8:AQ39" si="9">ROUNDUP(AP8*E8*15*38,0)</f>
        <v>2942561</v>
      </c>
      <c r="AR8" s="214"/>
      <c r="AS8" s="215"/>
      <c r="AT8" s="32"/>
      <c r="AV8" s="32"/>
      <c r="AX8" s="32"/>
    </row>
    <row r="9" spans="1:50" x14ac:dyDescent="0.5">
      <c r="A9" s="102" t="s">
        <v>54</v>
      </c>
      <c r="B9" s="101">
        <v>830</v>
      </c>
      <c r="C9" s="102" t="s">
        <v>56</v>
      </c>
      <c r="D9" s="103">
        <f>ACA!P15</f>
        <v>1.0328306192190486</v>
      </c>
      <c r="E9" s="103">
        <f>'Formula Factor Data'!AH13</f>
        <v>1469.83</v>
      </c>
      <c r="F9" s="103">
        <f>'Formula Factor Data'!AI13</f>
        <v>419.90878885824037</v>
      </c>
      <c r="G9" s="103">
        <f>'Formula Factor Data'!AJ13</f>
        <v>16.933697609359104</v>
      </c>
      <c r="H9" s="103">
        <f>'Formula Factor Data'!AK13</f>
        <v>73.753168616480167</v>
      </c>
      <c r="I9" s="103">
        <f>'Formula Factor Data'!AL13</f>
        <v>77.005335707019327</v>
      </c>
      <c r="J9" s="103">
        <f>'Formula Factor Data'!AM13</f>
        <v>67.697409206510684</v>
      </c>
      <c r="K9" s="103">
        <f>'Formula Factor Data'!AN13</f>
        <v>173.8601050356053</v>
      </c>
      <c r="L9" s="103">
        <f>'Formula Factor Data'!AO13</f>
        <v>125.00283621566632</v>
      </c>
      <c r="M9" s="103">
        <f>'Formula Factor Data'!AP13</f>
        <v>57.655904324501691</v>
      </c>
      <c r="N9" s="103">
        <f>'Formula Factor Data'!AQ13</f>
        <v>22.72774137750288</v>
      </c>
      <c r="O9" s="104">
        <f>$D9*'National Details'!$E$52</f>
        <v>9.2659658924163022</v>
      </c>
      <c r="P9" s="104">
        <f>$D9*'National Details'!$E$53</f>
        <v>1.7461063382452737</v>
      </c>
      <c r="Q9" s="104">
        <f>$D9*'National Details'!$E$59</f>
        <v>1.7791880471999062</v>
      </c>
      <c r="R9" s="104">
        <f>$D9*'National Details'!$E$60</f>
        <v>1.3474733004528685</v>
      </c>
      <c r="S9" s="104">
        <f>$D9*'National Details'!$E$61</f>
        <v>1.2689797101352254</v>
      </c>
      <c r="T9" s="104">
        <f>$D9*'National Details'!$E$62</f>
        <v>1.1643215897117027</v>
      </c>
      <c r="U9" s="104">
        <f>$D9*'National Details'!$E$63</f>
        <v>0.74568910801760713</v>
      </c>
      <c r="V9" s="104">
        <f>$D9*'National Details'!$E$64</f>
        <v>0.61486645748820279</v>
      </c>
      <c r="W9" s="104">
        <f>$D9*'National Details'!$E$55</f>
        <v>0.75910967547142538</v>
      </c>
      <c r="X9" s="104">
        <f>$D9*'National Details'!$E$56</f>
        <v>6.3147114921875724</v>
      </c>
      <c r="Y9" s="105">
        <f t="shared" si="3"/>
        <v>7763054.9491606448</v>
      </c>
      <c r="Z9" s="105">
        <f t="shared" si="3"/>
        <v>417927.07669485378</v>
      </c>
      <c r="AA9" s="105">
        <f t="shared" si="3"/>
        <v>17173.092457437528</v>
      </c>
      <c r="AB9" s="105">
        <f t="shared" si="3"/>
        <v>56646.84255466811</v>
      </c>
      <c r="AC9" s="105">
        <f t="shared" si="3"/>
        <v>55699.378893084686</v>
      </c>
      <c r="AD9" s="105">
        <f t="shared" si="3"/>
        <v>44928.286410812267</v>
      </c>
      <c r="AE9" s="105">
        <f t="shared" si="3"/>
        <v>73897.984386993354</v>
      </c>
      <c r="AF9" s="105">
        <f t="shared" si="3"/>
        <v>43810.229115545721</v>
      </c>
      <c r="AG9" s="105">
        <f t="shared" ref="AG9:AG72" si="10">SUM(AA9:AF9)</f>
        <v>292155.8138185417</v>
      </c>
      <c r="AH9" s="105">
        <f t="shared" si="4"/>
        <v>24947.278247846898</v>
      </c>
      <c r="AI9" s="105">
        <f t="shared" si="4"/>
        <v>81805.903910751134</v>
      </c>
      <c r="AJ9" s="104">
        <f t="shared" si="5"/>
        <v>9.265965892416304</v>
      </c>
      <c r="AK9" s="104">
        <f t="shared" si="5"/>
        <v>0.49883687073353372</v>
      </c>
      <c r="AL9" s="104">
        <f t="shared" si="6"/>
        <v>0.34871655860254247</v>
      </c>
      <c r="AM9" s="104">
        <f t="shared" si="6"/>
        <v>2.9777018308773148E-2</v>
      </c>
      <c r="AN9" s="104">
        <f t="shared" si="6"/>
        <v>9.7643353087081136E-2</v>
      </c>
      <c r="AO9" s="104">
        <f t="shared" si="7"/>
        <v>10.240939693148235</v>
      </c>
      <c r="AP9" s="104">
        <f t="shared" si="8"/>
        <v>10.24</v>
      </c>
      <c r="AQ9" s="105">
        <f t="shared" si="9"/>
        <v>8579104</v>
      </c>
      <c r="AR9" s="214"/>
      <c r="AS9" s="215"/>
      <c r="AT9" s="32"/>
      <c r="AV9" s="32"/>
      <c r="AX9" s="32"/>
    </row>
    <row r="10" spans="1:50" x14ac:dyDescent="0.5">
      <c r="A10" s="102" t="s">
        <v>54</v>
      </c>
      <c r="B10" s="101">
        <v>856</v>
      </c>
      <c r="C10" s="102" t="s">
        <v>57</v>
      </c>
      <c r="D10" s="103">
        <f>ACA!P16</f>
        <v>1.0273916864768418</v>
      </c>
      <c r="E10" s="103">
        <f>'Formula Factor Data'!AH14</f>
        <v>474.79999999999995</v>
      </c>
      <c r="F10" s="103">
        <f>'Formula Factor Data'!AI14</f>
        <v>122.35589542088559</v>
      </c>
      <c r="G10" s="103">
        <f>'Formula Factor Data'!AJ14</f>
        <v>44.520639743427438</v>
      </c>
      <c r="H10" s="103">
        <f>'Formula Factor Data'!AK14</f>
        <v>37.868590960881122</v>
      </c>
      <c r="I10" s="103">
        <f>'Formula Factor Data'!AL14</f>
        <v>44.781111533105452</v>
      </c>
      <c r="J10" s="103">
        <f>'Formula Factor Data'!AM14</f>
        <v>46.34394227117356</v>
      </c>
      <c r="K10" s="103">
        <f>'Formula Factor Data'!AN14</f>
        <v>63.314681183272143</v>
      </c>
      <c r="L10" s="103">
        <f>'Formula Factor Data'!AO14</f>
        <v>76.177980335063509</v>
      </c>
      <c r="M10" s="103">
        <f>'Formula Factor Data'!AP14</f>
        <v>271.46777040335996</v>
      </c>
      <c r="N10" s="103">
        <f>'Formula Factor Data'!AQ14</f>
        <v>6.2100715490133522</v>
      </c>
      <c r="O10" s="104">
        <f>$D10*'National Details'!$E$52</f>
        <v>9.2171708970485788</v>
      </c>
      <c r="P10" s="104">
        <f>$D10*'National Details'!$E$53</f>
        <v>1.7369112633145574</v>
      </c>
      <c r="Q10" s="104">
        <f>$D10*'National Details'!$E$59</f>
        <v>1.7698187624939825</v>
      </c>
      <c r="R10" s="104">
        <f>$D10*'National Details'!$E$60</f>
        <v>1.3403774451241175</v>
      </c>
      <c r="S10" s="104">
        <f>$D10*'National Details'!$E$61</f>
        <v>1.2622972056023241</v>
      </c>
      <c r="T10" s="104">
        <f>$D10*'National Details'!$E$62</f>
        <v>1.1581902195732674</v>
      </c>
      <c r="U10" s="104">
        <f>$D10*'National Details'!$E$63</f>
        <v>0.74176227545703621</v>
      </c>
      <c r="V10" s="104">
        <f>$D10*'National Details'!$E$64</f>
        <v>0.61162854292071445</v>
      </c>
      <c r="W10" s="104">
        <f>$D10*'National Details'!$E$55</f>
        <v>0.75511216959580618</v>
      </c>
      <c r="X10" s="104">
        <f>$D10*'National Details'!$E$56</f>
        <v>6.2814579359380316</v>
      </c>
      <c r="Y10" s="105">
        <f t="shared" si="3"/>
        <v>2494498.262893639</v>
      </c>
      <c r="Z10" s="105">
        <f t="shared" si="3"/>
        <v>121137.15974700032</v>
      </c>
      <c r="AA10" s="105">
        <f t="shared" si="3"/>
        <v>44912.274215607307</v>
      </c>
      <c r="AB10" s="105">
        <f t="shared" si="3"/>
        <v>28932.176965479772</v>
      </c>
      <c r="AC10" s="105">
        <f t="shared" si="3"/>
        <v>32220.431012642857</v>
      </c>
      <c r="AD10" s="105">
        <f t="shared" si="3"/>
        <v>30594.807384716558</v>
      </c>
      <c r="AE10" s="105">
        <f t="shared" si="3"/>
        <v>26769.73193107422</v>
      </c>
      <c r="AF10" s="105">
        <f t="shared" si="3"/>
        <v>26557.797455537308</v>
      </c>
      <c r="AG10" s="105">
        <f t="shared" si="10"/>
        <v>189987.21896505804</v>
      </c>
      <c r="AH10" s="105">
        <f t="shared" si="4"/>
        <v>116843.51173823187</v>
      </c>
      <c r="AI10" s="105">
        <f t="shared" si="4"/>
        <v>22234.732832146958</v>
      </c>
      <c r="AJ10" s="104">
        <f t="shared" si="5"/>
        <v>9.2171708970485806</v>
      </c>
      <c r="AK10" s="104">
        <f t="shared" si="5"/>
        <v>0.44760179631313035</v>
      </c>
      <c r="AL10" s="104">
        <f t="shared" si="6"/>
        <v>0.70200276003583439</v>
      </c>
      <c r="AM10" s="104">
        <f t="shared" si="6"/>
        <v>0.4317367672380315</v>
      </c>
      <c r="AN10" s="104">
        <f t="shared" si="6"/>
        <v>8.21573361716363E-2</v>
      </c>
      <c r="AO10" s="104">
        <f t="shared" si="7"/>
        <v>10.880669556807213</v>
      </c>
      <c r="AP10" s="104">
        <f t="shared" si="8"/>
        <v>10.88</v>
      </c>
      <c r="AQ10" s="105">
        <f t="shared" si="9"/>
        <v>2944520</v>
      </c>
      <c r="AR10" s="214"/>
      <c r="AS10" s="215"/>
      <c r="AT10" s="32"/>
      <c r="AV10" s="32"/>
      <c r="AX10" s="32"/>
    </row>
    <row r="11" spans="1:50" x14ac:dyDescent="0.5">
      <c r="A11" s="102" t="s">
        <v>54</v>
      </c>
      <c r="B11" s="101">
        <v>855</v>
      </c>
      <c r="C11" s="102" t="s">
        <v>58</v>
      </c>
      <c r="D11" s="103">
        <f>ACA!P17</f>
        <v>1.035664425442004</v>
      </c>
      <c r="E11" s="103">
        <f>'Formula Factor Data'!AH15</f>
        <v>1216.6400000000001</v>
      </c>
      <c r="F11" s="103">
        <f>'Formula Factor Data'!AI15</f>
        <v>186.42457194833548</v>
      </c>
      <c r="G11" s="103">
        <f>'Formula Factor Data'!AJ15</f>
        <v>4.4316577657272758</v>
      </c>
      <c r="H11" s="103">
        <f>'Formula Factor Data'!AK15</f>
        <v>9.1965228822611138</v>
      </c>
      <c r="I11" s="103">
        <f>'Formula Factor Data'!AL15</f>
        <v>15.494141812505136</v>
      </c>
      <c r="J11" s="103">
        <f>'Formula Factor Data'!AM15</f>
        <v>21.525194862103909</v>
      </c>
      <c r="K11" s="103">
        <f>'Formula Factor Data'!AN15</f>
        <v>57.578230219373921</v>
      </c>
      <c r="L11" s="103">
        <f>'Formula Factor Data'!AO15</f>
        <v>96.030358502451179</v>
      </c>
      <c r="M11" s="103">
        <f>'Formula Factor Data'!AP15</f>
        <v>114.1861281076544</v>
      </c>
      <c r="N11" s="103">
        <f>'Formula Factor Data'!AQ15</f>
        <v>17.836595840107645</v>
      </c>
      <c r="O11" s="104">
        <f>$D11*'National Details'!$E$52</f>
        <v>9.2913891818879826</v>
      </c>
      <c r="P11" s="104">
        <f>$D11*'National Details'!$E$53</f>
        <v>1.7508971789844867</v>
      </c>
      <c r="Q11" s="104">
        <f>$D11*'National Details'!$E$59</f>
        <v>1.7840696551481439</v>
      </c>
      <c r="R11" s="104">
        <f>$D11*'National Details'!$E$60</f>
        <v>1.3511704005901366</v>
      </c>
      <c r="S11" s="104">
        <f>$D11*'National Details'!$E$61</f>
        <v>1.2724614452159537</v>
      </c>
      <c r="T11" s="104">
        <f>$D11*'National Details'!$E$62</f>
        <v>1.1675161713837112</v>
      </c>
      <c r="U11" s="104">
        <f>$D11*'National Details'!$E$63</f>
        <v>0.74773507605473621</v>
      </c>
      <c r="V11" s="104">
        <f>$D11*'National Details'!$E$64</f>
        <v>0.61655348376443186</v>
      </c>
      <c r="W11" s="104">
        <f>$D11*'National Details'!$E$55</f>
        <v>0.76119246589439238</v>
      </c>
      <c r="X11" s="104">
        <f>$D11*'National Details'!$E$56</f>
        <v>6.3320373425155374</v>
      </c>
      <c r="Y11" s="105">
        <f t="shared" si="3"/>
        <v>6443437.1685237521</v>
      </c>
      <c r="Z11" s="105">
        <f t="shared" si="3"/>
        <v>186053.84655710674</v>
      </c>
      <c r="AA11" s="105">
        <f t="shared" si="3"/>
        <v>4506.6401008463235</v>
      </c>
      <c r="AB11" s="105">
        <f t="shared" si="3"/>
        <v>7082.8596189108302</v>
      </c>
      <c r="AC11" s="105">
        <f t="shared" si="3"/>
        <v>11237.947907379095</v>
      </c>
      <c r="AD11" s="105">
        <f t="shared" si="3"/>
        <v>14324.677463404376</v>
      </c>
      <c r="AE11" s="105">
        <f t="shared" si="3"/>
        <v>24540.359540742978</v>
      </c>
      <c r="AF11" s="105">
        <f t="shared" si="3"/>
        <v>33748.475686645157</v>
      </c>
      <c r="AG11" s="105">
        <f t="shared" si="10"/>
        <v>95440.960317928751</v>
      </c>
      <c r="AH11" s="105">
        <f t="shared" si="4"/>
        <v>49543.043642363104</v>
      </c>
      <c r="AI11" s="105">
        <f t="shared" si="4"/>
        <v>64376.934826063778</v>
      </c>
      <c r="AJ11" s="104">
        <f t="shared" si="5"/>
        <v>9.2913891818879826</v>
      </c>
      <c r="AK11" s="104">
        <f t="shared" si="5"/>
        <v>0.26828828340160699</v>
      </c>
      <c r="AL11" s="104">
        <f t="shared" si="6"/>
        <v>0.13762516542241263</v>
      </c>
      <c r="AM11" s="104">
        <f t="shared" si="6"/>
        <v>7.1440705899196488E-2</v>
      </c>
      <c r="AN11" s="104">
        <f t="shared" si="6"/>
        <v>9.283106828882734E-2</v>
      </c>
      <c r="AO11" s="104">
        <f t="shared" si="7"/>
        <v>9.8615744049000256</v>
      </c>
      <c r="AP11" s="104">
        <f t="shared" si="8"/>
        <v>9.86</v>
      </c>
      <c r="AQ11" s="105">
        <f t="shared" si="9"/>
        <v>6837761</v>
      </c>
      <c r="AR11" s="214"/>
      <c r="AS11" s="215"/>
      <c r="AT11" s="32"/>
      <c r="AV11" s="32"/>
      <c r="AX11" s="32"/>
    </row>
    <row r="12" spans="1:50" x14ac:dyDescent="0.5">
      <c r="A12" s="102" t="s">
        <v>54</v>
      </c>
      <c r="B12" s="101">
        <v>925</v>
      </c>
      <c r="C12" s="102" t="s">
        <v>59</v>
      </c>
      <c r="D12" s="103">
        <f>ACA!P18</f>
        <v>1.0377535597865601</v>
      </c>
      <c r="E12" s="103">
        <f>'Formula Factor Data'!AH16</f>
        <v>1332.18</v>
      </c>
      <c r="F12" s="103">
        <f>'Formula Factor Data'!AI16</f>
        <v>362.2465302986995</v>
      </c>
      <c r="G12" s="103">
        <f>'Formula Factor Data'!AJ16</f>
        <v>33.87017778718451</v>
      </c>
      <c r="H12" s="103">
        <f>'Formula Factor Data'!AK16</f>
        <v>70.207486110376209</v>
      </c>
      <c r="I12" s="103">
        <f>'Formula Factor Data'!AL16</f>
        <v>67.317418911053494</v>
      </c>
      <c r="J12" s="103">
        <f>'Formula Factor Data'!AM16</f>
        <v>51.633517646436317</v>
      </c>
      <c r="K12" s="103">
        <f>'Formula Factor Data'!AN16</f>
        <v>123.03932430287318</v>
      </c>
      <c r="L12" s="103">
        <f>'Formula Factor Data'!AO16</f>
        <v>146.05412773162604</v>
      </c>
      <c r="M12" s="103">
        <f>'Formula Factor Data'!AP16</f>
        <v>161.38739317960801</v>
      </c>
      <c r="N12" s="103">
        <f>'Formula Factor Data'!AQ16</f>
        <v>23.565166362487716</v>
      </c>
      <c r="O12" s="104">
        <f>$D12*'National Details'!$E$52</f>
        <v>9.3101317009623781</v>
      </c>
      <c r="P12" s="104">
        <f>$D12*'National Details'!$E$53</f>
        <v>1.7544290753599385</v>
      </c>
      <c r="Q12" s="104">
        <f>$D12*'National Details'!$E$59</f>
        <v>1.7876684667883715</v>
      </c>
      <c r="R12" s="104">
        <f>$D12*'National Details'!$E$60</f>
        <v>1.3538959711706033</v>
      </c>
      <c r="S12" s="104">
        <f>$D12*'National Details'!$E$61</f>
        <v>1.2750282446946455</v>
      </c>
      <c r="T12" s="104">
        <f>$D12*'National Details'!$E$62</f>
        <v>1.1698712760600367</v>
      </c>
      <c r="U12" s="104">
        <f>$D12*'National Details'!$E$63</f>
        <v>0.7492434015215963</v>
      </c>
      <c r="V12" s="104">
        <f>$D12*'National Details'!$E$64</f>
        <v>0.61779719072833417</v>
      </c>
      <c r="W12" s="104">
        <f>$D12*'National Details'!$E$55</f>
        <v>0.76272793750493717</v>
      </c>
      <c r="X12" s="104">
        <f>$D12*'National Details'!$E$56</f>
        <v>6.3448102797317754</v>
      </c>
      <c r="Y12" s="105">
        <f t="shared" si="3"/>
        <v>7069579.6121511953</v>
      </c>
      <c r="Z12" s="105">
        <f t="shared" si="3"/>
        <v>362255.4317664472</v>
      </c>
      <c r="AA12" s="105">
        <f t="shared" si="3"/>
        <v>34512.729812959442</v>
      </c>
      <c r="AB12" s="105">
        <f t="shared" si="3"/>
        <v>54180.570576787039</v>
      </c>
      <c r="AC12" s="105">
        <f t="shared" si="3"/>
        <v>48924.017968774766</v>
      </c>
      <c r="AD12" s="105">
        <f t="shared" si="3"/>
        <v>34430.604430607775</v>
      </c>
      <c r="AE12" s="105">
        <f t="shared" si="3"/>
        <v>52546.249061114002</v>
      </c>
      <c r="AF12" s="105">
        <f t="shared" si="3"/>
        <v>51432.142989919237</v>
      </c>
      <c r="AG12" s="105">
        <f t="shared" si="10"/>
        <v>276026.31484016229</v>
      </c>
      <c r="AH12" s="105">
        <f t="shared" si="4"/>
        <v>70163.963917333051</v>
      </c>
      <c r="AI12" s="105">
        <f t="shared" si="4"/>
        <v>85224.410574771857</v>
      </c>
      <c r="AJ12" s="104">
        <f t="shared" si="5"/>
        <v>9.3101317009623799</v>
      </c>
      <c r="AK12" s="104">
        <f t="shared" si="5"/>
        <v>0.47706454473441529</v>
      </c>
      <c r="AL12" s="104">
        <f t="shared" si="6"/>
        <v>0.36350695304090974</v>
      </c>
      <c r="AM12" s="104">
        <f t="shared" si="6"/>
        <v>9.2400931960531452E-2</v>
      </c>
      <c r="AN12" s="104">
        <f t="shared" si="6"/>
        <v>0.11223446514757879</v>
      </c>
      <c r="AO12" s="104">
        <f t="shared" si="7"/>
        <v>10.355338595845813</v>
      </c>
      <c r="AP12" s="104">
        <f t="shared" si="8"/>
        <v>10.36</v>
      </c>
      <c r="AQ12" s="105">
        <f t="shared" si="9"/>
        <v>7866790</v>
      </c>
      <c r="AR12" s="214"/>
      <c r="AS12" s="215"/>
      <c r="AT12" s="32"/>
      <c r="AV12" s="32"/>
      <c r="AX12" s="32"/>
    </row>
    <row r="13" spans="1:50" x14ac:dyDescent="0.5">
      <c r="A13" s="102" t="s">
        <v>54</v>
      </c>
      <c r="B13" s="101">
        <v>940</v>
      </c>
      <c r="C13" s="102" t="s">
        <v>60</v>
      </c>
      <c r="D13" s="103">
        <f>ACA!P19</f>
        <v>1.0694678793437109</v>
      </c>
      <c r="E13" s="103">
        <f>'Formula Factor Data'!AH17</f>
        <v>715.1400000000001</v>
      </c>
      <c r="F13" s="103">
        <f>'Formula Factor Data'!AI17</f>
        <v>141.10290436446411</v>
      </c>
      <c r="G13" s="103">
        <f>'Formula Factor Data'!AJ17</f>
        <v>19.0899794661191</v>
      </c>
      <c r="H13" s="103">
        <f>'Formula Factor Data'!AK17</f>
        <v>44.053798767967152</v>
      </c>
      <c r="I13" s="103">
        <f>'Formula Factor Data'!AL17</f>
        <v>9.9855277207392223</v>
      </c>
      <c r="J13" s="103">
        <f>'Formula Factor Data'!AM17</f>
        <v>62.850086242299803</v>
      </c>
      <c r="K13" s="103">
        <f>'Formula Factor Data'!AN17</f>
        <v>141.48611704312117</v>
      </c>
      <c r="L13" s="103">
        <f>'Formula Factor Data'!AO17</f>
        <v>73.569843942505145</v>
      </c>
      <c r="M13" s="103">
        <f>'Formula Factor Data'!AP17</f>
        <v>132.94028843793004</v>
      </c>
      <c r="N13" s="103">
        <f>'Formula Factor Data'!AQ17</f>
        <v>10.621242797536263</v>
      </c>
      <c r="O13" s="104">
        <f>$D13*'National Details'!$E$52</f>
        <v>9.5946544463666044</v>
      </c>
      <c r="P13" s="104">
        <f>$D13*'National Details'!$E$53</f>
        <v>1.8080453928484235</v>
      </c>
      <c r="Q13" s="104">
        <f>$D13*'National Details'!$E$59</f>
        <v>1.8423005983607545</v>
      </c>
      <c r="R13" s="104">
        <f>$D13*'National Details'!$E$60</f>
        <v>1.3952717766996874</v>
      </c>
      <c r="S13" s="104">
        <f>$D13*'National Details'!$E$61</f>
        <v>1.3139938091249481</v>
      </c>
      <c r="T13" s="104">
        <f>$D13*'National Details'!$E$62</f>
        <v>1.2056231856919637</v>
      </c>
      <c r="U13" s="104">
        <f>$D13*'National Details'!$E$63</f>
        <v>0.77214069196002155</v>
      </c>
      <c r="V13" s="104">
        <f>$D13*'National Details'!$E$64</f>
        <v>0.63667741266879008</v>
      </c>
      <c r="W13" s="104">
        <f>$D13*'National Details'!$E$55</f>
        <v>0.78603732277958105</v>
      </c>
      <c r="X13" s="104">
        <f>$D13*'National Details'!$E$56</f>
        <v>6.5387111715603652</v>
      </c>
      <c r="Y13" s="105">
        <f t="shared" si="3"/>
        <v>3911067.0730415303</v>
      </c>
      <c r="Z13" s="105">
        <f t="shared" si="3"/>
        <v>145418.66000760961</v>
      </c>
      <c r="AA13" s="105">
        <f t="shared" si="3"/>
        <v>20046.603938081669</v>
      </c>
      <c r="AB13" s="105">
        <f t="shared" si="3"/>
        <v>35036.202584090657</v>
      </c>
      <c r="AC13" s="105">
        <f t="shared" si="3"/>
        <v>7478.925315361229</v>
      </c>
      <c r="AD13" s="105">
        <f t="shared" si="3"/>
        <v>43190.907081980004</v>
      </c>
      <c r="AE13" s="105">
        <f t="shared" si="3"/>
        <v>62270.897340354939</v>
      </c>
      <c r="AF13" s="105">
        <f t="shared" si="3"/>
        <v>26698.946998303676</v>
      </c>
      <c r="AG13" s="105">
        <f t="shared" si="10"/>
        <v>194722.48325817217</v>
      </c>
      <c r="AH13" s="105">
        <f t="shared" si="4"/>
        <v>59562.736195578611</v>
      </c>
      <c r="AI13" s="105">
        <f t="shared" si="4"/>
        <v>39586.066193580096</v>
      </c>
      <c r="AJ13" s="104">
        <f t="shared" si="5"/>
        <v>9.5946544463666044</v>
      </c>
      <c r="AK13" s="104">
        <f t="shared" si="5"/>
        <v>0.35674197521282686</v>
      </c>
      <c r="AL13" s="104">
        <f t="shared" si="6"/>
        <v>0.47769442582012434</v>
      </c>
      <c r="AM13" s="104">
        <f t="shared" si="6"/>
        <v>0.14611968064056796</v>
      </c>
      <c r="AN13" s="104">
        <f t="shared" si="6"/>
        <v>9.7112787616558172E-2</v>
      </c>
      <c r="AO13" s="104">
        <f t="shared" si="7"/>
        <v>10.672323315656682</v>
      </c>
      <c r="AP13" s="104">
        <f t="shared" si="8"/>
        <v>10.67</v>
      </c>
      <c r="AQ13" s="105">
        <f t="shared" si="9"/>
        <v>4349410</v>
      </c>
      <c r="AR13" s="214"/>
      <c r="AS13" s="215"/>
      <c r="AT13" s="32"/>
      <c r="AV13" s="32"/>
      <c r="AX13" s="32"/>
    </row>
    <row r="14" spans="1:50" x14ac:dyDescent="0.5">
      <c r="A14" s="102" t="s">
        <v>54</v>
      </c>
      <c r="B14" s="101">
        <v>892</v>
      </c>
      <c r="C14" s="102" t="s">
        <v>61</v>
      </c>
      <c r="D14" s="103">
        <f>ACA!P20</f>
        <v>1.0465974809434209</v>
      </c>
      <c r="E14" s="103">
        <f>'Formula Factor Data'!AH18</f>
        <v>434.27</v>
      </c>
      <c r="F14" s="103">
        <f>'Formula Factor Data'!AI18</f>
        <v>162.82274176607396</v>
      </c>
      <c r="G14" s="103">
        <f>'Formula Factor Data'!AJ18</f>
        <v>42.060261928934004</v>
      </c>
      <c r="H14" s="103">
        <f>'Formula Factor Data'!AK18</f>
        <v>100.80795482233502</v>
      </c>
      <c r="I14" s="103">
        <f>'Formula Factor Data'!AL18</f>
        <v>83.833949746192886</v>
      </c>
      <c r="J14" s="103">
        <f>'Formula Factor Data'!AM18</f>
        <v>56.54327664974619</v>
      </c>
      <c r="K14" s="103">
        <f>'Formula Factor Data'!AN18</f>
        <v>35.072262436548222</v>
      </c>
      <c r="L14" s="103">
        <f>'Formula Factor Data'!AO18</f>
        <v>29.73757512690355</v>
      </c>
      <c r="M14" s="103">
        <f>'Formula Factor Data'!AP18</f>
        <v>147.82657183121901</v>
      </c>
      <c r="N14" s="103">
        <f>'Formula Factor Data'!AQ18</f>
        <v>8.2365803520726857</v>
      </c>
      <c r="O14" s="104">
        <f>$D14*'National Details'!$E$52</f>
        <v>9.3894743059063064</v>
      </c>
      <c r="P14" s="104">
        <f>$D14*'National Details'!$E$53</f>
        <v>1.7693806332432751</v>
      </c>
      <c r="Q14" s="104">
        <f>$D14*'National Details'!$E$59</f>
        <v>1.8029032967012983</v>
      </c>
      <c r="R14" s="104">
        <f>$D14*'National Details'!$E$60</f>
        <v>1.3654341144134816</v>
      </c>
      <c r="S14" s="104">
        <f>$D14*'National Details'!$E$61</f>
        <v>1.285894263088424</v>
      </c>
      <c r="T14" s="104">
        <f>$D14*'National Details'!$E$62</f>
        <v>1.1798411279883489</v>
      </c>
      <c r="U14" s="104">
        <f>$D14*'National Details'!$E$63</f>
        <v>0.75562858758804352</v>
      </c>
      <c r="V14" s="104">
        <f>$D14*'National Details'!$E$64</f>
        <v>0.62306216871294851</v>
      </c>
      <c r="W14" s="104">
        <f>$D14*'National Details'!$E$55</f>
        <v>0.76922804119508115</v>
      </c>
      <c r="X14" s="104">
        <f>$D14*'National Details'!$E$56</f>
        <v>6.3988818859816519</v>
      </c>
      <c r="Y14" s="105">
        <f t="shared" si="3"/>
        <v>2324213.1938907807</v>
      </c>
      <c r="Z14" s="105">
        <f t="shared" si="3"/>
        <v>164214.38138150345</v>
      </c>
      <c r="AA14" s="105">
        <f t="shared" si="3"/>
        <v>43223.433388323276</v>
      </c>
      <c r="AB14" s="105">
        <f t="shared" si="3"/>
        <v>78458.573695641506</v>
      </c>
      <c r="AC14" s="105">
        <f t="shared" si="3"/>
        <v>61446.90916748342</v>
      </c>
      <c r="AD14" s="105">
        <f t="shared" si="3"/>
        <v>38025.887482478473</v>
      </c>
      <c r="AE14" s="105">
        <f t="shared" si="3"/>
        <v>15105.914353214292</v>
      </c>
      <c r="AF14" s="105">
        <f t="shared" si="3"/>
        <v>10561.164088974674</v>
      </c>
      <c r="AG14" s="105">
        <f t="shared" si="10"/>
        <v>246821.88217611564</v>
      </c>
      <c r="AH14" s="105">
        <f t="shared" si="4"/>
        <v>64816.036243198156</v>
      </c>
      <c r="AI14" s="105">
        <f t="shared" si="4"/>
        <v>30041.795745866861</v>
      </c>
      <c r="AJ14" s="104">
        <f t="shared" si="5"/>
        <v>9.3894743059063064</v>
      </c>
      <c r="AK14" s="104">
        <f t="shared" si="5"/>
        <v>0.66340158411233163</v>
      </c>
      <c r="AL14" s="104">
        <f t="shared" si="6"/>
        <v>0.99712355429343491</v>
      </c>
      <c r="AM14" s="104">
        <f t="shared" si="6"/>
        <v>0.2618471096007382</v>
      </c>
      <c r="AN14" s="104">
        <f t="shared" si="6"/>
        <v>0.12136436967165655</v>
      </c>
      <c r="AO14" s="104">
        <f t="shared" si="7"/>
        <v>11.433210923584468</v>
      </c>
      <c r="AP14" s="104">
        <f t="shared" si="8"/>
        <v>11.43</v>
      </c>
      <c r="AQ14" s="105">
        <f t="shared" si="9"/>
        <v>2829313</v>
      </c>
      <c r="AR14" s="214"/>
      <c r="AS14" s="215"/>
      <c r="AT14" s="32"/>
      <c r="AV14" s="32"/>
      <c r="AX14" s="32"/>
    </row>
    <row r="15" spans="1:50" x14ac:dyDescent="0.5">
      <c r="A15" s="102" t="s">
        <v>54</v>
      </c>
      <c r="B15" s="101">
        <v>891</v>
      </c>
      <c r="C15" s="102" t="s">
        <v>62</v>
      </c>
      <c r="D15" s="103">
        <f>ACA!P21</f>
        <v>1.0491578845178233</v>
      </c>
      <c r="E15" s="103">
        <f>'Formula Factor Data'!AH19</f>
        <v>1876.48</v>
      </c>
      <c r="F15" s="103">
        <f>'Formula Factor Data'!AI19</f>
        <v>415.05728482128546</v>
      </c>
      <c r="G15" s="103">
        <f>'Formula Factor Data'!AJ19</f>
        <v>26.712854787394626</v>
      </c>
      <c r="H15" s="103">
        <f>'Formula Factor Data'!AK19</f>
        <v>122.75711571956062</v>
      </c>
      <c r="I15" s="103">
        <f>'Formula Factor Data'!AL19</f>
        <v>69.287828893894712</v>
      </c>
      <c r="J15" s="103">
        <f>'Formula Factor Data'!AM19</f>
        <v>105.23906086714196</v>
      </c>
      <c r="K15" s="103">
        <f>'Formula Factor Data'!AN19</f>
        <v>237.36528552518519</v>
      </c>
      <c r="L15" s="103">
        <f>'Formula Factor Data'!AO19</f>
        <v>187.16429251526904</v>
      </c>
      <c r="M15" s="103">
        <f>'Formula Factor Data'!AP19</f>
        <v>209.17889683788798</v>
      </c>
      <c r="N15" s="103">
        <f>'Formula Factor Data'!AQ19</f>
        <v>30.373787323707585</v>
      </c>
      <c r="O15" s="104">
        <f>$D15*'National Details'!$E$52</f>
        <v>9.4124447831072757</v>
      </c>
      <c r="P15" s="104">
        <f>$D15*'National Details'!$E$53</f>
        <v>1.7737092586989287</v>
      </c>
      <c r="Q15" s="104">
        <f>$D15*'National Details'!$E$59</f>
        <v>1.8073139322409661</v>
      </c>
      <c r="R15" s="104">
        <f>$D15*'National Details'!$E$60</f>
        <v>1.3687745222119065</v>
      </c>
      <c r="S15" s="104">
        <f>$D15*'National Details'!$E$61</f>
        <v>1.2890400840248049</v>
      </c>
      <c r="T15" s="104">
        <f>$D15*'National Details'!$E$62</f>
        <v>1.1827274997753374</v>
      </c>
      <c r="U15" s="104">
        <f>$D15*'National Details'!$E$63</f>
        <v>0.75747716277746313</v>
      </c>
      <c r="V15" s="104">
        <f>$D15*'National Details'!$E$64</f>
        <v>0.62458643246562784</v>
      </c>
      <c r="W15" s="104">
        <f>$D15*'National Details'!$E$55</f>
        <v>0.77110988618522114</v>
      </c>
      <c r="X15" s="104">
        <f>$D15*'National Details'!$E$56</f>
        <v>6.4145361564642052</v>
      </c>
      <c r="Y15" s="105">
        <f t="shared" si="3"/>
        <v>10067490.700364931</v>
      </c>
      <c r="Z15" s="105">
        <f t="shared" si="3"/>
        <v>419628.8409174328</v>
      </c>
      <c r="AA15" s="105">
        <f t="shared" si="3"/>
        <v>27518.753337497215</v>
      </c>
      <c r="AB15" s="105">
        <f t="shared" si="3"/>
        <v>95775.283077777392</v>
      </c>
      <c r="AC15" s="105">
        <f t="shared" si="3"/>
        <v>50909.429604190933</v>
      </c>
      <c r="AD15" s="105">
        <f t="shared" si="3"/>
        <v>70947.404862716634</v>
      </c>
      <c r="AE15" s="105">
        <f t="shared" si="3"/>
        <v>102485.30632224344</v>
      </c>
      <c r="AF15" s="105">
        <f t="shared" si="3"/>
        <v>66633.15831582711</v>
      </c>
      <c r="AG15" s="105">
        <f t="shared" si="10"/>
        <v>414269.3355202527</v>
      </c>
      <c r="AH15" s="105">
        <f t="shared" si="4"/>
        <v>91940.951739817931</v>
      </c>
      <c r="AI15" s="105">
        <f t="shared" si="4"/>
        <v>111055.24148810557</v>
      </c>
      <c r="AJ15" s="104">
        <f t="shared" si="5"/>
        <v>9.4124447831072757</v>
      </c>
      <c r="AK15" s="104">
        <f t="shared" si="5"/>
        <v>0.39232549719578796</v>
      </c>
      <c r="AL15" s="104">
        <f t="shared" si="6"/>
        <v>0.38731471048466692</v>
      </c>
      <c r="AM15" s="104">
        <f t="shared" si="6"/>
        <v>8.5958771387392302E-2</v>
      </c>
      <c r="AN15" s="104">
        <f t="shared" si="6"/>
        <v>0.10382938107343347</v>
      </c>
      <c r="AO15" s="104">
        <f t="shared" si="7"/>
        <v>10.381873143248557</v>
      </c>
      <c r="AP15" s="104">
        <f t="shared" si="8"/>
        <v>10.38</v>
      </c>
      <c r="AQ15" s="105">
        <f t="shared" si="9"/>
        <v>11102382</v>
      </c>
      <c r="AR15" s="214"/>
      <c r="AS15" s="215"/>
      <c r="AT15" s="32"/>
      <c r="AV15" s="32"/>
      <c r="AX15" s="32"/>
    </row>
    <row r="16" spans="1:50" x14ac:dyDescent="0.5">
      <c r="A16" s="102" t="s">
        <v>54</v>
      </c>
      <c r="B16" s="101">
        <v>857</v>
      </c>
      <c r="C16" s="102" t="s">
        <v>63</v>
      </c>
      <c r="D16" s="103">
        <f>ACA!P22</f>
        <v>1.0191464478768812</v>
      </c>
      <c r="E16" s="103">
        <f>'Formula Factor Data'!AH20</f>
        <v>58.44</v>
      </c>
      <c r="F16" s="103">
        <f>'Formula Factor Data'!AI20</f>
        <v>6.0979059829059823</v>
      </c>
      <c r="G16" s="103">
        <f>'Formula Factor Data'!AJ20</f>
        <v>0</v>
      </c>
      <c r="H16" s="103">
        <f>'Formula Factor Data'!AK20</f>
        <v>0</v>
      </c>
      <c r="I16" s="103">
        <f>'Formula Factor Data'!AL20</f>
        <v>0</v>
      </c>
      <c r="J16" s="103">
        <f>'Formula Factor Data'!AM20</f>
        <v>0</v>
      </c>
      <c r="K16" s="103">
        <f>'Formula Factor Data'!AN20</f>
        <v>0</v>
      </c>
      <c r="L16" s="103">
        <f>'Formula Factor Data'!AO20</f>
        <v>0</v>
      </c>
      <c r="M16" s="103">
        <f>'Formula Factor Data'!AP20</f>
        <v>3.1577959473299999</v>
      </c>
      <c r="N16" s="103">
        <f>'Formula Factor Data'!AQ20</f>
        <v>0.82108735491753204</v>
      </c>
      <c r="O16" s="104">
        <f>$D16*'National Details'!$E$52</f>
        <v>9.1431993297650322</v>
      </c>
      <c r="P16" s="104">
        <f>$D16*'National Details'!$E$53</f>
        <v>1.7229718398390783</v>
      </c>
      <c r="Q16" s="104">
        <f>$D16*'National Details'!$E$59</f>
        <v>1.7556152428748089</v>
      </c>
      <c r="R16" s="104">
        <f>$D16*'National Details'!$E$60</f>
        <v>1.3296203677654785</v>
      </c>
      <c r="S16" s="104">
        <f>$D16*'National Details'!$E$61</f>
        <v>1.2521667541092369</v>
      </c>
      <c r="T16" s="104">
        <f>$D16*'National Details'!$E$62</f>
        <v>1.1488952692342493</v>
      </c>
      <c r="U16" s="104">
        <f>$D16*'National Details'!$E$63</f>
        <v>0.73580932973429436</v>
      </c>
      <c r="V16" s="104">
        <f>$D16*'National Details'!$E$64</f>
        <v>0.60671997364055885</v>
      </c>
      <c r="W16" s="104">
        <f>$D16*'National Details'!$E$55</f>
        <v>0.74905208551102842</v>
      </c>
      <c r="X16" s="104">
        <f>$D16*'National Details'!$E$56</f>
        <v>6.2310466661962725</v>
      </c>
      <c r="Y16" s="105">
        <f t="shared" si="3"/>
        <v>304567.28423393704</v>
      </c>
      <c r="Z16" s="105">
        <f t="shared" si="3"/>
        <v>5988.7165656039488</v>
      </c>
      <c r="AA16" s="105">
        <f t="shared" si="3"/>
        <v>0</v>
      </c>
      <c r="AB16" s="105">
        <f t="shared" si="3"/>
        <v>0</v>
      </c>
      <c r="AC16" s="105">
        <f t="shared" si="3"/>
        <v>0</v>
      </c>
      <c r="AD16" s="105">
        <f t="shared" si="3"/>
        <v>0</v>
      </c>
      <c r="AE16" s="105">
        <f t="shared" si="3"/>
        <v>0</v>
      </c>
      <c r="AF16" s="105">
        <f t="shared" si="3"/>
        <v>0</v>
      </c>
      <c r="AG16" s="105">
        <f t="shared" si="10"/>
        <v>0</v>
      </c>
      <c r="AH16" s="105">
        <f t="shared" si="4"/>
        <v>1348.2515747805116</v>
      </c>
      <c r="AI16" s="105">
        <f t="shared" si="4"/>
        <v>2916.2531665434381</v>
      </c>
      <c r="AJ16" s="104">
        <f t="shared" si="5"/>
        <v>9.143199329765034</v>
      </c>
      <c r="AK16" s="104">
        <f t="shared" si="5"/>
        <v>0.17978303029659898</v>
      </c>
      <c r="AL16" s="104">
        <f t="shared" si="6"/>
        <v>0</v>
      </c>
      <c r="AM16" s="104">
        <f t="shared" si="6"/>
        <v>4.0474908281413591E-2</v>
      </c>
      <c r="AN16" s="104">
        <f t="shared" si="6"/>
        <v>8.7546776617296443E-2</v>
      </c>
      <c r="AO16" s="104">
        <f t="shared" si="7"/>
        <v>9.4510040449603441</v>
      </c>
      <c r="AP16" s="104">
        <f t="shared" si="8"/>
        <v>9.4499999999999993</v>
      </c>
      <c r="AQ16" s="105">
        <f t="shared" si="9"/>
        <v>314788</v>
      </c>
      <c r="AR16" s="214"/>
      <c r="AS16" s="215"/>
      <c r="AT16" s="32"/>
      <c r="AV16" s="32"/>
      <c r="AX16" s="32"/>
    </row>
    <row r="17" spans="1:50" x14ac:dyDescent="0.5">
      <c r="A17" s="102" t="s">
        <v>54</v>
      </c>
      <c r="B17" s="101">
        <v>941</v>
      </c>
      <c r="C17" s="102" t="s">
        <v>64</v>
      </c>
      <c r="D17" s="103">
        <f>ACA!P23</f>
        <v>1.0886302979079943</v>
      </c>
      <c r="E17" s="103">
        <f>'Formula Factor Data'!AH21</f>
        <v>901.67</v>
      </c>
      <c r="F17" s="103">
        <f>'Formula Factor Data'!AI21</f>
        <v>142.77531848311568</v>
      </c>
      <c r="G17" s="103">
        <f>'Formula Factor Data'!AJ21</f>
        <v>11.073664238008499</v>
      </c>
      <c r="H17" s="103">
        <f>'Formula Factor Data'!AK21</f>
        <v>23.764829993928352</v>
      </c>
      <c r="I17" s="103">
        <f>'Formula Factor Data'!AL21</f>
        <v>27.472641165755917</v>
      </c>
      <c r="J17" s="103">
        <f>'Formula Factor Data'!AM21</f>
        <v>33.295646630236796</v>
      </c>
      <c r="K17" s="103">
        <f>'Formula Factor Data'!AN21</f>
        <v>97.398476017000604</v>
      </c>
      <c r="L17" s="103">
        <f>'Formula Factor Data'!AO21</f>
        <v>67.487140255009095</v>
      </c>
      <c r="M17" s="103">
        <f>'Formula Factor Data'!AP21</f>
        <v>204.89840959595699</v>
      </c>
      <c r="N17" s="103">
        <f>'Formula Factor Data'!AQ21</f>
        <v>13.485309771483477</v>
      </c>
      <c r="O17" s="104">
        <f>$D17*'National Details'!$E$52</f>
        <v>9.7665687114250037</v>
      </c>
      <c r="P17" s="104">
        <f>$D17*'National Details'!$E$53</f>
        <v>1.8404414313552058</v>
      </c>
      <c r="Q17" s="104">
        <f>$D17*'National Details'!$E$59</f>
        <v>1.8753104118099275</v>
      </c>
      <c r="R17" s="104">
        <f>$D17*'National Details'!$E$60</f>
        <v>1.4202718560031051</v>
      </c>
      <c r="S17" s="104">
        <f>$D17*'National Details'!$E$61</f>
        <v>1.3375375731291375</v>
      </c>
      <c r="T17" s="104">
        <f>$D17*'National Details'!$E$62</f>
        <v>1.2272251959638489</v>
      </c>
      <c r="U17" s="104">
        <f>$D17*'National Details'!$E$63</f>
        <v>0.78597568730268952</v>
      </c>
      <c r="V17" s="104">
        <f>$D17*'National Details'!$E$64</f>
        <v>0.6480852158460777</v>
      </c>
      <c r="W17" s="104">
        <f>$D17*'National Details'!$E$55</f>
        <v>0.80012131396545394</v>
      </c>
      <c r="X17" s="104">
        <f>$D17*'National Details'!$E$56</f>
        <v>6.6558699219636832</v>
      </c>
      <c r="Y17" s="105">
        <f t="shared" si="3"/>
        <v>5019546.5457174322</v>
      </c>
      <c r="Z17" s="105">
        <f t="shared" si="3"/>
        <v>149778.67856141864</v>
      </c>
      <c r="AA17" s="105">
        <f t="shared" si="3"/>
        <v>11836.937970182013</v>
      </c>
      <c r="AB17" s="105">
        <f t="shared" si="3"/>
        <v>19238.935945752684</v>
      </c>
      <c r="AC17" s="105">
        <f t="shared" si="3"/>
        <v>20945.043181606903</v>
      </c>
      <c r="AD17" s="105">
        <f t="shared" si="3"/>
        <v>23290.916182505185</v>
      </c>
      <c r="AE17" s="105">
        <f t="shared" si="3"/>
        <v>43635.11545392705</v>
      </c>
      <c r="AF17" s="105">
        <f t="shared" si="3"/>
        <v>24930.328179631186</v>
      </c>
      <c r="AG17" s="105">
        <f t="shared" si="10"/>
        <v>143877.27691360502</v>
      </c>
      <c r="AH17" s="105">
        <f t="shared" si="4"/>
        <v>93447.843287748867</v>
      </c>
      <c r="AI17" s="105">
        <f t="shared" si="4"/>
        <v>51161.186586936507</v>
      </c>
      <c r="AJ17" s="104">
        <f t="shared" si="5"/>
        <v>9.7665687114250037</v>
      </c>
      <c r="AK17" s="104">
        <f t="shared" si="5"/>
        <v>0.29142547884620845</v>
      </c>
      <c r="AL17" s="104">
        <f t="shared" si="6"/>
        <v>0.2799430781627717</v>
      </c>
      <c r="AM17" s="104">
        <f t="shared" si="6"/>
        <v>0.1818221574582152</v>
      </c>
      <c r="AN17" s="104">
        <f t="shared" si="6"/>
        <v>9.9544697834440365E-2</v>
      </c>
      <c r="AO17" s="104">
        <f t="shared" si="7"/>
        <v>10.619304123726641</v>
      </c>
      <c r="AP17" s="104">
        <f t="shared" si="8"/>
        <v>10.62</v>
      </c>
      <c r="AQ17" s="105">
        <f t="shared" si="9"/>
        <v>5458170</v>
      </c>
      <c r="AR17" s="214"/>
      <c r="AS17" s="215"/>
      <c r="AT17" s="32"/>
      <c r="AV17" s="32"/>
      <c r="AX17" s="32"/>
    </row>
    <row r="18" spans="1:50" x14ac:dyDescent="0.5">
      <c r="A18" s="102" t="s">
        <v>65</v>
      </c>
      <c r="B18" s="101">
        <v>822</v>
      </c>
      <c r="C18" s="102" t="s">
        <v>66</v>
      </c>
      <c r="D18" s="103">
        <f>ACA!P24</f>
        <v>1.1205115659234453</v>
      </c>
      <c r="E18" s="103">
        <f>'Formula Factor Data'!AH22</f>
        <v>338.84999999999997</v>
      </c>
      <c r="F18" s="103">
        <f>'Formula Factor Data'!AI22</f>
        <v>70.069043398532997</v>
      </c>
      <c r="G18" s="103">
        <f>'Formula Factor Data'!AJ22</f>
        <v>0</v>
      </c>
      <c r="H18" s="103">
        <f>'Formula Factor Data'!AK22</f>
        <v>2.7381818181818178</v>
      </c>
      <c r="I18" s="103">
        <f>'Formula Factor Data'!AL22</f>
        <v>5.5358893280632406</v>
      </c>
      <c r="J18" s="103">
        <f>'Formula Factor Data'!AM22</f>
        <v>36.280909090909084</v>
      </c>
      <c r="K18" s="103">
        <f>'Formula Factor Data'!AN22</f>
        <v>27.977075098814225</v>
      </c>
      <c r="L18" s="103">
        <f>'Formula Factor Data'!AO22</f>
        <v>56.460118577075093</v>
      </c>
      <c r="M18" s="103">
        <f>'Formula Factor Data'!AP22</f>
        <v>94.171811728409978</v>
      </c>
      <c r="N18" s="103">
        <f>'Formula Factor Data'!AQ22</f>
        <v>3.8248374571067361</v>
      </c>
      <c r="O18" s="104">
        <f>$D18*'National Details'!$E$52</f>
        <v>10.052589222960108</v>
      </c>
      <c r="P18" s="104">
        <f>$D18*'National Details'!$E$53</f>
        <v>1.894339992374986</v>
      </c>
      <c r="Q18" s="104">
        <f>$D18*'National Details'!$E$59</f>
        <v>1.9302301342960373</v>
      </c>
      <c r="R18" s="104">
        <f>$D18*'National Details'!$E$60</f>
        <v>1.4618654693565558</v>
      </c>
      <c r="S18" s="104">
        <f>$D18*'National Details'!$E$61</f>
        <v>1.3767082575493774</v>
      </c>
      <c r="T18" s="104">
        <f>$D18*'National Details'!$E$62</f>
        <v>1.2631653084731413</v>
      </c>
      <c r="U18" s="104">
        <f>$D18*'National Details'!$E$63</f>
        <v>0.80899351216819149</v>
      </c>
      <c r="V18" s="104">
        <f>$D18*'National Details'!$E$64</f>
        <v>0.66706482582289506</v>
      </c>
      <c r="W18" s="104">
        <f>$D18*'National Details'!$E$55</f>
        <v>0.82355340299000857</v>
      </c>
      <c r="X18" s="104">
        <f>$D18*'National Details'!$E$56</f>
        <v>6.8507915342556434</v>
      </c>
      <c r="Y18" s="105">
        <f t="shared" si="3"/>
        <v>1941602.3191740185</v>
      </c>
      <c r="Z18" s="105">
        <f t="shared" si="3"/>
        <v>75658.716948260742</v>
      </c>
      <c r="AA18" s="105">
        <f t="shared" si="3"/>
        <v>0</v>
      </c>
      <c r="AB18" s="105">
        <f t="shared" si="3"/>
        <v>2281.6264658273712</v>
      </c>
      <c r="AC18" s="105">
        <f t="shared" si="3"/>
        <v>4344.1435939697585</v>
      </c>
      <c r="AD18" s="105">
        <f t="shared" si="3"/>
        <v>26122.407862397376</v>
      </c>
      <c r="AE18" s="105">
        <f t="shared" si="3"/>
        <v>12900.965179298293</v>
      </c>
      <c r="AF18" s="105">
        <f t="shared" si="3"/>
        <v>21467.65872379726</v>
      </c>
      <c r="AG18" s="105">
        <f t="shared" si="10"/>
        <v>67116.801825290066</v>
      </c>
      <c r="AH18" s="105">
        <f t="shared" si="4"/>
        <v>44206.644128359869</v>
      </c>
      <c r="AI18" s="105">
        <f t="shared" si="4"/>
        <v>14935.803520498905</v>
      </c>
      <c r="AJ18" s="104">
        <f t="shared" si="5"/>
        <v>10.052589222960108</v>
      </c>
      <c r="AK18" s="104">
        <f t="shared" si="5"/>
        <v>0.39172079426678341</v>
      </c>
      <c r="AL18" s="104">
        <f t="shared" si="6"/>
        <v>0.34749527853648471</v>
      </c>
      <c r="AM18" s="104">
        <f t="shared" si="6"/>
        <v>0.22887860709655142</v>
      </c>
      <c r="AN18" s="104">
        <f t="shared" si="6"/>
        <v>7.7329685911319793E-2</v>
      </c>
      <c r="AO18" s="104">
        <f t="shared" si="7"/>
        <v>11.098013588771247</v>
      </c>
      <c r="AP18" s="104">
        <f t="shared" si="8"/>
        <v>11.1</v>
      </c>
      <c r="AQ18" s="105">
        <f t="shared" si="9"/>
        <v>2143904</v>
      </c>
      <c r="AR18" s="214"/>
      <c r="AS18" s="215"/>
      <c r="AT18" s="32"/>
      <c r="AV18" s="32"/>
      <c r="AX18" s="32"/>
    </row>
    <row r="19" spans="1:50" x14ac:dyDescent="0.5">
      <c r="A19" s="102" t="s">
        <v>65</v>
      </c>
      <c r="B19" s="101">
        <v>873</v>
      </c>
      <c r="C19" s="102" t="s">
        <v>67</v>
      </c>
      <c r="D19" s="103">
        <f>ACA!P25</f>
        <v>1.141973486074535</v>
      </c>
      <c r="E19" s="103">
        <f>'Formula Factor Data'!AH23</f>
        <v>1001.51</v>
      </c>
      <c r="F19" s="103">
        <f>'Formula Factor Data'!AI23</f>
        <v>212.53584512413715</v>
      </c>
      <c r="G19" s="103">
        <f>'Formula Factor Data'!AJ23</f>
        <v>1.1927030769656854</v>
      </c>
      <c r="H19" s="103">
        <f>'Formula Factor Data'!AK23</f>
        <v>5.297820644196416</v>
      </c>
      <c r="I19" s="103">
        <f>'Formula Factor Data'!AL23</f>
        <v>12.065717173955187</v>
      </c>
      <c r="J19" s="103">
        <f>'Formula Factor Data'!AM23</f>
        <v>21.801502755698341</v>
      </c>
      <c r="K19" s="103">
        <f>'Formula Factor Data'!AN23</f>
        <v>83.461478106738298</v>
      </c>
      <c r="L19" s="103">
        <f>'Formula Factor Data'!AO23</f>
        <v>74.502336389065832</v>
      </c>
      <c r="M19" s="103">
        <f>'Formula Factor Data'!AP23</f>
        <v>174.79652229602502</v>
      </c>
      <c r="N19" s="103">
        <f>'Formula Factor Data'!AQ23</f>
        <v>13.029285631316064</v>
      </c>
      <c r="O19" s="104">
        <f>$D19*'National Details'!$E$52</f>
        <v>10.2451333017328</v>
      </c>
      <c r="P19" s="104">
        <f>$D19*'National Details'!$E$53</f>
        <v>1.9306235747062954</v>
      </c>
      <c r="Q19" s="104">
        <f>$D19*'National Details'!$E$59</f>
        <v>1.9672011449266575</v>
      </c>
      <c r="R19" s="104">
        <f>$D19*'National Details'!$E$60</f>
        <v>1.4898655729959227</v>
      </c>
      <c r="S19" s="104">
        <f>$D19*'National Details'!$E$61</f>
        <v>1.4030772871903348</v>
      </c>
      <c r="T19" s="104">
        <f>$D19*'National Details'!$E$62</f>
        <v>1.2873595727828855</v>
      </c>
      <c r="U19" s="104">
        <f>$D19*'National Details'!$E$63</f>
        <v>0.82448871515308375</v>
      </c>
      <c r="V19" s="104">
        <f>$D19*'National Details'!$E$64</f>
        <v>0.67984157214377117</v>
      </c>
      <c r="W19" s="104">
        <f>$D19*'National Details'!$E$55</f>
        <v>0.83932748146688996</v>
      </c>
      <c r="X19" s="104">
        <f>$D19*'National Details'!$E$56</f>
        <v>6.9820094041566856</v>
      </c>
      <c r="Y19" s="105">
        <f t="shared" si="3"/>
        <v>5848543.9682204984</v>
      </c>
      <c r="Z19" s="105">
        <f t="shared" si="3"/>
        <v>233886.22644806758</v>
      </c>
      <c r="AA19" s="105">
        <f t="shared" si="3"/>
        <v>1337.3835093817329</v>
      </c>
      <c r="AB19" s="105">
        <f t="shared" si="3"/>
        <v>4499.0331361263334</v>
      </c>
      <c r="AC19" s="105">
        <f t="shared" si="3"/>
        <v>9649.6062206501592</v>
      </c>
      <c r="AD19" s="105">
        <f t="shared" si="3"/>
        <v>15997.832765952409</v>
      </c>
      <c r="AE19" s="105">
        <f t="shared" si="3"/>
        <v>39223.436703931082</v>
      </c>
      <c r="AF19" s="105">
        <f t="shared" si="3"/>
        <v>28870.377734502166</v>
      </c>
      <c r="AG19" s="105">
        <f t="shared" si="10"/>
        <v>99577.670070543885</v>
      </c>
      <c r="AH19" s="105">
        <f t="shared" si="4"/>
        <v>83625.569151899443</v>
      </c>
      <c r="AI19" s="105">
        <f t="shared" si="4"/>
        <v>51853.239040156637</v>
      </c>
      <c r="AJ19" s="104">
        <f t="shared" si="5"/>
        <v>10.245133301732803</v>
      </c>
      <c r="AK19" s="104">
        <f t="shared" si="5"/>
        <v>0.40970805390538811</v>
      </c>
      <c r="AL19" s="104">
        <f t="shared" si="6"/>
        <v>0.17443427104115575</v>
      </c>
      <c r="AM19" s="104">
        <f t="shared" si="6"/>
        <v>0.1464903244379924</v>
      </c>
      <c r="AN19" s="104">
        <f t="shared" si="6"/>
        <v>9.0833436318451491E-2</v>
      </c>
      <c r="AO19" s="104">
        <f t="shared" si="7"/>
        <v>11.066599387435792</v>
      </c>
      <c r="AP19" s="104">
        <f t="shared" si="8"/>
        <v>11.07</v>
      </c>
      <c r="AQ19" s="105">
        <f t="shared" si="9"/>
        <v>6319428</v>
      </c>
      <c r="AR19" s="214"/>
      <c r="AS19" s="215"/>
      <c r="AT19" s="32"/>
      <c r="AV19" s="32"/>
      <c r="AX19" s="32"/>
    </row>
    <row r="20" spans="1:50" x14ac:dyDescent="0.5">
      <c r="A20" s="102" t="s">
        <v>65</v>
      </c>
      <c r="B20" s="101">
        <v>823</v>
      </c>
      <c r="C20" s="102" t="s">
        <v>68</v>
      </c>
      <c r="D20" s="103">
        <f>ACA!P26</f>
        <v>1.1073969368210399</v>
      </c>
      <c r="E20" s="103">
        <f>'Formula Factor Data'!AH24</f>
        <v>681.32999999999993</v>
      </c>
      <c r="F20" s="103">
        <f>'Formula Factor Data'!AI24</f>
        <v>88.250351181246003</v>
      </c>
      <c r="G20" s="103">
        <f>'Formula Factor Data'!AJ24</f>
        <v>0</v>
      </c>
      <c r="H20" s="103">
        <f>'Formula Factor Data'!AK24</f>
        <v>2.6636435218324981</v>
      </c>
      <c r="I20" s="103">
        <f>'Formula Factor Data'!AL24</f>
        <v>22.434631352899068</v>
      </c>
      <c r="J20" s="103">
        <f>'Formula Factor Data'!AM24</f>
        <v>10.917186828919112</v>
      </c>
      <c r="K20" s="103">
        <f>'Formula Factor Data'!AN24</f>
        <v>53.610515390121691</v>
      </c>
      <c r="L20" s="103">
        <f>'Formula Factor Data'!AO24</f>
        <v>44.64416607015032</v>
      </c>
      <c r="M20" s="103">
        <f>'Formula Factor Data'!AP24</f>
        <v>69.250121272605</v>
      </c>
      <c r="N20" s="103">
        <f>'Formula Factor Data'!AQ24</f>
        <v>9.9224668123004527</v>
      </c>
      <c r="O20" s="104">
        <f>$D20*'National Details'!$E$52</f>
        <v>9.934932267702079</v>
      </c>
      <c r="P20" s="104">
        <f>$D20*'National Details'!$E$53</f>
        <v>1.8721683636748601</v>
      </c>
      <c r="Q20" s="104">
        <f>$D20*'National Details'!$E$59</f>
        <v>1.9076384421944779</v>
      </c>
      <c r="R20" s="104">
        <f>$D20*'National Details'!$E$60</f>
        <v>1.4447555848972866</v>
      </c>
      <c r="S20" s="104">
        <f>$D20*'National Details'!$E$61</f>
        <v>1.3605950653887064</v>
      </c>
      <c r="T20" s="104">
        <f>$D20*'National Details'!$E$62</f>
        <v>1.2483810393772679</v>
      </c>
      <c r="U20" s="104">
        <f>$D20*'National Details'!$E$63</f>
        <v>0.79952493533150848</v>
      </c>
      <c r="V20" s="104">
        <f>$D20*'National Details'!$E$64</f>
        <v>0.65925740281720913</v>
      </c>
      <c r="W20" s="104">
        <f>$D20*'National Details'!$E$55</f>
        <v>0.81391441508956985</v>
      </c>
      <c r="X20" s="104">
        <f>$D20*'National Details'!$E$56</f>
        <v>6.7706088812942555</v>
      </c>
      <c r="Y20" s="105">
        <f t="shared" si="3"/>
        <v>3858311.4191134702</v>
      </c>
      <c r="Z20" s="105">
        <f t="shared" si="3"/>
        <v>94175.123871893287</v>
      </c>
      <c r="AA20" s="105">
        <f t="shared" si="3"/>
        <v>0</v>
      </c>
      <c r="AB20" s="105">
        <f t="shared" si="3"/>
        <v>2193.5388969754981</v>
      </c>
      <c r="AC20" s="105">
        <f t="shared" si="3"/>
        <v>17398.935766164464</v>
      </c>
      <c r="AD20" s="105">
        <f t="shared" si="3"/>
        <v>7768.42115312026</v>
      </c>
      <c r="AE20" s="105">
        <f t="shared" si="3"/>
        <v>24431.877994714254</v>
      </c>
      <c r="AF20" s="105">
        <f t="shared" si="3"/>
        <v>16776.238275378058</v>
      </c>
      <c r="AG20" s="105">
        <f t="shared" si="10"/>
        <v>68569.012086352537</v>
      </c>
      <c r="AH20" s="105">
        <f t="shared" si="4"/>
        <v>32127.293011770224</v>
      </c>
      <c r="AI20" s="105">
        <f t="shared" si="4"/>
        <v>38293.250896514095</v>
      </c>
      <c r="AJ20" s="104">
        <f t="shared" si="5"/>
        <v>9.934932267702079</v>
      </c>
      <c r="AK20" s="104">
        <f t="shared" si="5"/>
        <v>0.24249558299902407</v>
      </c>
      <c r="AL20" s="104">
        <f t="shared" si="6"/>
        <v>0.1765613027933563</v>
      </c>
      <c r="AM20" s="104">
        <f t="shared" si="6"/>
        <v>8.2725950641354531E-2</v>
      </c>
      <c r="AN20" s="104">
        <f t="shared" si="6"/>
        <v>9.8602941194001356E-2</v>
      </c>
      <c r="AO20" s="104">
        <f t="shared" si="7"/>
        <v>10.535318045329815</v>
      </c>
      <c r="AP20" s="104">
        <f t="shared" si="8"/>
        <v>10.54</v>
      </c>
      <c r="AQ20" s="105">
        <f t="shared" si="9"/>
        <v>4093295</v>
      </c>
      <c r="AR20" s="214"/>
      <c r="AS20" s="215"/>
      <c r="AT20" s="32"/>
      <c r="AV20" s="32"/>
      <c r="AX20" s="32"/>
    </row>
    <row r="21" spans="1:50" x14ac:dyDescent="0.5">
      <c r="A21" s="102" t="s">
        <v>65</v>
      </c>
      <c r="B21" s="101">
        <v>881</v>
      </c>
      <c r="C21" s="102" t="s">
        <v>69</v>
      </c>
      <c r="D21" s="103">
        <f>ACA!P27</f>
        <v>1.0984416954147997</v>
      </c>
      <c r="E21" s="103">
        <f>'Formula Factor Data'!AH25</f>
        <v>2811.09</v>
      </c>
      <c r="F21" s="103">
        <f>'Formula Factor Data'!AI25</f>
        <v>561.68790834429205</v>
      </c>
      <c r="G21" s="103">
        <f>'Formula Factor Data'!AJ25</f>
        <v>47.880347607765479</v>
      </c>
      <c r="H21" s="103">
        <f>'Formula Factor Data'!AK25</f>
        <v>83.467540224194636</v>
      </c>
      <c r="I21" s="103">
        <f>'Formula Factor Data'!AL25</f>
        <v>100.20081049542063</v>
      </c>
      <c r="J21" s="103">
        <f>'Formula Factor Data'!AM25</f>
        <v>135.85427348916159</v>
      </c>
      <c r="K21" s="103">
        <f>'Formula Factor Data'!AN25</f>
        <v>246.82402029774744</v>
      </c>
      <c r="L21" s="103">
        <f>'Formula Factor Data'!AO25</f>
        <v>324.52603769581668</v>
      </c>
      <c r="M21" s="103">
        <f>'Formula Factor Data'!AP25</f>
        <v>301.41120219283499</v>
      </c>
      <c r="N21" s="103">
        <f>'Formula Factor Data'!AQ25</f>
        <v>46.968497339944264</v>
      </c>
      <c r="O21" s="104">
        <f>$D21*'National Details'!$E$52</f>
        <v>9.8545909611175411</v>
      </c>
      <c r="P21" s="104">
        <f>$D21*'National Details'!$E$53</f>
        <v>1.8570286074660676</v>
      </c>
      <c r="Q21" s="104">
        <f>$D21*'National Details'!$E$59</f>
        <v>1.8922118483529635</v>
      </c>
      <c r="R21" s="104">
        <f>$D21*'National Details'!$E$60</f>
        <v>1.4330722086790808</v>
      </c>
      <c r="S21" s="104">
        <f>$D21*'National Details'!$E$61</f>
        <v>1.3495922741929205</v>
      </c>
      <c r="T21" s="104">
        <f>$D21*'National Details'!$E$62</f>
        <v>1.2382856948780416</v>
      </c>
      <c r="U21" s="104">
        <f>$D21*'National Details'!$E$63</f>
        <v>0.79305937761852086</v>
      </c>
      <c r="V21" s="104">
        <f>$D21*'National Details'!$E$64</f>
        <v>0.653926153474921</v>
      </c>
      <c r="W21" s="104">
        <f>$D21*'National Details'!$E$55</f>
        <v>0.80733249326118772</v>
      </c>
      <c r="X21" s="104">
        <f>$D21*'National Details'!$E$56</f>
        <v>6.7158566646470979</v>
      </c>
      <c r="Y21" s="105">
        <f t="shared" si="3"/>
        <v>15790220.999786111</v>
      </c>
      <c r="Z21" s="105">
        <f t="shared" si="3"/>
        <v>594550.1931299835</v>
      </c>
      <c r="AA21" s="105">
        <f t="shared" si="3"/>
        <v>51641.863796603218</v>
      </c>
      <c r="AB21" s="105">
        <f t="shared" si="3"/>
        <v>68180.556966595075</v>
      </c>
      <c r="AC21" s="105">
        <f t="shared" si="3"/>
        <v>77081.236636118498</v>
      </c>
      <c r="AD21" s="105">
        <f t="shared" si="3"/>
        <v>95889.049966316437</v>
      </c>
      <c r="AE21" s="105">
        <f t="shared" si="3"/>
        <v>111575.27923362066</v>
      </c>
      <c r="AF21" s="105">
        <f t="shared" si="3"/>
        <v>120963.1562137431</v>
      </c>
      <c r="AG21" s="105">
        <f t="shared" si="10"/>
        <v>525331.14281299699</v>
      </c>
      <c r="AH21" s="105">
        <f t="shared" si="4"/>
        <v>138703.26269702025</v>
      </c>
      <c r="AI21" s="105">
        <f t="shared" si="4"/>
        <v>179797.20665668676</v>
      </c>
      <c r="AJ21" s="104">
        <f t="shared" si="5"/>
        <v>9.8545909611175411</v>
      </c>
      <c r="AK21" s="104">
        <f t="shared" si="5"/>
        <v>0.37105553869251029</v>
      </c>
      <c r="AL21" s="104">
        <f t="shared" si="6"/>
        <v>0.32785630623083956</v>
      </c>
      <c r="AM21" s="104">
        <f t="shared" si="6"/>
        <v>8.656395112329858E-2</v>
      </c>
      <c r="AN21" s="104">
        <f t="shared" si="6"/>
        <v>0.11221045782558513</v>
      </c>
      <c r="AO21" s="104">
        <f t="shared" si="7"/>
        <v>10.752277214989775</v>
      </c>
      <c r="AP21" s="104">
        <f t="shared" si="8"/>
        <v>10.75</v>
      </c>
      <c r="AQ21" s="105">
        <f t="shared" si="9"/>
        <v>17224954</v>
      </c>
      <c r="AR21" s="214"/>
      <c r="AS21" s="215"/>
      <c r="AT21" s="32"/>
      <c r="AV21" s="32"/>
      <c r="AX21" s="32"/>
    </row>
    <row r="22" spans="1:50" x14ac:dyDescent="0.5">
      <c r="A22" s="102" t="s">
        <v>65</v>
      </c>
      <c r="B22" s="101">
        <v>919</v>
      </c>
      <c r="C22" s="102" t="s">
        <v>70</v>
      </c>
      <c r="D22" s="103">
        <f>ACA!P28</f>
        <v>1.2302683687976645</v>
      </c>
      <c r="E22" s="103">
        <f>'Formula Factor Data'!AH26</f>
        <v>2421.96</v>
      </c>
      <c r="F22" s="103">
        <f>'Formula Factor Data'!AI26</f>
        <v>382.35236309167169</v>
      </c>
      <c r="G22" s="103">
        <f>'Formula Factor Data'!AJ26</f>
        <v>0</v>
      </c>
      <c r="H22" s="103">
        <f>'Formula Factor Data'!AK26</f>
        <v>12.697473649538866</v>
      </c>
      <c r="I22" s="103">
        <f>'Formula Factor Data'!AL26</f>
        <v>38.424815546772074</v>
      </c>
      <c r="J22" s="103">
        <f>'Formula Factor Data'!AM26</f>
        <v>46.767919960474302</v>
      </c>
      <c r="K22" s="103">
        <f>'Formula Factor Data'!AN26</f>
        <v>176.235615942029</v>
      </c>
      <c r="L22" s="103">
        <f>'Formula Factor Data'!AO26</f>
        <v>294.20245882740448</v>
      </c>
      <c r="M22" s="103">
        <f>'Formula Factor Data'!AP26</f>
        <v>475.49111220445207</v>
      </c>
      <c r="N22" s="103">
        <f>'Formula Factor Data'!AQ26</f>
        <v>29.966759093320334</v>
      </c>
      <c r="O22" s="104">
        <f>$D22*'National Details'!$E$52</f>
        <v>11.037264515276828</v>
      </c>
      <c r="P22" s="104">
        <f>$D22*'National Details'!$E$53</f>
        <v>2.079895150789171</v>
      </c>
      <c r="Q22" s="104">
        <f>$D22*'National Details'!$E$59</f>
        <v>2.1193008184323601</v>
      </c>
      <c r="R22" s="104">
        <f>$D22*'National Details'!$E$60</f>
        <v>1.605058708077447</v>
      </c>
      <c r="S22" s="104">
        <f>$D22*'National Details'!$E$61</f>
        <v>1.5115601425583722</v>
      </c>
      <c r="T22" s="104">
        <f>$D22*'National Details'!$E$62</f>
        <v>1.3868953885329407</v>
      </c>
      <c r="U22" s="104">
        <f>$D22*'National Details'!$E$63</f>
        <v>0.88823637243120901</v>
      </c>
      <c r="V22" s="104">
        <f>$D22*'National Details'!$E$64</f>
        <v>0.73240542989941837</v>
      </c>
      <c r="W22" s="104">
        <f>$D22*'National Details'!$E$55</f>
        <v>0.90422243957766157</v>
      </c>
      <c r="X22" s="104">
        <f>$D22*'National Details'!$E$56</f>
        <v>7.5218430421782658</v>
      </c>
      <c r="Y22" s="105">
        <f t="shared" si="3"/>
        <v>15237133.504289323</v>
      </c>
      <c r="Z22" s="105">
        <f t="shared" si="3"/>
        <v>453294.1107556746</v>
      </c>
      <c r="AA22" s="105">
        <f t="shared" si="3"/>
        <v>0</v>
      </c>
      <c r="AB22" s="105">
        <f t="shared" si="3"/>
        <v>11616.708671512479</v>
      </c>
      <c r="AC22" s="105">
        <f t="shared" si="3"/>
        <v>33106.40920942503</v>
      </c>
      <c r="AD22" s="105">
        <f t="shared" si="3"/>
        <v>36971.461138941908</v>
      </c>
      <c r="AE22" s="105">
        <f t="shared" si="3"/>
        <v>89227.163992590722</v>
      </c>
      <c r="AF22" s="105">
        <f t="shared" si="3"/>
        <v>122821.02265092212</v>
      </c>
      <c r="AG22" s="105">
        <f t="shared" si="10"/>
        <v>293742.76566339226</v>
      </c>
      <c r="AH22" s="105">
        <f t="shared" si="4"/>
        <v>245071.348080753</v>
      </c>
      <c r="AI22" s="105">
        <f t="shared" si="4"/>
        <v>128480.9972781526</v>
      </c>
      <c r="AJ22" s="104">
        <f t="shared" si="5"/>
        <v>11.037264515276828</v>
      </c>
      <c r="AK22" s="104">
        <f t="shared" si="5"/>
        <v>0.32835093308194541</v>
      </c>
      <c r="AL22" s="104">
        <f t="shared" si="6"/>
        <v>0.21277733132437052</v>
      </c>
      <c r="AM22" s="104">
        <f t="shared" si="6"/>
        <v>0.17752140145791231</v>
      </c>
      <c r="AN22" s="104">
        <f t="shared" si="6"/>
        <v>9.3067291938233446E-2</v>
      </c>
      <c r="AO22" s="104">
        <f t="shared" si="7"/>
        <v>11.84898147307929</v>
      </c>
      <c r="AP22" s="104">
        <f t="shared" si="8"/>
        <v>11.85</v>
      </c>
      <c r="AQ22" s="105">
        <f t="shared" si="9"/>
        <v>16359129</v>
      </c>
      <c r="AR22" s="214"/>
      <c r="AS22" s="215"/>
      <c r="AT22" s="32"/>
      <c r="AV22" s="32"/>
      <c r="AX22" s="32"/>
    </row>
    <row r="23" spans="1:50" x14ac:dyDescent="0.5">
      <c r="A23" s="102" t="s">
        <v>65</v>
      </c>
      <c r="B23" s="101">
        <v>821</v>
      </c>
      <c r="C23" s="102" t="s">
        <v>71</v>
      </c>
      <c r="D23" s="103">
        <f>ACA!P29</f>
        <v>1.1021708346708126</v>
      </c>
      <c r="E23" s="103">
        <f>'Formula Factor Data'!AH27</f>
        <v>322.43</v>
      </c>
      <c r="F23" s="103">
        <f>'Formula Factor Data'!AI27</f>
        <v>82.234979809821553</v>
      </c>
      <c r="G23" s="103">
        <f>'Formula Factor Data'!AJ27</f>
        <v>11.771524329400716</v>
      </c>
      <c r="H23" s="103">
        <f>'Formula Factor Data'!AK27</f>
        <v>11.639047367494276</v>
      </c>
      <c r="I23" s="103">
        <f>'Formula Factor Data'!AL27</f>
        <v>14.250736045078359</v>
      </c>
      <c r="J23" s="103">
        <f>'Formula Factor Data'!AM27</f>
        <v>15.064523096789342</v>
      </c>
      <c r="K23" s="103">
        <f>'Formula Factor Data'!AN27</f>
        <v>53.36929036802254</v>
      </c>
      <c r="L23" s="103">
        <f>'Formula Factor Data'!AO27</f>
        <v>73.58148969889065</v>
      </c>
      <c r="M23" s="103">
        <f>'Formula Factor Data'!AP27</f>
        <v>166.56910646406402</v>
      </c>
      <c r="N23" s="103">
        <f>'Formula Factor Data'!AQ27</f>
        <v>5.0440068125906761</v>
      </c>
      <c r="O23" s="104">
        <f>$D23*'National Details'!$E$52</f>
        <v>9.8880466667398377</v>
      </c>
      <c r="P23" s="104">
        <f>$D23*'National Details'!$E$53</f>
        <v>1.8633331007391725</v>
      </c>
      <c r="Q23" s="104">
        <f>$D23*'National Details'!$E$59</f>
        <v>1.898635786477163</v>
      </c>
      <c r="R23" s="104">
        <f>$D23*'National Details'!$E$60</f>
        <v>1.4379373971113791</v>
      </c>
      <c r="S23" s="104">
        <f>$D23*'National Details'!$E$61</f>
        <v>1.3541740535903275</v>
      </c>
      <c r="T23" s="104">
        <f>$D23*'National Details'!$E$62</f>
        <v>1.2424895955622604</v>
      </c>
      <c r="U23" s="104">
        <f>$D23*'National Details'!$E$63</f>
        <v>0.79575176344998677</v>
      </c>
      <c r="V23" s="104">
        <f>$D23*'National Details'!$E$64</f>
        <v>0.65614619091490178</v>
      </c>
      <c r="W23" s="104">
        <f>$D23*'National Details'!$E$55</f>
        <v>0.81007333540678572</v>
      </c>
      <c r="X23" s="104">
        <f>$D23*'National Details'!$E$56</f>
        <v>6.7386565682108763</v>
      </c>
      <c r="Y23" s="105">
        <f t="shared" si="3"/>
        <v>1817275.6454514479</v>
      </c>
      <c r="Z23" s="105">
        <f t="shared" si="3"/>
        <v>87341.761153407089</v>
      </c>
      <c r="AA23" s="105">
        <f t="shared" si="3"/>
        <v>12739.407291316467</v>
      </c>
      <c r="AB23" s="105">
        <f t="shared" si="3"/>
        <v>9539.6462415883398</v>
      </c>
      <c r="AC23" s="105">
        <f t="shared" si="3"/>
        <v>10999.846888181444</v>
      </c>
      <c r="AD23" s="105">
        <f t="shared" si="3"/>
        <v>10668.982529624827</v>
      </c>
      <c r="AE23" s="105">
        <f t="shared" si="3"/>
        <v>24207.162946924149</v>
      </c>
      <c r="AF23" s="105">
        <f t="shared" si="3"/>
        <v>27519.722087029575</v>
      </c>
      <c r="AG23" s="105">
        <f t="shared" si="10"/>
        <v>95674.767984664795</v>
      </c>
      <c r="AH23" s="105">
        <f t="shared" si="4"/>
        <v>76911.919239971234</v>
      </c>
      <c r="AI23" s="105">
        <f t="shared" si="4"/>
        <v>19374.202893525802</v>
      </c>
      <c r="AJ23" s="104">
        <f t="shared" si="5"/>
        <v>9.8880466667398377</v>
      </c>
      <c r="AK23" s="104">
        <f t="shared" si="5"/>
        <v>0.47523853214110984</v>
      </c>
      <c r="AL23" s="104">
        <f t="shared" si="6"/>
        <v>0.52057956811876915</v>
      </c>
      <c r="AM23" s="104">
        <f t="shared" si="6"/>
        <v>0.4184883281613756</v>
      </c>
      <c r="AN23" s="104">
        <f t="shared" si="6"/>
        <v>0.10541770194387794</v>
      </c>
      <c r="AO23" s="104">
        <f t="shared" si="7"/>
        <v>11.40777079710497</v>
      </c>
      <c r="AP23" s="104">
        <f t="shared" si="8"/>
        <v>11.41</v>
      </c>
      <c r="AQ23" s="105">
        <f t="shared" si="9"/>
        <v>2096988</v>
      </c>
      <c r="AR23" s="214"/>
      <c r="AS23" s="215"/>
      <c r="AT23" s="32"/>
      <c r="AV23" s="32"/>
      <c r="AX23" s="32"/>
    </row>
    <row r="24" spans="1:50" x14ac:dyDescent="0.5">
      <c r="A24" s="102" t="s">
        <v>65</v>
      </c>
      <c r="B24" s="101">
        <v>926</v>
      </c>
      <c r="C24" s="102" t="s">
        <v>72</v>
      </c>
      <c r="D24" s="103">
        <f>ACA!P30</f>
        <v>1.0605393196127777</v>
      </c>
      <c r="E24" s="103">
        <f>'Formula Factor Data'!AH28</f>
        <v>1245.1300000000001</v>
      </c>
      <c r="F24" s="103">
        <f>'Formula Factor Data'!AI28</f>
        <v>291.18987343552243</v>
      </c>
      <c r="G24" s="103">
        <f>'Formula Factor Data'!AJ28</f>
        <v>21.155463224813921</v>
      </c>
      <c r="H24" s="103">
        <f>'Formula Factor Data'!AK28</f>
        <v>59.917004366417054</v>
      </c>
      <c r="I24" s="103">
        <f>'Formula Factor Data'!AL28</f>
        <v>51.353408067690779</v>
      </c>
      <c r="J24" s="103">
        <f>'Formula Factor Data'!AM28</f>
        <v>75.382183208524694</v>
      </c>
      <c r="K24" s="103">
        <f>'Formula Factor Data'!AN28</f>
        <v>91.80513268930568</v>
      </c>
      <c r="L24" s="103">
        <f>'Formula Factor Data'!AO28</f>
        <v>109.58022895409609</v>
      </c>
      <c r="M24" s="103">
        <f>'Formula Factor Data'!AP28</f>
        <v>172.05322435921198</v>
      </c>
      <c r="N24" s="103">
        <f>'Formula Factor Data'!AQ28</f>
        <v>18.975152039437823</v>
      </c>
      <c r="O24" s="104">
        <f>$D24*'National Details'!$E$52</f>
        <v>9.5145525125201953</v>
      </c>
      <c r="P24" s="104">
        <f>$D24*'National Details'!$E$53</f>
        <v>1.7929507447546515</v>
      </c>
      <c r="Q24" s="104">
        <f>$D24*'National Details'!$E$59</f>
        <v>1.8269199672520464</v>
      </c>
      <c r="R24" s="104">
        <f>$D24*'National Details'!$E$60</f>
        <v>1.3836232104923569</v>
      </c>
      <c r="S24" s="104">
        <f>$D24*'National Details'!$E$61</f>
        <v>1.3030238001724137</v>
      </c>
      <c r="T24" s="104">
        <f>$D24*'National Details'!$E$62</f>
        <v>1.1955579197458239</v>
      </c>
      <c r="U24" s="104">
        <f>$D24*'National Details'!$E$63</f>
        <v>0.76569439803946004</v>
      </c>
      <c r="V24" s="104">
        <f>$D24*'National Details'!$E$64</f>
        <v>0.63136204750622182</v>
      </c>
      <c r="W24" s="104">
        <f>$D24*'National Details'!$E$55</f>
        <v>0.77947501144444575</v>
      </c>
      <c r="X24" s="104">
        <f>$D24*'National Details'!$E$56</f>
        <v>6.4841220862907614</v>
      </c>
      <c r="Y24" s="105">
        <f t="shared" si="3"/>
        <v>6752707.2188511351</v>
      </c>
      <c r="Z24" s="105">
        <f t="shared" si="3"/>
        <v>297590.78725150262</v>
      </c>
      <c r="AA24" s="105">
        <f t="shared" si="3"/>
        <v>22030.122763670985</v>
      </c>
      <c r="AB24" s="105">
        <f t="shared" si="3"/>
        <v>47254.45802839152</v>
      </c>
      <c r="AC24" s="105">
        <f t="shared" si="3"/>
        <v>38141.386371335262</v>
      </c>
      <c r="AD24" s="105">
        <f t="shared" si="3"/>
        <v>51370.546701328945</v>
      </c>
      <c r="AE24" s="105">
        <f t="shared" si="3"/>
        <v>40067.965212538278</v>
      </c>
      <c r="AF24" s="105">
        <f t="shared" si="3"/>
        <v>39435.334699635438</v>
      </c>
      <c r="AG24" s="105">
        <f t="shared" si="10"/>
        <v>238299.81377690041</v>
      </c>
      <c r="AH24" s="105">
        <f t="shared" si="4"/>
        <v>76443.37774507681</v>
      </c>
      <c r="AI24" s="105">
        <f t="shared" si="4"/>
        <v>70131.205384897054</v>
      </c>
      <c r="AJ24" s="104">
        <f t="shared" si="5"/>
        <v>9.5145525125201971</v>
      </c>
      <c r="AK24" s="104">
        <f t="shared" si="5"/>
        <v>0.41930489221304817</v>
      </c>
      <c r="AL24" s="104">
        <f t="shared" si="6"/>
        <v>0.33576401558986152</v>
      </c>
      <c r="AM24" s="104">
        <f t="shared" si="6"/>
        <v>0.10770858386389418</v>
      </c>
      <c r="AN24" s="104">
        <f t="shared" si="6"/>
        <v>9.8814744187067982E-2</v>
      </c>
      <c r="AO24" s="104">
        <f t="shared" si="7"/>
        <v>10.47614474837407</v>
      </c>
      <c r="AP24" s="104">
        <f t="shared" si="8"/>
        <v>10.48</v>
      </c>
      <c r="AQ24" s="105">
        <f t="shared" si="9"/>
        <v>7437909</v>
      </c>
      <c r="AR24" s="214"/>
      <c r="AS24" s="215"/>
      <c r="AT24" s="32"/>
      <c r="AV24" s="32"/>
      <c r="AX24" s="32"/>
    </row>
    <row r="25" spans="1:50" x14ac:dyDescent="0.5">
      <c r="A25" s="102" t="s">
        <v>65</v>
      </c>
      <c r="B25" s="101">
        <v>874</v>
      </c>
      <c r="C25" s="102" t="s">
        <v>73</v>
      </c>
      <c r="D25" s="103">
        <f>ACA!P31</f>
        <v>1.1117413026209908</v>
      </c>
      <c r="E25" s="103">
        <f>'Formula Factor Data'!AH29</f>
        <v>451.55999999999995</v>
      </c>
      <c r="F25" s="103">
        <f>'Formula Factor Data'!AI29</f>
        <v>133.8965351335932</v>
      </c>
      <c r="G25" s="103">
        <f>'Formula Factor Data'!AJ29</f>
        <v>3.4069760299125318</v>
      </c>
      <c r="H25" s="103">
        <f>'Formula Factor Data'!AK29</f>
        <v>35.818473659611399</v>
      </c>
      <c r="I25" s="103">
        <f>'Formula Factor Data'!AL29</f>
        <v>30.451732656740333</v>
      </c>
      <c r="J25" s="103">
        <f>'Formula Factor Data'!AM29</f>
        <v>38.049590705748813</v>
      </c>
      <c r="K25" s="103">
        <f>'Formula Factor Data'!AN29</f>
        <v>88.792428390198296</v>
      </c>
      <c r="L25" s="103">
        <f>'Formula Factor Data'!AO29</f>
        <v>93.254662482473108</v>
      </c>
      <c r="M25" s="103">
        <f>'Formula Factor Data'!AP29</f>
        <v>179.70050376140398</v>
      </c>
      <c r="N25" s="103">
        <f>'Formula Factor Data'!AQ29</f>
        <v>10.026835981838818</v>
      </c>
      <c r="O25" s="104">
        <f>$D25*'National Details'!$E$52</f>
        <v>9.9739074341790008</v>
      </c>
      <c r="P25" s="104">
        <f>$D25*'National Details'!$E$53</f>
        <v>1.8795129606666552</v>
      </c>
      <c r="Q25" s="104">
        <f>$D25*'National Details'!$E$59</f>
        <v>1.9151221898294786</v>
      </c>
      <c r="R25" s="104">
        <f>$D25*'National Details'!$E$60</f>
        <v>1.4504234231796767</v>
      </c>
      <c r="S25" s="104">
        <f>$D25*'National Details'!$E$61</f>
        <v>1.3659327383342583</v>
      </c>
      <c r="T25" s="104">
        <f>$D25*'National Details'!$E$62</f>
        <v>1.2532784918737021</v>
      </c>
      <c r="U25" s="104">
        <f>$D25*'National Details'!$E$63</f>
        <v>0.80266150603147191</v>
      </c>
      <c r="V25" s="104">
        <f>$D25*'National Details'!$E$64</f>
        <v>0.66184369795577547</v>
      </c>
      <c r="W25" s="104">
        <f>$D25*'National Details'!$E$55</f>
        <v>0.81710743633735528</v>
      </c>
      <c r="X25" s="104">
        <f>$D25*'National Details'!$E$56</f>
        <v>6.7971702710640125</v>
      </c>
      <c r="Y25" s="105">
        <f t="shared" si="3"/>
        <v>2567176.0553573854</v>
      </c>
      <c r="Z25" s="105">
        <f t="shared" si="3"/>
        <v>143446.35570800953</v>
      </c>
      <c r="AA25" s="105">
        <f t="shared" si="3"/>
        <v>3719.1219752084994</v>
      </c>
      <c r="AB25" s="105">
        <f t="shared" si="3"/>
        <v>29612.613311713449</v>
      </c>
      <c r="AC25" s="105">
        <f t="shared" si="3"/>
        <v>23709.160587661128</v>
      </c>
      <c r="AD25" s="105">
        <f t="shared" si="3"/>
        <v>27181.438183984126</v>
      </c>
      <c r="AE25" s="105">
        <f t="shared" si="3"/>
        <v>40624.050648644865</v>
      </c>
      <c r="AF25" s="105">
        <f t="shared" si="3"/>
        <v>35180.406081340101</v>
      </c>
      <c r="AG25" s="105">
        <f t="shared" si="10"/>
        <v>160026.79078855217</v>
      </c>
      <c r="AH25" s="105">
        <f t="shared" si="4"/>
        <v>83695.732224096879</v>
      </c>
      <c r="AI25" s="105">
        <f t="shared" si="4"/>
        <v>38847.84352569616</v>
      </c>
      <c r="AJ25" s="104">
        <f t="shared" si="5"/>
        <v>9.9739074341790008</v>
      </c>
      <c r="AK25" s="104">
        <f t="shared" si="5"/>
        <v>0.55731303297888779</v>
      </c>
      <c r="AL25" s="104">
        <f t="shared" si="6"/>
        <v>0.62173079052482461</v>
      </c>
      <c r="AM25" s="104">
        <f t="shared" si="6"/>
        <v>0.32517188842459932</v>
      </c>
      <c r="AN25" s="104">
        <f t="shared" si="6"/>
        <v>0.15093035576355249</v>
      </c>
      <c r="AO25" s="104">
        <f t="shared" si="7"/>
        <v>11.629053501870864</v>
      </c>
      <c r="AP25" s="104">
        <f t="shared" si="8"/>
        <v>11.63</v>
      </c>
      <c r="AQ25" s="105">
        <f t="shared" si="9"/>
        <v>2993437</v>
      </c>
      <c r="AR25" s="214"/>
      <c r="AS25" s="215"/>
      <c r="AT25" s="32"/>
      <c r="AV25" s="32"/>
      <c r="AX25" s="32"/>
    </row>
    <row r="26" spans="1:50" x14ac:dyDescent="0.5">
      <c r="A26" s="102" t="s">
        <v>65</v>
      </c>
      <c r="B26" s="101">
        <v>882</v>
      </c>
      <c r="C26" s="102" t="s">
        <v>74</v>
      </c>
      <c r="D26" s="103">
        <f>ACA!P32</f>
        <v>1.0694184015763972</v>
      </c>
      <c r="E26" s="103">
        <f>'Formula Factor Data'!AH30</f>
        <v>255.59</v>
      </c>
      <c r="F26" s="103">
        <f>'Formula Factor Data'!AI30</f>
        <v>66.968774912075034</v>
      </c>
      <c r="G26" s="103">
        <f>'Formula Factor Data'!AJ30</f>
        <v>19.534937389852519</v>
      </c>
      <c r="H26" s="103">
        <f>'Formula Factor Data'!AK30</f>
        <v>10.170495315833412</v>
      </c>
      <c r="I26" s="103">
        <f>'Formula Factor Data'!AL30</f>
        <v>23.517788702346721</v>
      </c>
      <c r="J26" s="103">
        <f>'Formula Factor Data'!AM30</f>
        <v>23.612618495501344</v>
      </c>
      <c r="K26" s="103">
        <f>'Formula Factor Data'!AN30</f>
        <v>30.701145533809477</v>
      </c>
      <c r="L26" s="103">
        <f>'Formula Factor Data'!AO30</f>
        <v>25.959655876078287</v>
      </c>
      <c r="M26" s="103">
        <f>'Formula Factor Data'!AP30</f>
        <v>38.516442396974995</v>
      </c>
      <c r="N26" s="103">
        <f>'Formula Factor Data'!AQ30</f>
        <v>4.6378750619732276</v>
      </c>
      <c r="O26" s="104">
        <f>$D26*'National Details'!$E$52</f>
        <v>9.5942105601224998</v>
      </c>
      <c r="P26" s="104">
        <f>$D26*'National Details'!$E$53</f>
        <v>1.8079617455963948</v>
      </c>
      <c r="Q26" s="104">
        <f>$D26*'National Details'!$E$59</f>
        <v>1.84221536632893</v>
      </c>
      <c r="R26" s="104">
        <f>$D26*'National Details'!$E$60</f>
        <v>1.3952072259697026</v>
      </c>
      <c r="S26" s="104">
        <f>$D26*'National Details'!$E$61</f>
        <v>1.3139330186316613</v>
      </c>
      <c r="T26" s="104">
        <f>$D26*'National Details'!$E$62</f>
        <v>1.205567408847608</v>
      </c>
      <c r="U26" s="104">
        <f>$D26*'National Details'!$E$63</f>
        <v>0.7721049697113892</v>
      </c>
      <c r="V26" s="104">
        <f>$D26*'National Details'!$E$64</f>
        <v>0.6366479574813213</v>
      </c>
      <c r="W26" s="104">
        <f>$D26*'National Details'!$E$55</f>
        <v>0.78600095761845046</v>
      </c>
      <c r="X26" s="104">
        <f>$D26*'National Details'!$E$56</f>
        <v>6.5384086652054521</v>
      </c>
      <c r="Y26" s="105">
        <f t="shared" si="3"/>
        <v>1397745.0379251747</v>
      </c>
      <c r="Z26" s="105">
        <f t="shared" si="3"/>
        <v>69013.880418577726</v>
      </c>
      <c r="AA26" s="105">
        <f t="shared" si="3"/>
        <v>20512.910248720127</v>
      </c>
      <c r="AB26" s="105">
        <f t="shared" si="3"/>
        <v>8088.2706771148187</v>
      </c>
      <c r="AC26" s="105">
        <f t="shared" si="3"/>
        <v>17613.455487693125</v>
      </c>
      <c r="AD26" s="105">
        <f t="shared" si="3"/>
        <v>16225.963878565335</v>
      </c>
      <c r="AE26" s="105">
        <f t="shared" si="3"/>
        <v>13511.569014217543</v>
      </c>
      <c r="AF26" s="105">
        <f t="shared" si="3"/>
        <v>9420.4822775412358</v>
      </c>
      <c r="AG26" s="105">
        <f t="shared" si="10"/>
        <v>85372.651583852188</v>
      </c>
      <c r="AH26" s="105">
        <f t="shared" si="4"/>
        <v>17256.157546604591</v>
      </c>
      <c r="AI26" s="105">
        <f t="shared" si="4"/>
        <v>17284.863821207233</v>
      </c>
      <c r="AJ26" s="104">
        <f t="shared" si="5"/>
        <v>9.5942105601225016</v>
      </c>
      <c r="AK26" s="104">
        <f t="shared" si="5"/>
        <v>0.47371565080984096</v>
      </c>
      <c r="AL26" s="104">
        <f t="shared" si="6"/>
        <v>0.58600329326678069</v>
      </c>
      <c r="AM26" s="104">
        <f t="shared" si="6"/>
        <v>0.11844735947446391</v>
      </c>
      <c r="AN26" s="104">
        <f t="shared" si="6"/>
        <v>0.11864440116337112</v>
      </c>
      <c r="AO26" s="104">
        <f t="shared" si="7"/>
        <v>10.891021264836958</v>
      </c>
      <c r="AP26" s="104">
        <f t="shared" si="8"/>
        <v>10.89</v>
      </c>
      <c r="AQ26" s="105">
        <f t="shared" si="9"/>
        <v>1586524</v>
      </c>
      <c r="AR26" s="214"/>
      <c r="AS26" s="215"/>
      <c r="AT26" s="32"/>
      <c r="AV26" s="32"/>
      <c r="AX26" s="32"/>
    </row>
    <row r="27" spans="1:50" x14ac:dyDescent="0.5">
      <c r="A27" s="102" t="s">
        <v>65</v>
      </c>
      <c r="B27" s="101">
        <v>935</v>
      </c>
      <c r="C27" s="102" t="s">
        <v>75</v>
      </c>
      <c r="D27" s="103">
        <f>ACA!P33</f>
        <v>1.0740695467028729</v>
      </c>
      <c r="E27" s="103">
        <f>'Formula Factor Data'!AH31</f>
        <v>1103.05</v>
      </c>
      <c r="F27" s="103">
        <f>'Formula Factor Data'!AI31</f>
        <v>240.89846992582</v>
      </c>
      <c r="G27" s="103">
        <f>'Formula Factor Data'!AJ31</f>
        <v>15.297011488370902</v>
      </c>
      <c r="H27" s="103">
        <f>'Formula Factor Data'!AK31</f>
        <v>16.99040759409462</v>
      </c>
      <c r="I27" s="103">
        <f>'Formula Factor Data'!AL31</f>
        <v>58.139932963180925</v>
      </c>
      <c r="J27" s="103">
        <f>'Formula Factor Data'!AM31</f>
        <v>42.250232837806713</v>
      </c>
      <c r="K27" s="103">
        <f>'Formula Factor Data'!AN31</f>
        <v>83.766660696466488</v>
      </c>
      <c r="L27" s="103">
        <f>'Formula Factor Data'!AO31</f>
        <v>114.24779059949338</v>
      </c>
      <c r="M27" s="103">
        <f>'Formula Factor Data'!AP31</f>
        <v>125.88445382259501</v>
      </c>
      <c r="N27" s="103">
        <f>'Formula Factor Data'!AQ31</f>
        <v>17.765690506380338</v>
      </c>
      <c r="O27" s="104">
        <f>$D27*'National Details'!$E$52</f>
        <v>9.6359379753449375</v>
      </c>
      <c r="P27" s="104">
        <f>$D27*'National Details'!$E$53</f>
        <v>1.8158249845770309</v>
      </c>
      <c r="Q27" s="104">
        <f>$D27*'National Details'!$E$59</f>
        <v>1.8502275821374377</v>
      </c>
      <c r="R27" s="104">
        <f>$D27*'National Details'!$E$60</f>
        <v>1.4012753011776165</v>
      </c>
      <c r="S27" s="104">
        <f>$D27*'National Details'!$E$61</f>
        <v>1.3196476137303765</v>
      </c>
      <c r="T27" s="104">
        <f>$D27*'National Details'!$E$62</f>
        <v>1.2108106971340578</v>
      </c>
      <c r="U27" s="104">
        <f>$D27*'National Details'!$E$63</f>
        <v>0.77546303074877843</v>
      </c>
      <c r="V27" s="104">
        <f>$D27*'National Details'!$E$64</f>
        <v>0.63941688500337901</v>
      </c>
      <c r="W27" s="104">
        <f>$D27*'National Details'!$E$55</f>
        <v>0.78941945548424686</v>
      </c>
      <c r="X27" s="104">
        <f>$D27*'National Details'!$E$56</f>
        <v>6.5668456993477937</v>
      </c>
      <c r="Y27" s="105">
        <f t="shared" si="3"/>
        <v>6058485.1887114132</v>
      </c>
      <c r="Z27" s="105">
        <f t="shared" si="3"/>
        <v>249334.79244947896</v>
      </c>
      <c r="AA27" s="105">
        <f t="shared" si="3"/>
        <v>16132.68297063255</v>
      </c>
      <c r="AB27" s="105">
        <f t="shared" si="3"/>
        <v>13570.69595557088</v>
      </c>
      <c r="AC27" s="105">
        <f t="shared" si="3"/>
        <v>43732.807564464289</v>
      </c>
      <c r="AD27" s="105">
        <f t="shared" si="3"/>
        <v>29159.509309559973</v>
      </c>
      <c r="AE27" s="105">
        <f t="shared" si="3"/>
        <v>37026.030690250293</v>
      </c>
      <c r="AF27" s="105">
        <f t="shared" si="3"/>
        <v>41639.620838678442</v>
      </c>
      <c r="AG27" s="105">
        <f t="shared" si="10"/>
        <v>181261.34732915642</v>
      </c>
      <c r="AH27" s="105">
        <f t="shared" si="4"/>
        <v>56644.113084621917</v>
      </c>
      <c r="AI27" s="105">
        <f t="shared" si="4"/>
        <v>66498.792529727565</v>
      </c>
      <c r="AJ27" s="104">
        <f t="shared" si="5"/>
        <v>9.6359379753449375</v>
      </c>
      <c r="AK27" s="104">
        <f t="shared" si="5"/>
        <v>0.39656358318995727</v>
      </c>
      <c r="AL27" s="104">
        <f t="shared" si="6"/>
        <v>0.28829369814184502</v>
      </c>
      <c r="AM27" s="104">
        <f t="shared" si="6"/>
        <v>9.0091688491514221E-2</v>
      </c>
      <c r="AN27" s="104">
        <f t="shared" si="6"/>
        <v>0.1057654216017113</v>
      </c>
      <c r="AO27" s="104">
        <f t="shared" si="7"/>
        <v>10.516652366769964</v>
      </c>
      <c r="AP27" s="104">
        <f t="shared" si="8"/>
        <v>10.52</v>
      </c>
      <c r="AQ27" s="105">
        <f t="shared" si="9"/>
        <v>6614330</v>
      </c>
      <c r="AR27" s="214"/>
      <c r="AS27" s="215"/>
      <c r="AT27" s="32"/>
      <c r="AV27" s="32"/>
      <c r="AX27" s="32"/>
    </row>
    <row r="28" spans="1:50" x14ac:dyDescent="0.5">
      <c r="A28" s="102" t="s">
        <v>65</v>
      </c>
      <c r="B28" s="101">
        <v>883</v>
      </c>
      <c r="C28" s="102" t="s">
        <v>76</v>
      </c>
      <c r="D28" s="103">
        <f>ACA!P34</f>
        <v>1.1364103273968622</v>
      </c>
      <c r="E28" s="103">
        <f>'Formula Factor Data'!AH32</f>
        <v>373.59999999999997</v>
      </c>
      <c r="F28" s="103">
        <f>'Formula Factor Data'!AI32</f>
        <v>84.902516453735956</v>
      </c>
      <c r="G28" s="103">
        <f>'Formula Factor Data'!AJ32</f>
        <v>5.4454822954822948</v>
      </c>
      <c r="H28" s="103">
        <f>'Formula Factor Data'!AK32</f>
        <v>17.020695970695968</v>
      </c>
      <c r="I28" s="103">
        <f>'Formula Factor Data'!AL32</f>
        <v>20.527472527472526</v>
      </c>
      <c r="J28" s="103">
        <f>'Formula Factor Data'!AM32</f>
        <v>35.096275946275945</v>
      </c>
      <c r="K28" s="103">
        <f>'Formula Factor Data'!AN32</f>
        <v>55.110561660561658</v>
      </c>
      <c r="L28" s="103">
        <f>'Formula Factor Data'!AO32</f>
        <v>75.780586080586076</v>
      </c>
      <c r="M28" s="103">
        <f>'Formula Factor Data'!AP32</f>
        <v>94.710440107199986</v>
      </c>
      <c r="N28" s="103">
        <f>'Formula Factor Data'!AQ32</f>
        <v>6.4805656034199268</v>
      </c>
      <c r="O28" s="104">
        <f>$D28*'National Details'!$E$52</f>
        <v>10.195223822286506</v>
      </c>
      <c r="P28" s="104">
        <f>$D28*'National Details'!$E$53</f>
        <v>1.9212184830610715</v>
      </c>
      <c r="Q28" s="104">
        <f>$D28*'National Details'!$E$59</f>
        <v>1.9576178645321667</v>
      </c>
      <c r="R28" s="104">
        <f>$D28*'National Details'!$E$60</f>
        <v>1.4826076474030361</v>
      </c>
      <c r="S28" s="104">
        <f>$D28*'National Details'!$E$61</f>
        <v>1.3962421533795581</v>
      </c>
      <c r="T28" s="104">
        <f>$D28*'National Details'!$E$62</f>
        <v>1.2810881613482554</v>
      </c>
      <c r="U28" s="104">
        <f>$D28*'National Details'!$E$63</f>
        <v>0.82047219322303977</v>
      </c>
      <c r="V28" s="104">
        <f>$D28*'National Details'!$E$64</f>
        <v>0.67652970318391037</v>
      </c>
      <c r="W28" s="104">
        <f>$D28*'National Details'!$E$55</f>
        <v>0.83523867203403512</v>
      </c>
      <c r="X28" s="104">
        <f>$D28*'National Details'!$E$56</f>
        <v>6.9479963323314857</v>
      </c>
      <c r="Y28" s="105">
        <f t="shared" si="3"/>
        <v>2171093.3034035559</v>
      </c>
      <c r="Z28" s="105">
        <f t="shared" si="3"/>
        <v>92976.281805509134</v>
      </c>
      <c r="AA28" s="105">
        <f t="shared" si="3"/>
        <v>6076.2988508989702</v>
      </c>
      <c r="AB28" s="105">
        <f t="shared" si="3"/>
        <v>14383.957985857254</v>
      </c>
      <c r="AC28" s="105">
        <f t="shared" si="3"/>
        <v>16336.953793762837</v>
      </c>
      <c r="AD28" s="105">
        <f t="shared" si="3"/>
        <v>25628.011464645824</v>
      </c>
      <c r="AE28" s="105">
        <f t="shared" si="3"/>
        <v>25773.509535374917</v>
      </c>
      <c r="AF28" s="105">
        <f t="shared" si="3"/>
        <v>29222.655922674952</v>
      </c>
      <c r="AG28" s="105">
        <f t="shared" si="10"/>
        <v>117421.38755321475</v>
      </c>
      <c r="AH28" s="105">
        <f t="shared" si="4"/>
        <v>45090.318667051142</v>
      </c>
      <c r="AI28" s="105">
        <f t="shared" si="4"/>
        <v>25665.359245077281</v>
      </c>
      <c r="AJ28" s="104">
        <f t="shared" si="5"/>
        <v>10.195223822286506</v>
      </c>
      <c r="AK28" s="104">
        <f t="shared" si="5"/>
        <v>0.43660675553884981</v>
      </c>
      <c r="AL28" s="104">
        <f t="shared" si="6"/>
        <v>0.55139837875772368</v>
      </c>
      <c r="AM28" s="104">
        <f t="shared" si="6"/>
        <v>0.21173935284501272</v>
      </c>
      <c r="AN28" s="104">
        <f t="shared" si="6"/>
        <v>0.12052180418628275</v>
      </c>
      <c r="AO28" s="104">
        <f t="shared" si="7"/>
        <v>11.515490113614375</v>
      </c>
      <c r="AP28" s="104">
        <f t="shared" si="8"/>
        <v>11.52</v>
      </c>
      <c r="AQ28" s="105">
        <f t="shared" si="9"/>
        <v>2453208</v>
      </c>
      <c r="AR28" s="214"/>
      <c r="AS28" s="215"/>
      <c r="AT28" s="32"/>
      <c r="AV28" s="32"/>
      <c r="AX28" s="32"/>
    </row>
    <row r="29" spans="1:50" x14ac:dyDescent="0.5">
      <c r="A29" s="102" t="s">
        <v>77</v>
      </c>
      <c r="B29" s="101">
        <v>202</v>
      </c>
      <c r="C29" s="102" t="s">
        <v>78</v>
      </c>
      <c r="D29" s="103">
        <f>ACA!P35</f>
        <v>1.5076756242247813</v>
      </c>
      <c r="E29" s="103">
        <f>'Formula Factor Data'!AH33</f>
        <v>154.94</v>
      </c>
      <c r="F29" s="103">
        <f>'Formula Factor Data'!AI33</f>
        <v>65.425635243960215</v>
      </c>
      <c r="G29" s="103">
        <f>'Formula Factor Data'!AJ33</f>
        <v>0</v>
      </c>
      <c r="H29" s="103">
        <f>'Formula Factor Data'!AK33</f>
        <v>9.7944292366304495</v>
      </c>
      <c r="I29" s="103">
        <f>'Formula Factor Data'!AL33</f>
        <v>16.09084803160717</v>
      </c>
      <c r="J29" s="103">
        <f>'Formula Factor Data'!AM33</f>
        <v>13.806209961902074</v>
      </c>
      <c r="K29" s="103">
        <f>'Formula Factor Data'!AN33</f>
        <v>28.126190207422038</v>
      </c>
      <c r="L29" s="103">
        <f>'Formula Factor Data'!AO33</f>
        <v>23.720883307464369</v>
      </c>
      <c r="M29" s="103">
        <f>'Formula Factor Data'!AP33</f>
        <v>83.689688618256</v>
      </c>
      <c r="N29" s="103">
        <f>'Formula Factor Data'!AQ33</f>
        <v>2.4525097063215533</v>
      </c>
      <c r="O29" s="104">
        <f>$D29*'National Details'!$E$52</f>
        <v>13.526003829608994</v>
      </c>
      <c r="P29" s="104">
        <f>$D29*'National Details'!$E$53</f>
        <v>2.5488806339488095</v>
      </c>
      <c r="Q29" s="104">
        <f>$D29*'National Details'!$E$59</f>
        <v>2.5971716947195591</v>
      </c>
      <c r="R29" s="104">
        <f>$D29*'National Details'!$E$60</f>
        <v>1.9669756217361343</v>
      </c>
      <c r="S29" s="104">
        <f>$D29*'National Details'!$E$61</f>
        <v>1.85239451755733</v>
      </c>
      <c r="T29" s="104">
        <f>$D29*'National Details'!$E$62</f>
        <v>1.6996197119855929</v>
      </c>
      <c r="U29" s="104">
        <f>$D29*'National Details'!$E$63</f>
        <v>1.088520489698638</v>
      </c>
      <c r="V29" s="104">
        <f>$D29*'National Details'!$E$64</f>
        <v>0.89755198273396508</v>
      </c>
      <c r="W29" s="104">
        <f>$D29*'National Details'!$E$55</f>
        <v>1.1081111776942025</v>
      </c>
      <c r="X29" s="104">
        <f>$D29*'National Details'!$E$56</f>
        <v>9.2179069961946283</v>
      </c>
      <c r="Y29" s="105">
        <f t="shared" si="3"/>
        <v>1194559.8490149821</v>
      </c>
      <c r="Z29" s="105">
        <f t="shared" si="3"/>
        <v>95054.416743163471</v>
      </c>
      <c r="AA29" s="105">
        <f t="shared" si="3"/>
        <v>0</v>
      </c>
      <c r="AB29" s="105">
        <f t="shared" si="3"/>
        <v>10981.280016244897</v>
      </c>
      <c r="AC29" s="105">
        <f t="shared" si="3"/>
        <v>16989.761245660444</v>
      </c>
      <c r="AD29" s="105">
        <f t="shared" si="3"/>
        <v>13375.224761464557</v>
      </c>
      <c r="AE29" s="105">
        <f t="shared" si="3"/>
        <v>17451.082572625844</v>
      </c>
      <c r="AF29" s="105">
        <f t="shared" si="3"/>
        <v>12135.713731544925</v>
      </c>
      <c r="AG29" s="105">
        <f t="shared" si="10"/>
        <v>70933.062327540669</v>
      </c>
      <c r="AH29" s="105">
        <f t="shared" si="4"/>
        <v>52860.363266912951</v>
      </c>
      <c r="AI29" s="105">
        <f t="shared" si="4"/>
        <v>12885.993636677907</v>
      </c>
      <c r="AJ29" s="104">
        <f t="shared" si="5"/>
        <v>13.526003829608994</v>
      </c>
      <c r="AK29" s="104">
        <f t="shared" si="5"/>
        <v>1.0763013723836898</v>
      </c>
      <c r="AL29" s="104">
        <f t="shared" si="6"/>
        <v>0.80317522263899177</v>
      </c>
      <c r="AM29" s="104">
        <f t="shared" si="6"/>
        <v>0.5985380109438283</v>
      </c>
      <c r="AN29" s="104">
        <f t="shared" si="6"/>
        <v>0.14590813463364322</v>
      </c>
      <c r="AO29" s="104">
        <f t="shared" si="7"/>
        <v>16.149926570209146</v>
      </c>
      <c r="AP29" s="104">
        <f t="shared" si="8"/>
        <v>16.149999999999999</v>
      </c>
      <c r="AQ29" s="105">
        <f t="shared" si="9"/>
        <v>1426301</v>
      </c>
      <c r="AR29" s="214"/>
      <c r="AS29" s="215"/>
      <c r="AT29" s="32"/>
      <c r="AV29" s="32"/>
      <c r="AX29" s="32"/>
    </row>
    <row r="30" spans="1:50" x14ac:dyDescent="0.5">
      <c r="A30" s="102" t="s">
        <v>77</v>
      </c>
      <c r="B30" s="101">
        <v>204</v>
      </c>
      <c r="C30" s="102" t="s">
        <v>79</v>
      </c>
      <c r="D30" s="103">
        <f>ACA!P36</f>
        <v>1.3944795114815796</v>
      </c>
      <c r="E30" s="103">
        <f>'Formula Factor Data'!AH34</f>
        <v>648.16</v>
      </c>
      <c r="F30" s="103">
        <f>'Formula Factor Data'!AI34</f>
        <v>248.84325799955246</v>
      </c>
      <c r="G30" s="103">
        <f>'Formula Factor Data'!AJ34</f>
        <v>16.213866450172517</v>
      </c>
      <c r="H30" s="103">
        <f>'Formula Factor Data'!AK34</f>
        <v>94.290375482037746</v>
      </c>
      <c r="I30" s="103">
        <f>'Formula Factor Data'!AL34</f>
        <v>76.826758676679518</v>
      </c>
      <c r="J30" s="103">
        <f>'Formula Factor Data'!AM34</f>
        <v>74.327257966308096</v>
      </c>
      <c r="K30" s="103">
        <f>'Formula Factor Data'!AN34</f>
        <v>113.00374264258168</v>
      </c>
      <c r="L30" s="103">
        <f>'Formula Factor Data'!AO34</f>
        <v>113.89172315810838</v>
      </c>
      <c r="M30" s="103">
        <f>'Formula Factor Data'!AP34</f>
        <v>283.02622681615998</v>
      </c>
      <c r="N30" s="103">
        <f>'Formula Factor Data'!AQ34</f>
        <v>12.049511849799938</v>
      </c>
      <c r="O30" s="104">
        <f>$D30*'National Details'!$E$52</f>
        <v>12.510473015247877</v>
      </c>
      <c r="P30" s="104">
        <f>$D30*'National Details'!$E$53</f>
        <v>2.3575109686351672</v>
      </c>
      <c r="Q30" s="104">
        <f>$D30*'National Details'!$E$59</f>
        <v>2.4021763421084219</v>
      </c>
      <c r="R30" s="104">
        <f>$D30*'National Details'!$E$60</f>
        <v>1.8192953179203468</v>
      </c>
      <c r="S30" s="104">
        <f>$D30*'National Details'!$E$61</f>
        <v>1.7133169498861516</v>
      </c>
      <c r="T30" s="104">
        <f>$D30*'National Details'!$E$62</f>
        <v>1.5720124591738929</v>
      </c>
      <c r="U30" s="104">
        <f>$D30*'National Details'!$E$63</f>
        <v>1.0067944963248525</v>
      </c>
      <c r="V30" s="104">
        <f>$D30*'National Details'!$E$64</f>
        <v>0.83016388293452803</v>
      </c>
      <c r="W30" s="104">
        <f>$D30*'National Details'!$E$55</f>
        <v>1.0249143177152724</v>
      </c>
      <c r="X30" s="104">
        <f>$D30*'National Details'!$E$56</f>
        <v>8.5258275973954945</v>
      </c>
      <c r="Y30" s="105">
        <f t="shared" si="3"/>
        <v>4622009.2680509463</v>
      </c>
      <c r="Z30" s="105">
        <f t="shared" si="3"/>
        <v>334390.90481676778</v>
      </c>
      <c r="AA30" s="105">
        <f t="shared" si="3"/>
        <v>22200.682848404631</v>
      </c>
      <c r="AB30" s="105">
        <f t="shared" si="3"/>
        <v>97778.962024470966</v>
      </c>
      <c r="AC30" s="105">
        <f t="shared" si="3"/>
        <v>75028.295071973742</v>
      </c>
      <c r="AD30" s="105">
        <f t="shared" si="3"/>
        <v>66600.724080182932</v>
      </c>
      <c r="AE30" s="105">
        <f t="shared" si="3"/>
        <v>64849.781309296937</v>
      </c>
      <c r="AF30" s="105">
        <f t="shared" si="3"/>
        <v>53892.813224692545</v>
      </c>
      <c r="AG30" s="105">
        <f t="shared" si="10"/>
        <v>380351.25855902175</v>
      </c>
      <c r="AH30" s="105">
        <f t="shared" si="4"/>
        <v>165344.25032710316</v>
      </c>
      <c r="AI30" s="105">
        <f t="shared" si="4"/>
        <v>58557.274578575954</v>
      </c>
      <c r="AJ30" s="104">
        <f t="shared" si="5"/>
        <v>12.510473015247877</v>
      </c>
      <c r="AK30" s="104">
        <f t="shared" si="5"/>
        <v>0.90510168817090797</v>
      </c>
      <c r="AL30" s="104">
        <f t="shared" si="6"/>
        <v>1.0295033784137708</v>
      </c>
      <c r="AM30" s="104">
        <f t="shared" si="6"/>
        <v>0.44754016315849876</v>
      </c>
      <c r="AN30" s="104">
        <f t="shared" si="6"/>
        <v>0.15849799534708767</v>
      </c>
      <c r="AO30" s="104">
        <f t="shared" si="7"/>
        <v>15.051116240338141</v>
      </c>
      <c r="AP30" s="104">
        <f t="shared" si="8"/>
        <v>15.05</v>
      </c>
      <c r="AQ30" s="105">
        <f t="shared" si="9"/>
        <v>5560241</v>
      </c>
      <c r="AR30" s="214"/>
      <c r="AS30" s="215"/>
      <c r="AT30" s="32"/>
      <c r="AV30" s="32"/>
      <c r="AX30" s="32"/>
    </row>
    <row r="31" spans="1:50" x14ac:dyDescent="0.5">
      <c r="A31" s="102" t="s">
        <v>77</v>
      </c>
      <c r="B31" s="101">
        <v>205</v>
      </c>
      <c r="C31" s="102" t="s">
        <v>80</v>
      </c>
      <c r="D31" s="103">
        <f>ACA!P37</f>
        <v>1.484609799536299</v>
      </c>
      <c r="E31" s="103">
        <f>'Formula Factor Data'!AH35</f>
        <v>137.46</v>
      </c>
      <c r="F31" s="103">
        <f>'Formula Factor Data'!AI35</f>
        <v>42.162658513035083</v>
      </c>
      <c r="G31" s="103">
        <f>'Formula Factor Data'!AJ35</f>
        <v>0.7294309240622141</v>
      </c>
      <c r="H31" s="103">
        <f>'Formula Factor Data'!AK35</f>
        <v>6.3636559926806964</v>
      </c>
      <c r="I31" s="103">
        <f>'Formula Factor Data'!AL35</f>
        <v>12.387749313815188</v>
      </c>
      <c r="J31" s="103">
        <f>'Formula Factor Data'!AM35</f>
        <v>10.790547118023788</v>
      </c>
      <c r="K31" s="103">
        <f>'Formula Factor Data'!AN35</f>
        <v>23.341789569990851</v>
      </c>
      <c r="L31" s="103">
        <f>'Formula Factor Data'!AO35</f>
        <v>15.770799634034768</v>
      </c>
      <c r="M31" s="103">
        <f>'Formula Factor Data'!AP35</f>
        <v>65.53651465425601</v>
      </c>
      <c r="N31" s="103">
        <f>'Formula Factor Data'!AQ35</f>
        <v>1.7978585679450234</v>
      </c>
      <c r="O31" s="104">
        <f>$D31*'National Details'!$E$52</f>
        <v>13.319070436207532</v>
      </c>
      <c r="P31" s="104">
        <f>$D31*'National Details'!$E$53</f>
        <v>2.5098854861133719</v>
      </c>
      <c r="Q31" s="104">
        <f>$D31*'National Details'!$E$59</f>
        <v>2.5574377452985142</v>
      </c>
      <c r="R31" s="104">
        <f>$D31*'National Details'!$E$60</f>
        <v>1.9368829982775488</v>
      </c>
      <c r="S31" s="104">
        <f>$D31*'National Details'!$E$61</f>
        <v>1.8240548624555553</v>
      </c>
      <c r="T31" s="104">
        <f>$D31*'National Details'!$E$62</f>
        <v>1.6736173480262326</v>
      </c>
      <c r="U31" s="104">
        <f>$D31*'National Details'!$E$63</f>
        <v>1.0718672903089352</v>
      </c>
      <c r="V31" s="104">
        <f>$D31*'National Details'!$E$64</f>
        <v>0.88382039727228046</v>
      </c>
      <c r="W31" s="104">
        <f>$D31*'National Details'!$E$55</f>
        <v>1.0911582617291491</v>
      </c>
      <c r="X31" s="104">
        <f>$D31*'National Details'!$E$56</f>
        <v>9.076882877111796</v>
      </c>
      <c r="Y31" s="105">
        <f t="shared" si="3"/>
        <v>1043578.4706318198</v>
      </c>
      <c r="Z31" s="105">
        <f t="shared" si="3"/>
        <v>60319.36345495806</v>
      </c>
      <c r="AA31" s="105">
        <f t="shared" si="3"/>
        <v>1063.3202813372679</v>
      </c>
      <c r="AB31" s="105">
        <f t="shared" si="3"/>
        <v>7025.6245464928588</v>
      </c>
      <c r="AC31" s="105">
        <f t="shared" si="3"/>
        <v>12879.682591324685</v>
      </c>
      <c r="AD31" s="105">
        <f t="shared" si="3"/>
        <v>10293.770705308874</v>
      </c>
      <c r="AE31" s="105">
        <f t="shared" si="3"/>
        <v>14261.001420288052</v>
      </c>
      <c r="AF31" s="105">
        <f t="shared" si="3"/>
        <v>7944.9760067768621</v>
      </c>
      <c r="AG31" s="105">
        <f t="shared" si="10"/>
        <v>53468.375551528603</v>
      </c>
      <c r="AH31" s="105">
        <f t="shared" si="4"/>
        <v>40761.104363657199</v>
      </c>
      <c r="AI31" s="105">
        <f t="shared" si="4"/>
        <v>9301.8024409838818</v>
      </c>
      <c r="AJ31" s="104">
        <f t="shared" si="5"/>
        <v>13.319070436207532</v>
      </c>
      <c r="AK31" s="104">
        <f t="shared" si="5"/>
        <v>0.7698490081319741</v>
      </c>
      <c r="AL31" s="104">
        <f t="shared" si="6"/>
        <v>0.68241064771032089</v>
      </c>
      <c r="AM31" s="104">
        <f t="shared" si="6"/>
        <v>0.52022922602884414</v>
      </c>
      <c r="AN31" s="104">
        <f t="shared" si="6"/>
        <v>0.11871782082677809</v>
      </c>
      <c r="AO31" s="104">
        <f t="shared" si="7"/>
        <v>15.410277138905448</v>
      </c>
      <c r="AP31" s="104">
        <f t="shared" si="8"/>
        <v>15.41</v>
      </c>
      <c r="AQ31" s="105">
        <f t="shared" si="9"/>
        <v>1207408</v>
      </c>
      <c r="AR31" s="214"/>
      <c r="AS31" s="215"/>
      <c r="AT31" s="32"/>
      <c r="AV31" s="32"/>
      <c r="AX31" s="32"/>
    </row>
    <row r="32" spans="1:50" x14ac:dyDescent="0.5">
      <c r="A32" s="102" t="s">
        <v>77</v>
      </c>
      <c r="B32" s="101">
        <v>309</v>
      </c>
      <c r="C32" s="102" t="s">
        <v>81</v>
      </c>
      <c r="D32" s="103">
        <f>ACA!P38</f>
        <v>1.2871716533596764</v>
      </c>
      <c r="E32" s="103">
        <f>'Formula Factor Data'!AH36</f>
        <v>392.48</v>
      </c>
      <c r="F32" s="103">
        <f>'Formula Factor Data'!AI36</f>
        <v>97.036525872740782</v>
      </c>
      <c r="G32" s="103">
        <f>'Formula Factor Data'!AJ36</f>
        <v>4.4369654539194308</v>
      </c>
      <c r="H32" s="103">
        <f>'Formula Factor Data'!AK36</f>
        <v>22.297440605991049</v>
      </c>
      <c r="I32" s="103">
        <f>'Formula Factor Data'!AL36</f>
        <v>37.139878342706304</v>
      </c>
      <c r="J32" s="103">
        <f>'Formula Factor Data'!AM36</f>
        <v>63.739148398944103</v>
      </c>
      <c r="K32" s="103">
        <f>'Formula Factor Data'!AN36</f>
        <v>71.013969929989671</v>
      </c>
      <c r="L32" s="103">
        <f>'Formula Factor Data'!AO36</f>
        <v>46.779579938023645</v>
      </c>
      <c r="M32" s="103">
        <f>'Formula Factor Data'!AP36</f>
        <v>199.55527734331199</v>
      </c>
      <c r="N32" s="103">
        <f>'Formula Factor Data'!AQ36</f>
        <v>5.6538157453936355</v>
      </c>
      <c r="O32" s="104">
        <f>$D32*'National Details'!$E$52</f>
        <v>11.547768255296406</v>
      </c>
      <c r="P32" s="104">
        <f>$D32*'National Details'!$E$53</f>
        <v>2.1760960030797736</v>
      </c>
      <c r="Q32" s="104">
        <f>$D32*'National Details'!$E$59</f>
        <v>2.21732429087327</v>
      </c>
      <c r="R32" s="104">
        <f>$D32*'National Details'!$E$60</f>
        <v>1.6792970732349009</v>
      </c>
      <c r="S32" s="104">
        <f>$D32*'National Details'!$E$61</f>
        <v>1.5814739427551976</v>
      </c>
      <c r="T32" s="104">
        <f>$D32*'National Details'!$E$62</f>
        <v>1.451043102115595</v>
      </c>
      <c r="U32" s="104">
        <f>$D32*'National Details'!$E$63</f>
        <v>0.92931973955717861</v>
      </c>
      <c r="V32" s="104">
        <f>$D32*'National Details'!$E$64</f>
        <v>0.76628118875767404</v>
      </c>
      <c r="W32" s="104">
        <f>$D32*'National Details'!$E$55</f>
        <v>0.94604520613137644</v>
      </c>
      <c r="X32" s="104">
        <f>$D32*'National Details'!$E$56</f>
        <v>7.8697489023266156</v>
      </c>
      <c r="Y32" s="105">
        <f t="shared" si="3"/>
        <v>2583392.8083580784</v>
      </c>
      <c r="Z32" s="105">
        <f t="shared" si="3"/>
        <v>120361.65377951841</v>
      </c>
      <c r="AA32" s="105">
        <f t="shared" si="3"/>
        <v>5607.769028882426</v>
      </c>
      <c r="AB32" s="105">
        <f t="shared" si="3"/>
        <v>21343.09524765379</v>
      </c>
      <c r="AC32" s="105">
        <f t="shared" si="3"/>
        <v>33479.377406570216</v>
      </c>
      <c r="AD32" s="105">
        <f t="shared" si="3"/>
        <v>52718.303422835765</v>
      </c>
      <c r="AE32" s="105">
        <f t="shared" si="3"/>
        <v>37616.969902947807</v>
      </c>
      <c r="AF32" s="105">
        <f t="shared" si="3"/>
        <v>20432.397910961234</v>
      </c>
      <c r="AG32" s="105">
        <f t="shared" si="10"/>
        <v>171197.91291985125</v>
      </c>
      <c r="AH32" s="105">
        <f t="shared" si="4"/>
        <v>107609.33868864882</v>
      </c>
      <c r="AI32" s="105">
        <f t="shared" si="4"/>
        <v>25361.642846073042</v>
      </c>
      <c r="AJ32" s="104">
        <f t="shared" si="5"/>
        <v>11.547768255296406</v>
      </c>
      <c r="AK32" s="104">
        <f t="shared" si="5"/>
        <v>0.53801670430192172</v>
      </c>
      <c r="AL32" s="104">
        <f t="shared" si="6"/>
        <v>0.76525482992473959</v>
      </c>
      <c r="AM32" s="104">
        <f t="shared" si="6"/>
        <v>0.48101384398913966</v>
      </c>
      <c r="AN32" s="104">
        <f t="shared" si="6"/>
        <v>0.11336656710219244</v>
      </c>
      <c r="AO32" s="104">
        <f t="shared" si="7"/>
        <v>13.445420200614398</v>
      </c>
      <c r="AP32" s="104">
        <f t="shared" si="8"/>
        <v>13.45</v>
      </c>
      <c r="AQ32" s="105">
        <f t="shared" si="9"/>
        <v>3008948</v>
      </c>
      <c r="AR32" s="214"/>
      <c r="AS32" s="215"/>
      <c r="AT32" s="32"/>
      <c r="AV32" s="32"/>
      <c r="AX32" s="32"/>
    </row>
    <row r="33" spans="1:50" x14ac:dyDescent="0.5">
      <c r="A33" s="102" t="s">
        <v>77</v>
      </c>
      <c r="B33" s="101">
        <v>206</v>
      </c>
      <c r="C33" s="102" t="s">
        <v>82</v>
      </c>
      <c r="D33" s="103">
        <f>ACA!P39</f>
        <v>1.4063790271796521</v>
      </c>
      <c r="E33" s="103">
        <f>'Formula Factor Data'!AH37</f>
        <v>215.53</v>
      </c>
      <c r="F33" s="103">
        <f>'Formula Factor Data'!AI37</f>
        <v>90.70351272838468</v>
      </c>
      <c r="G33" s="103">
        <f>'Formula Factor Data'!AJ37</f>
        <v>6.4560827607504052</v>
      </c>
      <c r="H33" s="103">
        <f>'Formula Factor Data'!AK37</f>
        <v>36.423621554852161</v>
      </c>
      <c r="I33" s="103">
        <f>'Formula Factor Data'!AL37</f>
        <v>44.277412954527911</v>
      </c>
      <c r="J33" s="103">
        <f>'Formula Factor Data'!AM37</f>
        <v>26.390070253995212</v>
      </c>
      <c r="K33" s="103">
        <f>'Formula Factor Data'!AN37</f>
        <v>39.152481278468308</v>
      </c>
      <c r="L33" s="103">
        <f>'Formula Factor Data'!AO37</f>
        <v>24.243589129931291</v>
      </c>
      <c r="M33" s="103">
        <f>'Formula Factor Data'!AP37</f>
        <v>86.796434596479997</v>
      </c>
      <c r="N33" s="103">
        <f>'Formula Factor Data'!AQ37</f>
        <v>4.3321645524388064</v>
      </c>
      <c r="O33" s="104">
        <f>$D33*'National Details'!$E$52</f>
        <v>12.617228667668391</v>
      </c>
      <c r="P33" s="104">
        <f>$D33*'National Details'!$E$53</f>
        <v>2.3776283232098838</v>
      </c>
      <c r="Q33" s="104">
        <f>$D33*'National Details'!$E$59</f>
        <v>2.422674839832557</v>
      </c>
      <c r="R33" s="104">
        <f>$D33*'National Details'!$E$60</f>
        <v>1.8348199154614193</v>
      </c>
      <c r="S33" s="104">
        <f>$D33*'National Details'!$E$61</f>
        <v>1.7279372019393946</v>
      </c>
      <c r="T33" s="104">
        <f>$D33*'National Details'!$E$62</f>
        <v>1.5854269172433635</v>
      </c>
      <c r="U33" s="104">
        <f>$D33*'National Details'!$E$63</f>
        <v>1.0153857784592326</v>
      </c>
      <c r="V33" s="104">
        <f>$D33*'National Details'!$E$64</f>
        <v>0.83724792258919223</v>
      </c>
      <c r="W33" s="104">
        <f>$D33*'National Details'!$E$55</f>
        <v>1.0336602217693769</v>
      </c>
      <c r="X33" s="104">
        <f>$D33*'National Details'!$E$56</f>
        <v>8.5985810645486112</v>
      </c>
      <c r="Y33" s="105">
        <f t="shared" si="3"/>
        <v>1550053.038003264</v>
      </c>
      <c r="Z33" s="105">
        <f t="shared" si="3"/>
        <v>122925.76730025231</v>
      </c>
      <c r="AA33" s="105">
        <f t="shared" si="3"/>
        <v>8915.3638829576303</v>
      </c>
      <c r="AB33" s="105">
        <f t="shared" si="3"/>
        <v>38093.548146581372</v>
      </c>
      <c r="AC33" s="105">
        <f t="shared" si="3"/>
        <v>43609.895758364379</v>
      </c>
      <c r="AD33" s="105">
        <f t="shared" si="3"/>
        <v>23848.530805317627</v>
      </c>
      <c r="AE33" s="105">
        <f t="shared" si="3"/>
        <v>22660.277428482401</v>
      </c>
      <c r="AF33" s="105">
        <f t="shared" si="3"/>
        <v>11569.799942030309</v>
      </c>
      <c r="AG33" s="105">
        <f t="shared" si="10"/>
        <v>148697.41596373371</v>
      </c>
      <c r="AH33" s="105">
        <f t="shared" si="4"/>
        <v>51139.272445259572</v>
      </c>
      <c r="AI33" s="105">
        <f t="shared" si="4"/>
        <v>21232.766810792145</v>
      </c>
      <c r="AJ33" s="104">
        <f t="shared" si="5"/>
        <v>12.617228667668392</v>
      </c>
      <c r="AK33" s="104">
        <f t="shared" si="5"/>
        <v>1.0005996421734127</v>
      </c>
      <c r="AL33" s="104">
        <f t="shared" si="6"/>
        <v>1.2103774861295307</v>
      </c>
      <c r="AM33" s="104">
        <f t="shared" si="6"/>
        <v>0.4162669783036641</v>
      </c>
      <c r="AN33" s="104">
        <f t="shared" si="6"/>
        <v>0.17283194028260115</v>
      </c>
      <c r="AO33" s="104">
        <f t="shared" si="7"/>
        <v>15.4173047145576</v>
      </c>
      <c r="AP33" s="104">
        <f t="shared" si="8"/>
        <v>15.42</v>
      </c>
      <c r="AQ33" s="105">
        <f t="shared" si="9"/>
        <v>1894380</v>
      </c>
      <c r="AR33" s="214"/>
      <c r="AS33" s="215"/>
      <c r="AT33" s="32"/>
      <c r="AV33" s="32"/>
      <c r="AX33" s="32"/>
    </row>
    <row r="34" spans="1:50" x14ac:dyDescent="0.5">
      <c r="A34" s="102" t="s">
        <v>77</v>
      </c>
      <c r="B34" s="101">
        <v>207</v>
      </c>
      <c r="C34" s="102" t="s">
        <v>83</v>
      </c>
      <c r="D34" s="103">
        <f>ACA!P40</f>
        <v>1.5266970386326773</v>
      </c>
      <c r="E34" s="103">
        <f>'Formula Factor Data'!AH38</f>
        <v>88.300000000000011</v>
      </c>
      <c r="F34" s="103">
        <f>'Formula Factor Data'!AI38</f>
        <v>28.79347826086957</v>
      </c>
      <c r="G34" s="103">
        <f>'Formula Factor Data'!AJ38</f>
        <v>2.0914310515873016</v>
      </c>
      <c r="H34" s="103">
        <f>'Formula Factor Data'!AK38</f>
        <v>4.0733630952380961</v>
      </c>
      <c r="I34" s="103">
        <f>'Formula Factor Data'!AL38</f>
        <v>4.2595114087301598</v>
      </c>
      <c r="J34" s="103">
        <f>'Formula Factor Data'!AM38</f>
        <v>3.9419642857142865</v>
      </c>
      <c r="K34" s="103">
        <f>'Formula Factor Data'!AN38</f>
        <v>4.2814112103174606</v>
      </c>
      <c r="L34" s="103">
        <f>'Formula Factor Data'!AO38</f>
        <v>5.3326016865079371</v>
      </c>
      <c r="M34" s="103">
        <f>'Formula Factor Data'!AP38</f>
        <v>47.340085004900004</v>
      </c>
      <c r="N34" s="103">
        <f>'Formula Factor Data'!AQ38</f>
        <v>0.90763582966226153</v>
      </c>
      <c r="O34" s="104">
        <f>$D34*'National Details'!$E$52</f>
        <v>13.696653085982074</v>
      </c>
      <c r="P34" s="104">
        <f>$D34*'National Details'!$E$53</f>
        <v>2.5810382904337912</v>
      </c>
      <c r="Q34" s="104">
        <f>$D34*'National Details'!$E$59</f>
        <v>2.6299386097641131</v>
      </c>
      <c r="R34" s="104">
        <f>$D34*'National Details'!$E$60</f>
        <v>1.9917917412184067</v>
      </c>
      <c r="S34" s="104">
        <f>$D34*'National Details'!$E$61</f>
        <v>1.8757650378464603</v>
      </c>
      <c r="T34" s="104">
        <f>$D34*'National Details'!$E$62</f>
        <v>1.7210627666838672</v>
      </c>
      <c r="U34" s="104">
        <f>$D34*'National Details'!$E$63</f>
        <v>1.1022536820334876</v>
      </c>
      <c r="V34" s="104">
        <f>$D34*'National Details'!$E$64</f>
        <v>0.90887584308024472</v>
      </c>
      <c r="W34" s="104">
        <f>$D34*'National Details'!$E$55</f>
        <v>1.122091533668838</v>
      </c>
      <c r="X34" s="104">
        <f>$D34*'National Details'!$E$56</f>
        <v>9.3342036492218448</v>
      </c>
      <c r="Y34" s="105">
        <f t="shared" si="3"/>
        <v>689366.24647056381</v>
      </c>
      <c r="Z34" s="105">
        <f t="shared" si="3"/>
        <v>42360.72984646407</v>
      </c>
      <c r="AA34" s="105">
        <f t="shared" si="3"/>
        <v>3135.1911051705329</v>
      </c>
      <c r="AB34" s="105">
        <f t="shared" si="3"/>
        <v>4624.5758540850793</v>
      </c>
      <c r="AC34" s="105">
        <f t="shared" si="3"/>
        <v>4554.2102699183706</v>
      </c>
      <c r="AD34" s="105">
        <f t="shared" si="3"/>
        <v>3867.0897370520415</v>
      </c>
      <c r="AE34" s="105">
        <f t="shared" si="3"/>
        <v>2689.9447243969671</v>
      </c>
      <c r="AF34" s="105">
        <f t="shared" si="3"/>
        <v>2762.6035265725409</v>
      </c>
      <c r="AG34" s="105">
        <f t="shared" si="10"/>
        <v>21633.615217195533</v>
      </c>
      <c r="AH34" s="105">
        <f t="shared" si="4"/>
        <v>30278.347894682003</v>
      </c>
      <c r="AI34" s="105">
        <f t="shared" si="4"/>
        <v>4829.0728738368471</v>
      </c>
      <c r="AJ34" s="104">
        <f t="shared" si="5"/>
        <v>13.696653085982073</v>
      </c>
      <c r="AK34" s="104">
        <f t="shared" si="5"/>
        <v>0.84164292079362746</v>
      </c>
      <c r="AL34" s="104">
        <f t="shared" si="6"/>
        <v>0.42982685059298503</v>
      </c>
      <c r="AM34" s="104">
        <f t="shared" si="6"/>
        <v>0.60158446871077464</v>
      </c>
      <c r="AN34" s="104">
        <f t="shared" si="6"/>
        <v>9.5946293016964626E-2</v>
      </c>
      <c r="AO34" s="104">
        <f t="shared" si="7"/>
        <v>15.665653619096425</v>
      </c>
      <c r="AP34" s="104">
        <f t="shared" si="8"/>
        <v>15.67</v>
      </c>
      <c r="AQ34" s="105">
        <f t="shared" si="9"/>
        <v>788687</v>
      </c>
      <c r="AR34" s="214"/>
      <c r="AS34" s="215"/>
      <c r="AT34" s="32"/>
      <c r="AV34" s="32"/>
      <c r="AX34" s="32"/>
    </row>
    <row r="35" spans="1:50" x14ac:dyDescent="0.5">
      <c r="A35" s="102" t="s">
        <v>77</v>
      </c>
      <c r="B35" s="101">
        <v>208</v>
      </c>
      <c r="C35" s="102" t="s">
        <v>84</v>
      </c>
      <c r="D35" s="103">
        <f>ACA!P41</f>
        <v>1.4338908439594662</v>
      </c>
      <c r="E35" s="103">
        <f>'Formula Factor Data'!AH39</f>
        <v>425.95</v>
      </c>
      <c r="F35" s="103">
        <f>'Formula Factor Data'!AI39</f>
        <v>158.94312496776524</v>
      </c>
      <c r="G35" s="103">
        <f>'Formula Factor Data'!AJ39</f>
        <v>2.3552865281501343</v>
      </c>
      <c r="H35" s="103">
        <f>'Formula Factor Data'!AK39</f>
        <v>14.655116175156389</v>
      </c>
      <c r="I35" s="103">
        <f>'Formula Factor Data'!AL39</f>
        <v>68.44605395442359</v>
      </c>
      <c r="J35" s="103">
        <f>'Formula Factor Data'!AM39</f>
        <v>56.074851988382484</v>
      </c>
      <c r="K35" s="103">
        <f>'Formula Factor Data'!AN39</f>
        <v>77.415175379803401</v>
      </c>
      <c r="L35" s="103">
        <f>'Formula Factor Data'!AO39</f>
        <v>70.801340482573721</v>
      </c>
      <c r="M35" s="103">
        <f>'Formula Factor Data'!AP39</f>
        <v>195.198142572335</v>
      </c>
      <c r="N35" s="103">
        <f>'Formula Factor Data'!AQ39</f>
        <v>5.7202864514421803</v>
      </c>
      <c r="O35" s="104">
        <f>$D35*'National Details'!$E$52</f>
        <v>12.864048960537824</v>
      </c>
      <c r="P35" s="104">
        <f>$D35*'National Details'!$E$53</f>
        <v>2.4241398777300232</v>
      </c>
      <c r="Q35" s="104">
        <f>$D35*'National Details'!$E$59</f>
        <v>2.4700676016858125</v>
      </c>
      <c r="R35" s="104">
        <f>$D35*'National Details'!$E$60</f>
        <v>1.8707129630414587</v>
      </c>
      <c r="S35" s="104">
        <f>$D35*'National Details'!$E$61</f>
        <v>1.7617393923788491</v>
      </c>
      <c r="T35" s="104">
        <f>$D35*'National Details'!$E$62</f>
        <v>1.6164412981620382</v>
      </c>
      <c r="U35" s="104">
        <f>$D35*'National Details'!$E$63</f>
        <v>1.0352489212947882</v>
      </c>
      <c r="V35" s="104">
        <f>$D35*'National Details'!$E$64</f>
        <v>0.85362630352377322</v>
      </c>
      <c r="W35" s="104">
        <f>$D35*'National Details'!$E$55</f>
        <v>1.0538808522568284</v>
      </c>
      <c r="X35" s="104">
        <f>$D35*'National Details'!$E$56</f>
        <v>8.766787915079254</v>
      </c>
      <c r="Y35" s="105">
        <f t="shared" si="3"/>
        <v>3123281.7432024186</v>
      </c>
      <c r="Z35" s="105">
        <f t="shared" si="3"/>
        <v>219621.20948947011</v>
      </c>
      <c r="AA35" s="105">
        <f t="shared" si="3"/>
        <v>3316.0986591463025</v>
      </c>
      <c r="AB35" s="105">
        <f t="shared" si="3"/>
        <v>15626.844008133861</v>
      </c>
      <c r="AC35" s="105">
        <f t="shared" si="3"/>
        <v>68732.942417505794</v>
      </c>
      <c r="AD35" s="105">
        <f t="shared" si="3"/>
        <v>51665.772729136726</v>
      </c>
      <c r="AE35" s="105">
        <f t="shared" si="3"/>
        <v>45682.066778159337</v>
      </c>
      <c r="AF35" s="105">
        <f t="shared" si="3"/>
        <v>34449.595339580468</v>
      </c>
      <c r="AG35" s="105">
        <f t="shared" si="10"/>
        <v>219473.3199316625</v>
      </c>
      <c r="AH35" s="105">
        <f t="shared" si="4"/>
        <v>117257.88336625691</v>
      </c>
      <c r="AI35" s="105">
        <f t="shared" si="4"/>
        <v>28584.666735978091</v>
      </c>
      <c r="AJ35" s="104">
        <f t="shared" si="5"/>
        <v>12.864048960537822</v>
      </c>
      <c r="AK35" s="104">
        <f t="shared" si="5"/>
        <v>0.90456712648288806</v>
      </c>
      <c r="AL35" s="104">
        <f t="shared" si="6"/>
        <v>0.90395800483815325</v>
      </c>
      <c r="AM35" s="104">
        <f t="shared" si="6"/>
        <v>0.4829571190352912</v>
      </c>
      <c r="AN35" s="104">
        <f t="shared" si="6"/>
        <v>0.11773339155603919</v>
      </c>
      <c r="AO35" s="104">
        <f t="shared" si="7"/>
        <v>15.273264602450192</v>
      </c>
      <c r="AP35" s="104">
        <f t="shared" si="8"/>
        <v>15.27</v>
      </c>
      <c r="AQ35" s="105">
        <f t="shared" si="9"/>
        <v>3707427</v>
      </c>
      <c r="AR35" s="214"/>
      <c r="AS35" s="215"/>
      <c r="AT35" s="32"/>
      <c r="AV35" s="32"/>
      <c r="AX35" s="32"/>
    </row>
    <row r="36" spans="1:50" x14ac:dyDescent="0.5">
      <c r="A36" s="102" t="s">
        <v>77</v>
      </c>
      <c r="B36" s="101">
        <v>209</v>
      </c>
      <c r="C36" s="102" t="s">
        <v>85</v>
      </c>
      <c r="D36" s="103">
        <f>ACA!P42</f>
        <v>1.3959148200436315</v>
      </c>
      <c r="E36" s="103">
        <f>'Formula Factor Data'!AH40</f>
        <v>539.69000000000005</v>
      </c>
      <c r="F36" s="103">
        <f>'Formula Factor Data'!AI40</f>
        <v>136.80212097835459</v>
      </c>
      <c r="G36" s="103">
        <f>'Formula Factor Data'!AJ40</f>
        <v>0</v>
      </c>
      <c r="H36" s="103">
        <f>'Formula Factor Data'!AK40</f>
        <v>33.916428605642572</v>
      </c>
      <c r="I36" s="103">
        <f>'Formula Factor Data'!AL40</f>
        <v>42.886703549360547</v>
      </c>
      <c r="J36" s="103">
        <f>'Formula Factor Data'!AM40</f>
        <v>66.152546342865364</v>
      </c>
      <c r="K36" s="103">
        <f>'Formula Factor Data'!AN40</f>
        <v>129.02202375820281</v>
      </c>
      <c r="L36" s="103">
        <f>'Formula Factor Data'!AO40</f>
        <v>132.40849643147965</v>
      </c>
      <c r="M36" s="103">
        <f>'Formula Factor Data'!AP40</f>
        <v>200.11880016384799</v>
      </c>
      <c r="N36" s="103">
        <f>'Formula Factor Data'!AQ40</f>
        <v>8.1145687153785282</v>
      </c>
      <c r="O36" s="104">
        <f>$D36*'National Details'!$E$52</f>
        <v>12.523349783164694</v>
      </c>
      <c r="P36" s="104">
        <f>$D36*'National Details'!$E$53</f>
        <v>2.359937505311076</v>
      </c>
      <c r="Q36" s="104">
        <f>$D36*'National Details'!$E$59</f>
        <v>2.4046488519179952</v>
      </c>
      <c r="R36" s="104">
        <f>$D36*'National Details'!$E$60</f>
        <v>1.8211678804967146</v>
      </c>
      <c r="S36" s="104">
        <f>$D36*'National Details'!$E$61</f>
        <v>1.7150804311473911</v>
      </c>
      <c r="T36" s="104">
        <f>$D36*'National Details'!$E$62</f>
        <v>1.5736304986816283</v>
      </c>
      <c r="U36" s="104">
        <f>$D36*'National Details'!$E$63</f>
        <v>1.0078307688185708</v>
      </c>
      <c r="V36" s="104">
        <f>$D36*'National Details'!$E$64</f>
        <v>0.83101835323636575</v>
      </c>
      <c r="W36" s="104">
        <f>$D36*'National Details'!$E$55</f>
        <v>1.0259692405617356</v>
      </c>
      <c r="X36" s="104">
        <f>$D36*'National Details'!$E$56</f>
        <v>8.53460305321852</v>
      </c>
      <c r="Y36" s="105">
        <f t="shared" si="3"/>
        <v>3852474.1873514079</v>
      </c>
      <c r="Z36" s="105">
        <f t="shared" si="3"/>
        <v>184021.33997866564</v>
      </c>
      <c r="AA36" s="105">
        <f t="shared" si="3"/>
        <v>0</v>
      </c>
      <c r="AB36" s="105">
        <f t="shared" si="3"/>
        <v>35207.480926721044</v>
      </c>
      <c r="AC36" s="105">
        <f t="shared" si="3"/>
        <v>41925.863227938753</v>
      </c>
      <c r="AD36" s="105">
        <f t="shared" si="3"/>
        <v>59336.808759632171</v>
      </c>
      <c r="AE36" s="105">
        <f t="shared" si="3"/>
        <v>74118.448277291725</v>
      </c>
      <c r="AF36" s="105">
        <f t="shared" si="3"/>
        <v>62719.317675625105</v>
      </c>
      <c r="AG36" s="105">
        <f t="shared" si="10"/>
        <v>273307.91886720882</v>
      </c>
      <c r="AH36" s="105">
        <f t="shared" si="4"/>
        <v>117029.96805295044</v>
      </c>
      <c r="AI36" s="105">
        <f t="shared" si="4"/>
        <v>39475.135072278004</v>
      </c>
      <c r="AJ36" s="104">
        <f t="shared" si="5"/>
        <v>12.523349783164695</v>
      </c>
      <c r="AK36" s="104">
        <f t="shared" si="5"/>
        <v>0.59820351702444396</v>
      </c>
      <c r="AL36" s="104">
        <f t="shared" si="6"/>
        <v>0.88844999344070763</v>
      </c>
      <c r="AM36" s="104">
        <f t="shared" si="6"/>
        <v>0.38043271771985554</v>
      </c>
      <c r="AN36" s="104">
        <f t="shared" si="6"/>
        <v>0.12832296861869047</v>
      </c>
      <c r="AO36" s="104">
        <f t="shared" si="7"/>
        <v>14.518758979968393</v>
      </c>
      <c r="AP36" s="104">
        <f t="shared" si="8"/>
        <v>14.52</v>
      </c>
      <c r="AQ36" s="105">
        <f t="shared" si="9"/>
        <v>4466691</v>
      </c>
      <c r="AR36" s="214"/>
      <c r="AS36" s="215"/>
      <c r="AT36" s="32"/>
      <c r="AV36" s="32"/>
      <c r="AX36" s="32"/>
    </row>
    <row r="37" spans="1:50" x14ac:dyDescent="0.5">
      <c r="A37" s="102" t="s">
        <v>77</v>
      </c>
      <c r="B37" s="101">
        <v>316</v>
      </c>
      <c r="C37" s="102" t="s">
        <v>86</v>
      </c>
      <c r="D37" s="103">
        <f>ACA!P43</f>
        <v>1.1864673401941894</v>
      </c>
      <c r="E37" s="103">
        <f>'Formula Factor Data'!AH41</f>
        <v>409.83</v>
      </c>
      <c r="F37" s="103">
        <f>'Formula Factor Data'!AI41</f>
        <v>125.69878084587992</v>
      </c>
      <c r="G37" s="103">
        <f>'Formula Factor Data'!AJ41</f>
        <v>0</v>
      </c>
      <c r="H37" s="103">
        <f>'Formula Factor Data'!AK41</f>
        <v>0</v>
      </c>
      <c r="I37" s="103">
        <f>'Formula Factor Data'!AL41</f>
        <v>17.418498865875879</v>
      </c>
      <c r="J37" s="103">
        <f>'Formula Factor Data'!AM41</f>
        <v>39.622132153348453</v>
      </c>
      <c r="K37" s="103">
        <f>'Formula Factor Data'!AN41</f>
        <v>109.92093816234707</v>
      </c>
      <c r="L37" s="103">
        <f>'Formula Factor Data'!AO41</f>
        <v>94.925485070464433</v>
      </c>
      <c r="M37" s="103">
        <f>'Formula Factor Data'!AP41</f>
        <v>294.471949332615</v>
      </c>
      <c r="N37" s="103">
        <f>'Formula Factor Data'!AQ41</f>
        <v>6.0814813883299799</v>
      </c>
      <c r="O37" s="104">
        <f>$D37*'National Details'!$E$52</f>
        <v>10.644306725741664</v>
      </c>
      <c r="P37" s="104">
        <f>$D37*'National Details'!$E$53</f>
        <v>2.0058450091270075</v>
      </c>
      <c r="Q37" s="104">
        <f>$D37*'National Details'!$E$59</f>
        <v>2.0438477237077968</v>
      </c>
      <c r="R37" s="104">
        <f>$D37*'National Details'!$E$60</f>
        <v>1.5479140848669324</v>
      </c>
      <c r="S37" s="104">
        <f>$D37*'National Details'!$E$61</f>
        <v>1.4577443323504118</v>
      </c>
      <c r="T37" s="104">
        <f>$D37*'National Details'!$E$62</f>
        <v>1.3375179956617191</v>
      </c>
      <c r="U37" s="104">
        <f>$D37*'National Details'!$E$63</f>
        <v>0.85661264890694355</v>
      </c>
      <c r="V37" s="104">
        <f>$D37*'National Details'!$E$64</f>
        <v>0.70632972804607663</v>
      </c>
      <c r="W37" s="104">
        <f>$D37*'National Details'!$E$55</f>
        <v>0.8720295669131779</v>
      </c>
      <c r="X37" s="104">
        <f>$D37*'National Details'!$E$56</f>
        <v>7.2540441857683557</v>
      </c>
      <c r="Y37" s="105">
        <f t="shared" si="3"/>
        <v>2486543.0484841024</v>
      </c>
      <c r="Z37" s="105">
        <f t="shared" si="3"/>
        <v>143715.3951614429</v>
      </c>
      <c r="AA37" s="105">
        <f t="shared" si="3"/>
        <v>0</v>
      </c>
      <c r="AB37" s="105">
        <f t="shared" si="3"/>
        <v>0</v>
      </c>
      <c r="AC37" s="105">
        <f t="shared" si="3"/>
        <v>14473.279259876104</v>
      </c>
      <c r="AD37" s="105">
        <f t="shared" si="3"/>
        <v>30207.329425506516</v>
      </c>
      <c r="AE37" s="105">
        <f t="shared" si="3"/>
        <v>53671.00962546315</v>
      </c>
      <c r="AF37" s="105">
        <f t="shared" si="3"/>
        <v>38217.75447104394</v>
      </c>
      <c r="AG37" s="105">
        <f t="shared" si="10"/>
        <v>136569.37278188972</v>
      </c>
      <c r="AH37" s="105">
        <f t="shared" si="4"/>
        <v>146369.30047342172</v>
      </c>
      <c r="AI37" s="105">
        <f t="shared" si="4"/>
        <v>25145.740782347926</v>
      </c>
      <c r="AJ37" s="104">
        <f t="shared" si="5"/>
        <v>10.644306725741663</v>
      </c>
      <c r="AK37" s="104">
        <f t="shared" si="5"/>
        <v>0.61521184933523099</v>
      </c>
      <c r="AL37" s="104">
        <f t="shared" si="6"/>
        <v>0.58462140605963586</v>
      </c>
      <c r="AM37" s="104">
        <f t="shared" si="6"/>
        <v>0.62657259459922288</v>
      </c>
      <c r="AN37" s="104">
        <f t="shared" si="6"/>
        <v>0.10764300979887649</v>
      </c>
      <c r="AO37" s="104">
        <f t="shared" si="7"/>
        <v>12.578355585534627</v>
      </c>
      <c r="AP37" s="104">
        <f t="shared" si="8"/>
        <v>12.58</v>
      </c>
      <c r="AQ37" s="105">
        <f t="shared" si="9"/>
        <v>2938727</v>
      </c>
      <c r="AR37" s="214"/>
      <c r="AS37" s="215"/>
      <c r="AT37" s="32"/>
      <c r="AV37" s="32"/>
      <c r="AX37" s="32"/>
    </row>
    <row r="38" spans="1:50" x14ac:dyDescent="0.5">
      <c r="A38" s="102" t="s">
        <v>77</v>
      </c>
      <c r="B38" s="101">
        <v>210</v>
      </c>
      <c r="C38" s="102" t="s">
        <v>87</v>
      </c>
      <c r="D38" s="103">
        <f>ACA!P44</f>
        <v>1.409400057826786</v>
      </c>
      <c r="E38" s="103">
        <f>'Formula Factor Data'!AH42</f>
        <v>370.23</v>
      </c>
      <c r="F38" s="103">
        <f>'Formula Factor Data'!AI42</f>
        <v>131.76183270281632</v>
      </c>
      <c r="G38" s="103">
        <f>'Formula Factor Data'!AJ42</f>
        <v>5.5902429253762014</v>
      </c>
      <c r="H38" s="103">
        <f>'Formula Factor Data'!AK42</f>
        <v>17.968637974423501</v>
      </c>
      <c r="I38" s="103">
        <f>'Formula Factor Data'!AL42</f>
        <v>49.684710081659901</v>
      </c>
      <c r="J38" s="103">
        <f>'Formula Factor Data'!AM42</f>
        <v>65.428659544964304</v>
      </c>
      <c r="K38" s="103">
        <f>'Formula Factor Data'!AN42</f>
        <v>96.517255405474813</v>
      </c>
      <c r="L38" s="103">
        <f>'Formula Factor Data'!AO42</f>
        <v>24.54763134918597</v>
      </c>
      <c r="M38" s="103">
        <f>'Formula Factor Data'!AP42</f>
        <v>138.94385046322199</v>
      </c>
      <c r="N38" s="103">
        <f>'Formula Factor Data'!AQ42</f>
        <v>6.1358990654205607</v>
      </c>
      <c r="O38" s="104">
        <f>$D38*'National Details'!$E$52</f>
        <v>12.644331627645945</v>
      </c>
      <c r="P38" s="104">
        <f>$D38*'National Details'!$E$53</f>
        <v>2.3827356860851077</v>
      </c>
      <c r="Q38" s="104">
        <f>$D38*'National Details'!$E$59</f>
        <v>2.4278789667412548</v>
      </c>
      <c r="R38" s="104">
        <f>$D38*'National Details'!$E$60</f>
        <v>1.8387612762819776</v>
      </c>
      <c r="S38" s="104">
        <f>$D38*'National Details'!$E$61</f>
        <v>1.7316489689257455</v>
      </c>
      <c r="T38" s="104">
        <f>$D38*'National Details'!$E$62</f>
        <v>1.5888325591174379</v>
      </c>
      <c r="U38" s="104">
        <f>$D38*'National Details'!$E$63</f>
        <v>1.0175669198842017</v>
      </c>
      <c r="V38" s="104">
        <f>$D38*'National Details'!$E$64</f>
        <v>0.83904640762381588</v>
      </c>
      <c r="W38" s="104">
        <f>$D38*'National Details'!$E$55</f>
        <v>1.0358806183682587</v>
      </c>
      <c r="X38" s="104">
        <f>$D38*'National Details'!$E$56</f>
        <v>8.6170516023025474</v>
      </c>
      <c r="Y38" s="105">
        <f t="shared" si="3"/>
        <v>2668347.2121469141</v>
      </c>
      <c r="Z38" s="105">
        <f t="shared" si="3"/>
        <v>178953.56388163645</v>
      </c>
      <c r="AA38" s="105">
        <f t="shared" si="3"/>
        <v>7736.2869339721401</v>
      </c>
      <c r="AB38" s="105">
        <f t="shared" si="3"/>
        <v>18832.820346092863</v>
      </c>
      <c r="AC38" s="105">
        <f t="shared" si="3"/>
        <v>49040.791881040153</v>
      </c>
      <c r="AD38" s="105">
        <f t="shared" si="3"/>
        <v>59254.455213136054</v>
      </c>
      <c r="AE38" s="105">
        <f t="shared" si="3"/>
        <v>55981.276790216718</v>
      </c>
      <c r="AF38" s="105">
        <f t="shared" si="3"/>
        <v>11740.063082548702</v>
      </c>
      <c r="AG38" s="105">
        <f t="shared" si="10"/>
        <v>202585.69424700661</v>
      </c>
      <c r="AH38" s="105">
        <f t="shared" si="4"/>
        <v>82039.667789696294</v>
      </c>
      <c r="AI38" s="105">
        <f t="shared" si="4"/>
        <v>30137.814557751903</v>
      </c>
      <c r="AJ38" s="104">
        <f t="shared" si="5"/>
        <v>12.644331627645942</v>
      </c>
      <c r="AK38" s="104">
        <f t="shared" si="5"/>
        <v>0.84799616682866374</v>
      </c>
      <c r="AL38" s="104">
        <f t="shared" si="6"/>
        <v>0.95998027895891447</v>
      </c>
      <c r="AM38" s="104">
        <f t="shared" si="6"/>
        <v>0.38875629132244621</v>
      </c>
      <c r="AN38" s="104">
        <f t="shared" si="6"/>
        <v>0.14281219477959362</v>
      </c>
      <c r="AO38" s="104">
        <f t="shared" si="7"/>
        <v>14.98387655953556</v>
      </c>
      <c r="AP38" s="104">
        <f t="shared" si="8"/>
        <v>14.98</v>
      </c>
      <c r="AQ38" s="105">
        <f t="shared" si="9"/>
        <v>3161246</v>
      </c>
      <c r="AR38" s="214"/>
      <c r="AS38" s="215"/>
      <c r="AT38" s="32"/>
      <c r="AV38" s="32"/>
      <c r="AX38" s="32"/>
    </row>
    <row r="39" spans="1:50" x14ac:dyDescent="0.5">
      <c r="A39" s="102" t="s">
        <v>77</v>
      </c>
      <c r="B39" s="101">
        <v>211</v>
      </c>
      <c r="C39" s="102" t="s">
        <v>88</v>
      </c>
      <c r="D39" s="103">
        <f>ACA!P45</f>
        <v>1.3946344476123653</v>
      </c>
      <c r="E39" s="103">
        <f>'Formula Factor Data'!AH43</f>
        <v>323.52999999999997</v>
      </c>
      <c r="F39" s="103">
        <f>'Formula Factor Data'!AI43</f>
        <v>121.69053325495464</v>
      </c>
      <c r="G39" s="103">
        <f>'Formula Factor Data'!AJ43</f>
        <v>0</v>
      </c>
      <c r="H39" s="103">
        <f>'Formula Factor Data'!AK43</f>
        <v>13.113883379792531</v>
      </c>
      <c r="I39" s="103">
        <f>'Formula Factor Data'!AL43</f>
        <v>70.699650870538761</v>
      </c>
      <c r="J39" s="103">
        <f>'Formula Factor Data'!AM43</f>
        <v>54.702782982223638</v>
      </c>
      <c r="K39" s="103">
        <f>'Formula Factor Data'!AN43</f>
        <v>123.22910706941461</v>
      </c>
      <c r="L39" s="103">
        <f>'Formula Factor Data'!AO43</f>
        <v>25.251987387469722</v>
      </c>
      <c r="M39" s="103">
        <f>'Formula Factor Data'!AP43</f>
        <v>218.30969815541397</v>
      </c>
      <c r="N39" s="103">
        <f>'Formula Factor Data'!AQ43</f>
        <v>5.4965385019987369</v>
      </c>
      <c r="O39" s="104">
        <f>$D39*'National Details'!$E$52</f>
        <v>12.511863013643207</v>
      </c>
      <c r="P39" s="104">
        <f>$D39*'National Details'!$E$53</f>
        <v>2.3577729040919149</v>
      </c>
      <c r="Q39" s="104">
        <f>$D39*'National Details'!$E$59</f>
        <v>2.4024432401910736</v>
      </c>
      <c r="R39" s="104">
        <f>$D39*'National Details'!$E$60</f>
        <v>1.8194974539682374</v>
      </c>
      <c r="S39" s="104">
        <f>$D39*'National Details'!$E$61</f>
        <v>1.713507311018631</v>
      </c>
      <c r="T39" s="104">
        <f>$D39*'National Details'!$E$62</f>
        <v>1.5721871204191575</v>
      </c>
      <c r="U39" s="104">
        <f>$D39*'National Details'!$E$63</f>
        <v>1.0069063580212581</v>
      </c>
      <c r="V39" s="104">
        <f>$D39*'National Details'!$E$64</f>
        <v>0.83025611977191494</v>
      </c>
      <c r="W39" s="104">
        <f>$D39*'National Details'!$E$55</f>
        <v>1.0250281926467191</v>
      </c>
      <c r="X39" s="104">
        <f>$D39*'National Details'!$E$56</f>
        <v>8.5267748746618945</v>
      </c>
      <c r="Y39" s="105">
        <f t="shared" si="3"/>
        <v>2307338.9332582722</v>
      </c>
      <c r="Z39" s="105">
        <f t="shared" si="3"/>
        <v>163543.62593602602</v>
      </c>
      <c r="AA39" s="105">
        <f t="shared" si="3"/>
        <v>0</v>
      </c>
      <c r="AB39" s="105">
        <f t="shared" si="3"/>
        <v>13600.586130066269</v>
      </c>
      <c r="AC39" s="105">
        <f t="shared" si="3"/>
        <v>69052.290132285751</v>
      </c>
      <c r="AD39" s="105">
        <f t="shared" si="3"/>
        <v>49021.716187769678</v>
      </c>
      <c r="AE39" s="105">
        <f t="shared" si="3"/>
        <v>70725.697698841279</v>
      </c>
      <c r="AF39" s="105">
        <f t="shared" ref="AF39:AF102" si="11">L39*V39*38*15</f>
        <v>11950.40172696447</v>
      </c>
      <c r="AG39" s="105">
        <f t="shared" si="10"/>
        <v>214350.69187592747</v>
      </c>
      <c r="AH39" s="105">
        <f t="shared" si="4"/>
        <v>127550.94934237201</v>
      </c>
      <c r="AI39" s="105">
        <f t="shared" si="4"/>
        <v>26714.615445979096</v>
      </c>
      <c r="AJ39" s="104">
        <f t="shared" si="5"/>
        <v>12.511863013643206</v>
      </c>
      <c r="AK39" s="104">
        <f t="shared" si="5"/>
        <v>0.88683782645512965</v>
      </c>
      <c r="AL39" s="104">
        <f t="shared" si="6"/>
        <v>1.1623461360503322</v>
      </c>
      <c r="AM39" s="104">
        <f t="shared" si="6"/>
        <v>0.69166258256574276</v>
      </c>
      <c r="AN39" s="104">
        <f t="shared" si="6"/>
        <v>0.14486368001871402</v>
      </c>
      <c r="AO39" s="104">
        <f t="shared" si="7"/>
        <v>15.397573238733123</v>
      </c>
      <c r="AP39" s="104">
        <f t="shared" si="8"/>
        <v>15.4</v>
      </c>
      <c r="AQ39" s="105">
        <f t="shared" si="9"/>
        <v>2839947</v>
      </c>
      <c r="AR39" s="214"/>
      <c r="AS39" s="215"/>
      <c r="AT39" s="32"/>
      <c r="AV39" s="32"/>
      <c r="AX39" s="32"/>
    </row>
    <row r="40" spans="1:50" x14ac:dyDescent="0.5">
      <c r="A40" s="102" t="s">
        <v>77</v>
      </c>
      <c r="B40" s="101">
        <v>212</v>
      </c>
      <c r="C40" s="102" t="s">
        <v>89</v>
      </c>
      <c r="D40" s="103">
        <f>ACA!P46</f>
        <v>1.4993783870194131</v>
      </c>
      <c r="E40" s="103">
        <f>'Formula Factor Data'!AH44</f>
        <v>323.60999999999996</v>
      </c>
      <c r="F40" s="103">
        <f>'Formula Factor Data'!AI44</f>
        <v>87.608688130968602</v>
      </c>
      <c r="G40" s="103">
        <f>'Formula Factor Data'!AJ44</f>
        <v>0</v>
      </c>
      <c r="H40" s="103">
        <f>'Formula Factor Data'!AK44</f>
        <v>11.244599142040038</v>
      </c>
      <c r="I40" s="103">
        <f>'Formula Factor Data'!AL44</f>
        <v>26.623015252621542</v>
      </c>
      <c r="J40" s="103">
        <f>'Formula Factor Data'!AM44</f>
        <v>14.206139656816013</v>
      </c>
      <c r="K40" s="103">
        <f>'Formula Factor Data'!AN44</f>
        <v>29.229787893231645</v>
      </c>
      <c r="L40" s="103">
        <f>'Formula Factor Data'!AO44</f>
        <v>44.392258341277405</v>
      </c>
      <c r="M40" s="103">
        <f>'Formula Factor Data'!AP44</f>
        <v>129.031867325886</v>
      </c>
      <c r="N40" s="103">
        <f>'Formula Factor Data'!AQ44</f>
        <v>4.0611788051056523</v>
      </c>
      <c r="O40" s="104">
        <f>$D40*'National Details'!$E$52</f>
        <v>13.451565760563014</v>
      </c>
      <c r="P40" s="104">
        <f>$D40*'National Details'!$E$53</f>
        <v>2.534853301485358</v>
      </c>
      <c r="Q40" s="104">
        <f>$D40*'National Details'!$E$59</f>
        <v>2.582878600589821</v>
      </c>
      <c r="R40" s="104">
        <f>$D40*'National Details'!$E$60</f>
        <v>1.956150704858465</v>
      </c>
      <c r="S40" s="104">
        <f>$D40*'National Details'!$E$61</f>
        <v>1.8422001783618551</v>
      </c>
      <c r="T40" s="104">
        <f>$D40*'National Details'!$E$62</f>
        <v>1.6902661430330439</v>
      </c>
      <c r="U40" s="104">
        <f>$D40*'National Details'!$E$63</f>
        <v>1.0825300017177919</v>
      </c>
      <c r="V40" s="104">
        <f>$D40*'National Details'!$E$64</f>
        <v>0.89261245755677621</v>
      </c>
      <c r="W40" s="104">
        <f>$D40*'National Details'!$E$55</f>
        <v>1.1020128756831342</v>
      </c>
      <c r="X40" s="104">
        <f>$D40*'National Details'!$E$56</f>
        <v>9.1671778077302477</v>
      </c>
      <c r="Y40" s="105">
        <f t="shared" ref="Y40:AE71" si="12">E40*O40*38*15</f>
        <v>2481244.8815922043</v>
      </c>
      <c r="Z40" s="105">
        <f t="shared" si="12"/>
        <v>126582.8482381245</v>
      </c>
      <c r="AA40" s="105">
        <f t="shared" si="12"/>
        <v>0</v>
      </c>
      <c r="AB40" s="105">
        <f t="shared" si="12"/>
        <v>12537.794406404932</v>
      </c>
      <c r="AC40" s="105">
        <f t="shared" si="12"/>
        <v>27955.606364738582</v>
      </c>
      <c r="AD40" s="105">
        <f t="shared" si="12"/>
        <v>13686.929424515647</v>
      </c>
      <c r="AE40" s="105">
        <f t="shared" si="12"/>
        <v>18036.009732814327</v>
      </c>
      <c r="AF40" s="105">
        <f t="shared" si="11"/>
        <v>22586.297204266666</v>
      </c>
      <c r="AG40" s="105">
        <f t="shared" si="10"/>
        <v>94802.637132740158</v>
      </c>
      <c r="AH40" s="105">
        <f t="shared" ref="AH40:AI71" si="13">M40*W40*38*15</f>
        <v>81051.024124941643</v>
      </c>
      <c r="AI40" s="105">
        <f t="shared" si="13"/>
        <v>21220.842482771721</v>
      </c>
      <c r="AJ40" s="104">
        <f t="shared" ref="AJ40:AK71" si="14">Y40/($E40*15*38)</f>
        <v>13.451565760563016</v>
      </c>
      <c r="AK40" s="104">
        <f t="shared" si="14"/>
        <v>0.68624323212381222</v>
      </c>
      <c r="AL40" s="104">
        <f t="shared" ref="AL40:AN71" si="15">AG40/($E40*15*38)</f>
        <v>0.51395326480130765</v>
      </c>
      <c r="AM40" s="104">
        <f t="shared" si="15"/>
        <v>0.43940168464066098</v>
      </c>
      <c r="AN40" s="104">
        <f t="shared" si="15"/>
        <v>0.11504449249216336</v>
      </c>
      <c r="AO40" s="104">
        <f t="shared" si="7"/>
        <v>15.20620843462096</v>
      </c>
      <c r="AP40" s="104">
        <f t="shared" ref="AP40:AP71" si="16">ROUND(AO40,2)</f>
        <v>15.21</v>
      </c>
      <c r="AQ40" s="105">
        <f t="shared" ref="AQ40:AQ71" si="17">ROUNDUP(AP40*E40*15*38,0)</f>
        <v>2805602</v>
      </c>
      <c r="AR40" s="214"/>
      <c r="AS40" s="215"/>
      <c r="AT40" s="32"/>
      <c r="AV40" s="32"/>
      <c r="AX40" s="32"/>
    </row>
    <row r="41" spans="1:50" x14ac:dyDescent="0.5">
      <c r="A41" s="102" t="s">
        <v>77</v>
      </c>
      <c r="B41" s="101">
        <v>213</v>
      </c>
      <c r="C41" s="102" t="s">
        <v>90</v>
      </c>
      <c r="D41" s="103">
        <f>ACA!P47</f>
        <v>1.5383188145295288</v>
      </c>
      <c r="E41" s="103">
        <f>'Formula Factor Data'!AH45</f>
        <v>86.990000000000009</v>
      </c>
      <c r="F41" s="103">
        <f>'Formula Factor Data'!AI45</f>
        <v>32.465762631077219</v>
      </c>
      <c r="G41" s="103">
        <f>'Formula Factor Data'!AJ45</f>
        <v>0</v>
      </c>
      <c r="H41" s="103">
        <f>'Formula Factor Data'!AK45</f>
        <v>5.0723962153439937</v>
      </c>
      <c r="I41" s="103">
        <f>'Formula Factor Data'!AL45</f>
        <v>8.7092085961566674</v>
      </c>
      <c r="J41" s="103">
        <f>'Formula Factor Data'!AM45</f>
        <v>5.467979316414846</v>
      </c>
      <c r="K41" s="103">
        <f>'Formula Factor Data'!AN45</f>
        <v>10.463811060583836</v>
      </c>
      <c r="L41" s="103">
        <f>'Formula Factor Data'!AO45</f>
        <v>9.4684729353087871</v>
      </c>
      <c r="M41" s="103">
        <f>'Formula Factor Data'!AP45</f>
        <v>51.381398799374004</v>
      </c>
      <c r="N41" s="103">
        <f>'Formula Factor Data'!AQ45</f>
        <v>1.1117258764216205</v>
      </c>
      <c r="O41" s="104">
        <f>$D41*'National Details'!$E$52</f>
        <v>13.800917015677495</v>
      </c>
      <c r="P41" s="104">
        <f>$D41*'National Details'!$E$53</f>
        <v>2.6006860973224972</v>
      </c>
      <c r="Q41" s="104">
        <f>$D41*'National Details'!$E$59</f>
        <v>2.6499586637576216</v>
      </c>
      <c r="R41" s="104">
        <f>$D41*'National Details'!$E$60</f>
        <v>2.0069539879929019</v>
      </c>
      <c r="S41" s="104">
        <f>$D41*'National Details'!$E$61</f>
        <v>1.8900440469447715</v>
      </c>
      <c r="T41" s="104">
        <f>$D41*'National Details'!$E$62</f>
        <v>1.7341641255472662</v>
      </c>
      <c r="U41" s="104">
        <f>$D41*'National Details'!$E$63</f>
        <v>1.1106444399572375</v>
      </c>
      <c r="V41" s="104">
        <f>$D41*'National Details'!$E$64</f>
        <v>0.91579453821035428</v>
      </c>
      <c r="W41" s="104">
        <f>$D41*'National Details'!$E$55</f>
        <v>1.1306333045703738</v>
      </c>
      <c r="X41" s="104">
        <f>$D41*'National Details'!$E$56</f>
        <v>9.4052590192407628</v>
      </c>
      <c r="Y41" s="105">
        <f t="shared" si="12"/>
        <v>684308.80958045775</v>
      </c>
      <c r="Z41" s="105">
        <f t="shared" si="12"/>
        <v>48126.956782760419</v>
      </c>
      <c r="AA41" s="105">
        <f t="shared" si="12"/>
        <v>0</v>
      </c>
      <c r="AB41" s="105">
        <f t="shared" si="12"/>
        <v>5802.6375134468972</v>
      </c>
      <c r="AC41" s="105">
        <f t="shared" si="12"/>
        <v>9382.6490806366983</v>
      </c>
      <c r="AD41" s="105">
        <f t="shared" si="12"/>
        <v>5404.9529347638208</v>
      </c>
      <c r="AE41" s="105">
        <f t="shared" si="12"/>
        <v>6624.2969378642747</v>
      </c>
      <c r="AF41" s="105">
        <f t="shared" si="11"/>
        <v>4942.5702056285591</v>
      </c>
      <c r="AG41" s="105">
        <f t="shared" si="10"/>
        <v>32157.106672340247</v>
      </c>
      <c r="AH41" s="105">
        <f t="shared" si="13"/>
        <v>33113.306809251146</v>
      </c>
      <c r="AI41" s="105">
        <f t="shared" si="13"/>
        <v>5959.9598008985386</v>
      </c>
      <c r="AJ41" s="104">
        <f t="shared" si="14"/>
        <v>13.800917015677497</v>
      </c>
      <c r="AK41" s="104">
        <f t="shared" si="14"/>
        <v>0.97060877702741422</v>
      </c>
      <c r="AL41" s="104">
        <f t="shared" si="15"/>
        <v>0.64853404550110105</v>
      </c>
      <c r="AM41" s="104">
        <f t="shared" si="15"/>
        <v>0.66781837818122158</v>
      </c>
      <c r="AN41" s="104">
        <f t="shared" si="15"/>
        <v>0.12019852656785592</v>
      </c>
      <c r="AO41" s="104">
        <f t="shared" si="7"/>
        <v>16.208076742955086</v>
      </c>
      <c r="AP41" s="104">
        <f t="shared" si="16"/>
        <v>16.21</v>
      </c>
      <c r="AQ41" s="105">
        <f t="shared" si="17"/>
        <v>803762</v>
      </c>
      <c r="AR41" s="214"/>
      <c r="AS41" s="215"/>
      <c r="AT41" s="32"/>
      <c r="AV41" s="32"/>
      <c r="AX41" s="32"/>
    </row>
    <row r="42" spans="1:50" x14ac:dyDescent="0.5">
      <c r="A42" s="102" t="s">
        <v>91</v>
      </c>
      <c r="B42" s="101">
        <v>841</v>
      </c>
      <c r="C42" s="102" t="s">
        <v>92</v>
      </c>
      <c r="D42" s="103">
        <f>ACA!P48</f>
        <v>1.0455444723878116</v>
      </c>
      <c r="E42" s="103">
        <f>'Formula Factor Data'!AH46</f>
        <v>216.12</v>
      </c>
      <c r="F42" s="103">
        <f>'Formula Factor Data'!AI46</f>
        <v>61.622611060743424</v>
      </c>
      <c r="G42" s="103">
        <f>'Formula Factor Data'!AJ46</f>
        <v>18.946570625439215</v>
      </c>
      <c r="H42" s="103">
        <f>'Formula Factor Data'!AK46</f>
        <v>18.339065354884049</v>
      </c>
      <c r="I42" s="103">
        <f>'Formula Factor Data'!AL46</f>
        <v>29.881665495432188</v>
      </c>
      <c r="J42" s="103">
        <f>'Formula Factor Data'!AM46</f>
        <v>11.50463106113844</v>
      </c>
      <c r="K42" s="103">
        <f>'Formula Factor Data'!AN46</f>
        <v>17.010147575544625</v>
      </c>
      <c r="L42" s="103">
        <f>'Formula Factor Data'!AO46</f>
        <v>21.984096978215039</v>
      </c>
      <c r="M42" s="103">
        <f>'Formula Factor Data'!AP46</f>
        <v>20.575908169911603</v>
      </c>
      <c r="N42" s="103">
        <f>'Formula Factor Data'!AQ46</f>
        <v>4.0278165539923254</v>
      </c>
      <c r="O42" s="104">
        <f>$D42*'National Details'!$E$52</f>
        <v>9.3800273151034244</v>
      </c>
      <c r="P42" s="104">
        <f>$D42*'National Details'!$E$53</f>
        <v>1.7676004140292416</v>
      </c>
      <c r="Q42" s="104">
        <f>$D42*'National Details'!$E$59</f>
        <v>1.8010893494761899</v>
      </c>
      <c r="R42" s="104">
        <f>$D42*'National Details'!$E$60</f>
        <v>1.3640603161474067</v>
      </c>
      <c r="S42" s="104">
        <f>$D42*'National Details'!$E$61</f>
        <v>1.28460049190581</v>
      </c>
      <c r="T42" s="104">
        <f>$D42*'National Details'!$E$62</f>
        <v>1.1786540595836825</v>
      </c>
      <c r="U42" s="104">
        <f>$D42*'National Details'!$E$63</f>
        <v>0.7548683302951672</v>
      </c>
      <c r="V42" s="104">
        <f>$D42*'National Details'!$E$64</f>
        <v>0.62243528989250663</v>
      </c>
      <c r="W42" s="104">
        <f>$D42*'National Details'!$E$55</f>
        <v>0.76845410114330226</v>
      </c>
      <c r="X42" s="104">
        <f>$D42*'National Details'!$E$56</f>
        <v>6.3924438068777372</v>
      </c>
      <c r="Y42" s="105">
        <f t="shared" si="12"/>
        <v>1155510.5569038868</v>
      </c>
      <c r="Z42" s="105">
        <f t="shared" si="12"/>
        <v>62086.767109983804</v>
      </c>
      <c r="AA42" s="105">
        <f t="shared" si="12"/>
        <v>19450.945940668891</v>
      </c>
      <c r="AB42" s="105">
        <f t="shared" si="12"/>
        <v>14258.887032923722</v>
      </c>
      <c r="AC42" s="105">
        <f t="shared" si="12"/>
        <v>21880.021250806323</v>
      </c>
      <c r="AD42" s="105">
        <f t="shared" si="12"/>
        <v>7729.1886594073094</v>
      </c>
      <c r="AE42" s="105">
        <f t="shared" si="12"/>
        <v>7319.0403681026819</v>
      </c>
      <c r="AF42" s="105">
        <f t="shared" si="11"/>
        <v>7799.6963321263465</v>
      </c>
      <c r="AG42" s="105">
        <f t="shared" si="10"/>
        <v>78437.779584035277</v>
      </c>
      <c r="AH42" s="105">
        <f t="shared" si="13"/>
        <v>9012.6353802124322</v>
      </c>
      <c r="AI42" s="105">
        <f t="shared" si="13"/>
        <v>14676.126861910485</v>
      </c>
      <c r="AJ42" s="104">
        <f t="shared" si="14"/>
        <v>9.3800273151034244</v>
      </c>
      <c r="AK42" s="104">
        <f t="shared" si="14"/>
        <v>0.50399848613979725</v>
      </c>
      <c r="AL42" s="104">
        <f t="shared" si="15"/>
        <v>0.63673024070476825</v>
      </c>
      <c r="AM42" s="104">
        <f t="shared" si="15"/>
        <v>7.3161396529319578E-2</v>
      </c>
      <c r="AN42" s="104">
        <f t="shared" si="15"/>
        <v>0.11913562366189093</v>
      </c>
      <c r="AO42" s="104">
        <f t="shared" si="7"/>
        <v>10.713053062139201</v>
      </c>
      <c r="AP42" s="104">
        <f t="shared" si="16"/>
        <v>10.71</v>
      </c>
      <c r="AQ42" s="105">
        <f t="shared" si="17"/>
        <v>1319348</v>
      </c>
      <c r="AR42" s="214"/>
      <c r="AS42" s="215"/>
      <c r="AT42" s="32"/>
      <c r="AV42" s="32"/>
      <c r="AX42" s="32"/>
    </row>
    <row r="43" spans="1:50" x14ac:dyDescent="0.5">
      <c r="A43" s="102" t="s">
        <v>91</v>
      </c>
      <c r="B43" s="101">
        <v>840</v>
      </c>
      <c r="C43" s="102" t="s">
        <v>93</v>
      </c>
      <c r="D43" s="103">
        <f>ACA!P49</f>
        <v>1.0160373230436393</v>
      </c>
      <c r="E43" s="103">
        <f>'Formula Factor Data'!AH47</f>
        <v>1033.8899999999999</v>
      </c>
      <c r="F43" s="103">
        <f>'Formula Factor Data'!AI47</f>
        <v>339.20843859335491</v>
      </c>
      <c r="G43" s="103">
        <f>'Formula Factor Data'!AJ47</f>
        <v>63.343794528022435</v>
      </c>
      <c r="H43" s="103">
        <f>'Formula Factor Data'!AK47</f>
        <v>95.579822277652184</v>
      </c>
      <c r="I43" s="103">
        <f>'Formula Factor Data'!AL47</f>
        <v>86.150784160885479</v>
      </c>
      <c r="J43" s="103">
        <f>'Formula Factor Data'!AM47</f>
        <v>111.5366560137189</v>
      </c>
      <c r="K43" s="103">
        <f>'Formula Factor Data'!AN47</f>
        <v>169.11826058149504</v>
      </c>
      <c r="L43" s="103">
        <f>'Formula Factor Data'!AO47</f>
        <v>156.74768493257463</v>
      </c>
      <c r="M43" s="103">
        <f>'Formula Factor Data'!AP47</f>
        <v>38.112380564672698</v>
      </c>
      <c r="N43" s="103">
        <f>'Formula Factor Data'!AQ47</f>
        <v>26.114715228550477</v>
      </c>
      <c r="O43" s="104">
        <f>$D43*'National Details'!$E$52</f>
        <v>9.1153060391092353</v>
      </c>
      <c r="P43" s="104">
        <f>$D43*'National Details'!$E$53</f>
        <v>1.7177155446860313</v>
      </c>
      <c r="Q43" s="104">
        <f>$D43*'National Details'!$E$59</f>
        <v>1.7502593620192053</v>
      </c>
      <c r="R43" s="104">
        <f>$D43*'National Details'!$E$60</f>
        <v>1.3255640756468965</v>
      </c>
      <c r="S43" s="104">
        <f>$D43*'National Details'!$E$61</f>
        <v>1.2483467508519315</v>
      </c>
      <c r="T43" s="104">
        <f>$D43*'National Details'!$E$62</f>
        <v>1.1453903177919793</v>
      </c>
      <c r="U43" s="104">
        <f>$D43*'National Details'!$E$63</f>
        <v>0.7335645855521663</v>
      </c>
      <c r="V43" s="104">
        <f>$D43*'National Details'!$E$64</f>
        <v>0.60486904422722521</v>
      </c>
      <c r="W43" s="104">
        <f>$D43*'National Details'!$E$55</f>
        <v>0.74676694146200029</v>
      </c>
      <c r="X43" s="104">
        <f>$D43*'National Details'!$E$56</f>
        <v>6.2120375218605206</v>
      </c>
      <c r="Y43" s="105">
        <f t="shared" si="12"/>
        <v>5371807.5436415486</v>
      </c>
      <c r="Z43" s="105">
        <f t="shared" si="12"/>
        <v>332118.25648047519</v>
      </c>
      <c r="AA43" s="105">
        <f t="shared" si="12"/>
        <v>63194.799557140548</v>
      </c>
      <c r="AB43" s="105">
        <f t="shared" si="12"/>
        <v>72217.391897743277</v>
      </c>
      <c r="AC43" s="105">
        <f t="shared" si="12"/>
        <v>61301.24934963484</v>
      </c>
      <c r="AD43" s="105">
        <f t="shared" si="12"/>
        <v>72819.21334989465</v>
      </c>
      <c r="AE43" s="105">
        <f t="shared" si="12"/>
        <v>70713.725037677563</v>
      </c>
      <c r="AF43" s="105">
        <f t="shared" si="11"/>
        <v>54042.73875089809</v>
      </c>
      <c r="AG43" s="105">
        <f t="shared" si="10"/>
        <v>394289.11794298899</v>
      </c>
      <c r="AH43" s="105">
        <f t="shared" si="13"/>
        <v>16222.807543686356</v>
      </c>
      <c r="AI43" s="105">
        <f t="shared" si="13"/>
        <v>92468.586797301003</v>
      </c>
      <c r="AJ43" s="104">
        <f t="shared" si="14"/>
        <v>9.1153060391092353</v>
      </c>
      <c r="AK43" s="104">
        <f t="shared" si="14"/>
        <v>0.56356441000539981</v>
      </c>
      <c r="AL43" s="104">
        <f t="shared" si="15"/>
        <v>0.6690608233340325</v>
      </c>
      <c r="AM43" s="104">
        <f t="shared" si="15"/>
        <v>2.7528137293248236E-2</v>
      </c>
      <c r="AN43" s="104">
        <f t="shared" si="15"/>
        <v>0.15690797944893356</v>
      </c>
      <c r="AO43" s="104">
        <f t="shared" si="7"/>
        <v>10.532367389190849</v>
      </c>
      <c r="AP43" s="104">
        <f t="shared" si="16"/>
        <v>10.53</v>
      </c>
      <c r="AQ43" s="105">
        <f t="shared" si="17"/>
        <v>6205512</v>
      </c>
      <c r="AR43" s="214"/>
      <c r="AS43" s="215"/>
      <c r="AT43" s="32"/>
      <c r="AV43" s="32"/>
      <c r="AX43" s="32"/>
    </row>
    <row r="44" spans="1:50" x14ac:dyDescent="0.5">
      <c r="A44" s="102" t="s">
        <v>91</v>
      </c>
      <c r="B44" s="101">
        <v>390</v>
      </c>
      <c r="C44" s="102" t="s">
        <v>94</v>
      </c>
      <c r="D44" s="103">
        <f>ACA!P50</f>
        <v>1.0195645058260756</v>
      </c>
      <c r="E44" s="103">
        <f>'Formula Factor Data'!AH48</f>
        <v>410.83</v>
      </c>
      <c r="F44" s="103">
        <f>'Formula Factor Data'!AI48</f>
        <v>120.70665377433983</v>
      </c>
      <c r="G44" s="103">
        <f>'Formula Factor Data'!AJ48</f>
        <v>21.118939453508943</v>
      </c>
      <c r="H44" s="103">
        <f>'Formula Factor Data'!AK48</f>
        <v>26.933714369962651</v>
      </c>
      <c r="I44" s="103">
        <f>'Formula Factor Data'!AL48</f>
        <v>24.228228818557106</v>
      </c>
      <c r="J44" s="103">
        <f>'Formula Factor Data'!AM48</f>
        <v>35.898159032828779</v>
      </c>
      <c r="K44" s="103">
        <f>'Formula Factor Data'!AN48</f>
        <v>82.820162178101043</v>
      </c>
      <c r="L44" s="103">
        <f>'Formula Factor Data'!AO48</f>
        <v>49.344826027127972</v>
      </c>
      <c r="M44" s="103">
        <f>'Formula Factor Data'!AP48</f>
        <v>48.451695316856998</v>
      </c>
      <c r="N44" s="103">
        <f>'Formula Factor Data'!AQ48</f>
        <v>9.771890865480712</v>
      </c>
      <c r="O44" s="104">
        <f>$D44*'National Details'!$E$52</f>
        <v>9.1469499067001134</v>
      </c>
      <c r="P44" s="104">
        <f>$D44*'National Details'!$E$53</f>
        <v>1.7236786097791428</v>
      </c>
      <c r="Q44" s="104">
        <f>$D44*'National Details'!$E$59</f>
        <v>1.7563354032693623</v>
      </c>
      <c r="R44" s="104">
        <f>$D44*'National Details'!$E$60</f>
        <v>1.3301657833584124</v>
      </c>
      <c r="S44" s="104">
        <f>$D44*'National Details'!$E$61</f>
        <v>1.252680397920058</v>
      </c>
      <c r="T44" s="104">
        <f>$D44*'National Details'!$E$62</f>
        <v>1.1493665506689204</v>
      </c>
      <c r="U44" s="104">
        <f>$D44*'National Details'!$E$63</f>
        <v>0.73611116166436441</v>
      </c>
      <c r="V44" s="104">
        <f>$D44*'National Details'!$E$64</f>
        <v>0.6069688526004412</v>
      </c>
      <c r="W44" s="104">
        <f>$D44*'National Details'!$E$55</f>
        <v>0.74935934967248519</v>
      </c>
      <c r="X44" s="104">
        <f>$D44*'National Details'!$E$56</f>
        <v>6.2336026664610342</v>
      </c>
      <c r="Y44" s="105">
        <f t="shared" si="12"/>
        <v>2141969.6151966765</v>
      </c>
      <c r="Z44" s="105">
        <f t="shared" si="12"/>
        <v>118593.90198624245</v>
      </c>
      <c r="AA44" s="105">
        <f t="shared" si="12"/>
        <v>21142.406393768928</v>
      </c>
      <c r="AB44" s="105">
        <f t="shared" si="12"/>
        <v>20420.994005993667</v>
      </c>
      <c r="AC44" s="105">
        <f t="shared" si="12"/>
        <v>17299.62957087715</v>
      </c>
      <c r="AD44" s="105">
        <f t="shared" si="12"/>
        <v>23518.281637068252</v>
      </c>
      <c r="AE44" s="105">
        <f t="shared" si="12"/>
        <v>34749.962100387216</v>
      </c>
      <c r="AF44" s="105">
        <f t="shared" si="11"/>
        <v>17071.940288208923</v>
      </c>
      <c r="AG44" s="105">
        <f t="shared" si="10"/>
        <v>134203.21399630414</v>
      </c>
      <c r="AH44" s="105">
        <f t="shared" si="13"/>
        <v>20695.406609106532</v>
      </c>
      <c r="AI44" s="105">
        <f t="shared" si="13"/>
        <v>34721.028424593263</v>
      </c>
      <c r="AJ44" s="104">
        <f t="shared" si="14"/>
        <v>9.1469499067001134</v>
      </c>
      <c r="AK44" s="104">
        <f t="shared" si="14"/>
        <v>0.50643691348939068</v>
      </c>
      <c r="AL44" s="104">
        <f t="shared" si="15"/>
        <v>0.57309406586966705</v>
      </c>
      <c r="AM44" s="104">
        <f t="shared" si="15"/>
        <v>8.8376532612441536E-2</v>
      </c>
      <c r="AN44" s="104">
        <f t="shared" si="15"/>
        <v>0.14827078099317667</v>
      </c>
      <c r="AO44" s="104">
        <f t="shared" si="7"/>
        <v>10.463128199664787</v>
      </c>
      <c r="AP44" s="104">
        <f t="shared" si="16"/>
        <v>10.46</v>
      </c>
      <c r="AQ44" s="105">
        <f t="shared" si="17"/>
        <v>2449451</v>
      </c>
      <c r="AR44" s="214"/>
      <c r="AS44" s="215"/>
      <c r="AT44" s="32"/>
      <c r="AV44" s="32"/>
      <c r="AX44" s="32"/>
    </row>
    <row r="45" spans="1:50" x14ac:dyDescent="0.5">
      <c r="A45" s="102" t="s">
        <v>91</v>
      </c>
      <c r="B45" s="101">
        <v>805</v>
      </c>
      <c r="C45" s="102" t="s">
        <v>95</v>
      </c>
      <c r="D45" s="103">
        <f>ACA!P51</f>
        <v>1.0205070878279803</v>
      </c>
      <c r="E45" s="103">
        <f>'Formula Factor Data'!AH49</f>
        <v>127.50999999999999</v>
      </c>
      <c r="F45" s="103">
        <f>'Formula Factor Data'!AI49</f>
        <v>51.101397835773383</v>
      </c>
      <c r="G45" s="103">
        <f>'Formula Factor Data'!AJ49</f>
        <v>27.870361375558574</v>
      </c>
      <c r="H45" s="103">
        <f>'Formula Factor Data'!AK49</f>
        <v>27.176699047989118</v>
      </c>
      <c r="I45" s="103">
        <f>'Formula Factor Data'!AL49</f>
        <v>11.519749368564211</v>
      </c>
      <c r="J45" s="103">
        <f>'Formula Factor Data'!AM49</f>
        <v>8.9432892947347948</v>
      </c>
      <c r="K45" s="103">
        <f>'Formula Factor Data'!AN49</f>
        <v>6.218187293569069</v>
      </c>
      <c r="L45" s="103">
        <f>'Formula Factor Data'!AO49</f>
        <v>1.7341558189236448</v>
      </c>
      <c r="M45" s="103">
        <f>'Formula Factor Data'!AP49</f>
        <v>6.8364649610791997</v>
      </c>
      <c r="N45" s="103">
        <f>'Formula Factor Data'!AQ49</f>
        <v>3.2846206480177096</v>
      </c>
      <c r="O45" s="104">
        <f>$D45*'National Details'!$E$52</f>
        <v>9.1554062135890959</v>
      </c>
      <c r="P45" s="104">
        <f>$D45*'National Details'!$E$53</f>
        <v>1.7252721415521319</v>
      </c>
      <c r="Q45" s="104">
        <f>$D45*'National Details'!$E$59</f>
        <v>1.7579591260754914</v>
      </c>
      <c r="R45" s="104">
        <f>$D45*'National Details'!$E$60</f>
        <v>1.3313955146012897</v>
      </c>
      <c r="S45" s="104">
        <f>$D45*'National Details'!$E$61</f>
        <v>1.2538384943332532</v>
      </c>
      <c r="T45" s="104">
        <f>$D45*'National Details'!$E$62</f>
        <v>1.1504291339758725</v>
      </c>
      <c r="U45" s="104">
        <f>$D45*'National Details'!$E$63</f>
        <v>0.73679169254634513</v>
      </c>
      <c r="V45" s="104">
        <f>$D45*'National Details'!$E$64</f>
        <v>0.60752999209961822</v>
      </c>
      <c r="W45" s="104">
        <f>$D45*'National Details'!$E$55</f>
        <v>0.75005212843432323</v>
      </c>
      <c r="X45" s="104">
        <f>$D45*'National Details'!$E$56</f>
        <v>6.2393655992101209</v>
      </c>
      <c r="Y45" s="105">
        <f t="shared" si="12"/>
        <v>665421.33238800499</v>
      </c>
      <c r="Z45" s="105">
        <f t="shared" si="12"/>
        <v>50253.376305846366</v>
      </c>
      <c r="AA45" s="105">
        <f t="shared" si="12"/>
        <v>27927.124992495497</v>
      </c>
      <c r="AB45" s="105">
        <f t="shared" si="12"/>
        <v>20624.273072072257</v>
      </c>
      <c r="AC45" s="105">
        <f t="shared" si="12"/>
        <v>8233.0259659248877</v>
      </c>
      <c r="AD45" s="105">
        <f t="shared" si="12"/>
        <v>5864.5137181953423</v>
      </c>
      <c r="AE45" s="105">
        <f t="shared" si="12"/>
        <v>2611.4599821413904</v>
      </c>
      <c r="AF45" s="105">
        <f t="shared" si="11"/>
        <v>600.52445245300771</v>
      </c>
      <c r="AG45" s="105">
        <f t="shared" si="10"/>
        <v>65860.922183282382</v>
      </c>
      <c r="AH45" s="105">
        <f t="shared" si="13"/>
        <v>2922.791904163752</v>
      </c>
      <c r="AI45" s="105">
        <f t="shared" si="13"/>
        <v>11681.550974287264</v>
      </c>
      <c r="AJ45" s="104">
        <f t="shared" si="14"/>
        <v>9.1554062135890959</v>
      </c>
      <c r="AK45" s="104">
        <f t="shared" si="14"/>
        <v>0.69142669657620759</v>
      </c>
      <c r="AL45" s="104">
        <f t="shared" si="15"/>
        <v>0.90616796733221316</v>
      </c>
      <c r="AM45" s="104">
        <f t="shared" si="15"/>
        <v>4.0214140812674506E-2</v>
      </c>
      <c r="AN45" s="104">
        <f t="shared" si="15"/>
        <v>0.16072424968784374</v>
      </c>
      <c r="AO45" s="104">
        <f t="shared" si="7"/>
        <v>10.953939267998035</v>
      </c>
      <c r="AP45" s="104">
        <f t="shared" si="16"/>
        <v>10.95</v>
      </c>
      <c r="AQ45" s="105">
        <f t="shared" si="17"/>
        <v>795854</v>
      </c>
      <c r="AR45" s="214"/>
      <c r="AS45" s="215"/>
      <c r="AT45" s="32"/>
      <c r="AV45" s="32"/>
      <c r="AX45" s="32"/>
    </row>
    <row r="46" spans="1:50" x14ac:dyDescent="0.5">
      <c r="A46" s="102" t="s">
        <v>91</v>
      </c>
      <c r="B46" s="101">
        <v>806</v>
      </c>
      <c r="C46" s="102" t="s">
        <v>96</v>
      </c>
      <c r="D46" s="103">
        <f>ACA!P52</f>
        <v>1.0187579050767124</v>
      </c>
      <c r="E46" s="103">
        <f>'Formula Factor Data'!AH50</f>
        <v>238.23000000000002</v>
      </c>
      <c r="F46" s="103">
        <f>'Formula Factor Data'!AI50</f>
        <v>99.838502112676068</v>
      </c>
      <c r="G46" s="103">
        <f>'Formula Factor Data'!AJ50</f>
        <v>91.164465062029478</v>
      </c>
      <c r="H46" s="103">
        <f>'Formula Factor Data'!AK50</f>
        <v>32.964706817940836</v>
      </c>
      <c r="I46" s="103">
        <f>'Formula Factor Data'!AL50</f>
        <v>10.255686565581593</v>
      </c>
      <c r="J46" s="103">
        <f>'Formula Factor Data'!AM50</f>
        <v>10.053604071678508</v>
      </c>
      <c r="K46" s="103">
        <f>'Formula Factor Data'!AN50</f>
        <v>17.884300710423073</v>
      </c>
      <c r="L46" s="103">
        <f>'Formula Factor Data'!AO50</f>
        <v>12.705936804156506</v>
      </c>
      <c r="M46" s="103">
        <f>'Formula Factor Data'!AP50</f>
        <v>49.679779992120004</v>
      </c>
      <c r="N46" s="103">
        <f>'Formula Factor Data'!AQ50</f>
        <v>5.0698648800810719</v>
      </c>
      <c r="O46" s="104">
        <f>$D46*'National Details'!$E$52</f>
        <v>9.139713545874514</v>
      </c>
      <c r="P46" s="104">
        <f>$D46*'National Details'!$E$53</f>
        <v>1.7223149682926409</v>
      </c>
      <c r="Q46" s="104">
        <f>$D46*'National Details'!$E$59</f>
        <v>1.7549459262482272</v>
      </c>
      <c r="R46" s="104">
        <f>$D46*'National Details'!$E$60</f>
        <v>1.3291134588497586</v>
      </c>
      <c r="S46" s="104">
        <f>$D46*'National Details'!$E$61</f>
        <v>1.2516893738682191</v>
      </c>
      <c r="T46" s="104">
        <f>$D46*'National Details'!$E$62</f>
        <v>1.1484572605595009</v>
      </c>
      <c r="U46" s="104">
        <f>$D46*'National Details'!$E$63</f>
        <v>0.735528807324624</v>
      </c>
      <c r="V46" s="104">
        <f>$D46*'National Details'!$E$64</f>
        <v>0.60648866568872539</v>
      </c>
      <c r="W46" s="104">
        <f>$D46*'National Details'!$E$55</f>
        <v>0.74876651438885744</v>
      </c>
      <c r="X46" s="104">
        <f>$D46*'National Details'!$E$56</f>
        <v>6.2286711211264638</v>
      </c>
      <c r="Y46" s="105">
        <f t="shared" si="12"/>
        <v>1241091.7560792007</v>
      </c>
      <c r="Z46" s="105">
        <f t="shared" si="12"/>
        <v>98013.40756232971</v>
      </c>
      <c r="AA46" s="105">
        <f t="shared" si="12"/>
        <v>91193.562750148267</v>
      </c>
      <c r="AB46" s="105">
        <f t="shared" si="12"/>
        <v>24973.886234294088</v>
      </c>
      <c r="AC46" s="105">
        <f t="shared" si="12"/>
        <v>7317.0523206410726</v>
      </c>
      <c r="AD46" s="105">
        <f t="shared" si="12"/>
        <v>6581.2967168185551</v>
      </c>
      <c r="AE46" s="105">
        <f t="shared" si="12"/>
        <v>7498.0184716822732</v>
      </c>
      <c r="AF46" s="105">
        <f t="shared" si="11"/>
        <v>4392.4237954465443</v>
      </c>
      <c r="AG46" s="105">
        <f t="shared" si="10"/>
        <v>141956.2402890308</v>
      </c>
      <c r="AH46" s="105">
        <f t="shared" si="13"/>
        <v>21203.176749173846</v>
      </c>
      <c r="AI46" s="105">
        <f t="shared" si="13"/>
        <v>17999.756950947325</v>
      </c>
      <c r="AJ46" s="104">
        <f t="shared" si="14"/>
        <v>9.139713545874514</v>
      </c>
      <c r="AK46" s="104">
        <f t="shared" si="14"/>
        <v>0.72179551945841591</v>
      </c>
      <c r="AL46" s="104">
        <f t="shared" si="15"/>
        <v>1.0454016521629974</v>
      </c>
      <c r="AM46" s="104">
        <f t="shared" si="15"/>
        <v>0.15614555555683579</v>
      </c>
      <c r="AN46" s="104">
        <f t="shared" si="15"/>
        <v>0.13255476206428349</v>
      </c>
      <c r="AO46" s="104">
        <f t="shared" si="7"/>
        <v>11.195611035117047</v>
      </c>
      <c r="AP46" s="104">
        <f t="shared" si="16"/>
        <v>11.2</v>
      </c>
      <c r="AQ46" s="105">
        <f t="shared" si="17"/>
        <v>1520861</v>
      </c>
      <c r="AR46" s="214"/>
      <c r="AS46" s="215"/>
      <c r="AT46" s="32"/>
      <c r="AV46" s="32"/>
      <c r="AX46" s="32"/>
    </row>
    <row r="47" spans="1:50" x14ac:dyDescent="0.5">
      <c r="A47" s="102" t="s">
        <v>91</v>
      </c>
      <c r="B47" s="101">
        <v>391</v>
      </c>
      <c r="C47" s="102" t="s">
        <v>97</v>
      </c>
      <c r="D47" s="103">
        <f>ACA!P53</f>
        <v>1.0127808405947529</v>
      </c>
      <c r="E47" s="103">
        <f>'Formula Factor Data'!AH51</f>
        <v>460.62</v>
      </c>
      <c r="F47" s="103">
        <f>'Formula Factor Data'!AI51</f>
        <v>185.67082835720379</v>
      </c>
      <c r="G47" s="103">
        <f>'Formula Factor Data'!AJ51</f>
        <v>61.742142464750046</v>
      </c>
      <c r="H47" s="103">
        <f>'Formula Factor Data'!AK51</f>
        <v>89.717293535982421</v>
      </c>
      <c r="I47" s="103">
        <f>'Formula Factor Data'!AL51</f>
        <v>42.286057498626626</v>
      </c>
      <c r="J47" s="103">
        <f>'Formula Factor Data'!AM51</f>
        <v>25.978934261124337</v>
      </c>
      <c r="K47" s="103">
        <f>'Formula Factor Data'!AN51</f>
        <v>44.507200146493318</v>
      </c>
      <c r="L47" s="103">
        <f>'Formula Factor Data'!AO51</f>
        <v>20.271441127998536</v>
      </c>
      <c r="M47" s="103">
        <f>'Formula Factor Data'!AP51</f>
        <v>128.94791076197998</v>
      </c>
      <c r="N47" s="103">
        <f>'Formula Factor Data'!AQ51</f>
        <v>10.561949360547734</v>
      </c>
      <c r="O47" s="104">
        <f>$D47*'National Details'!$E$52</f>
        <v>9.0860907401636553</v>
      </c>
      <c r="P47" s="104">
        <f>$D47*'National Details'!$E$53</f>
        <v>1.7122101263351652</v>
      </c>
      <c r="Q47" s="104">
        <f>$D47*'National Details'!$E$59</f>
        <v>1.744649638080777</v>
      </c>
      <c r="R47" s="104">
        <f>$D47*'National Details'!$E$60</f>
        <v>1.3213155347229397</v>
      </c>
      <c r="S47" s="104">
        <f>$D47*'National Details'!$E$61</f>
        <v>1.2443456977487877</v>
      </c>
      <c r="T47" s="104">
        <f>$D47*'National Details'!$E$62</f>
        <v>1.1417192484499197</v>
      </c>
      <c r="U47" s="104">
        <f>$D47*'National Details'!$E$63</f>
        <v>0.7312134512544427</v>
      </c>
      <c r="V47" s="104">
        <f>$D47*'National Details'!$E$64</f>
        <v>0.60293038963085666</v>
      </c>
      <c r="W47" s="104">
        <f>$D47*'National Details'!$E$55</f>
        <v>0.74437349253731444</v>
      </c>
      <c r="X47" s="104">
        <f>$D47*'National Details'!$E$56</f>
        <v>6.1921274351905122</v>
      </c>
      <c r="Y47" s="105">
        <f t="shared" si="12"/>
        <v>2385584.0165384845</v>
      </c>
      <c r="Z47" s="105">
        <f t="shared" si="12"/>
        <v>181207.25931259833</v>
      </c>
      <c r="AA47" s="105">
        <f t="shared" si="12"/>
        <v>61399.491708111025</v>
      </c>
      <c r="AB47" s="105">
        <f t="shared" si="12"/>
        <v>67570.566598963196</v>
      </c>
      <c r="AC47" s="105">
        <f t="shared" si="12"/>
        <v>29992.530022209128</v>
      </c>
      <c r="AD47" s="105">
        <f t="shared" si="12"/>
        <v>16906.570101080226</v>
      </c>
      <c r="AE47" s="105">
        <f t="shared" si="12"/>
        <v>18550.230152130083</v>
      </c>
      <c r="AF47" s="105">
        <f t="shared" si="11"/>
        <v>6966.6927016793843</v>
      </c>
      <c r="AG47" s="105">
        <f t="shared" si="10"/>
        <v>201386.08128417304</v>
      </c>
      <c r="AH47" s="105">
        <f t="shared" si="13"/>
        <v>54711.68181289245</v>
      </c>
      <c r="AI47" s="105">
        <f t="shared" si="13"/>
        <v>37278.533750588096</v>
      </c>
      <c r="AJ47" s="104">
        <f t="shared" si="14"/>
        <v>9.0860907401636553</v>
      </c>
      <c r="AK47" s="104">
        <f t="shared" si="14"/>
        <v>0.69017296790899796</v>
      </c>
      <c r="AL47" s="104">
        <f t="shared" si="15"/>
        <v>0.76702903593772931</v>
      </c>
      <c r="AM47" s="104">
        <f t="shared" si="15"/>
        <v>0.20838306345639571</v>
      </c>
      <c r="AN47" s="104">
        <f t="shared" si="15"/>
        <v>0.14198457818709678</v>
      </c>
      <c r="AO47" s="104">
        <f t="shared" si="7"/>
        <v>10.893660385653876</v>
      </c>
      <c r="AP47" s="104">
        <f t="shared" si="16"/>
        <v>10.89</v>
      </c>
      <c r="AQ47" s="105">
        <f t="shared" si="17"/>
        <v>2859207</v>
      </c>
      <c r="AR47" s="214"/>
      <c r="AS47" s="215"/>
      <c r="AT47" s="32"/>
      <c r="AV47" s="32"/>
      <c r="AX47" s="32"/>
    </row>
    <row r="48" spans="1:50" x14ac:dyDescent="0.5">
      <c r="A48" s="102" t="s">
        <v>91</v>
      </c>
      <c r="B48" s="101">
        <v>392</v>
      </c>
      <c r="C48" s="102" t="s">
        <v>98</v>
      </c>
      <c r="D48" s="103">
        <f>ACA!P54</f>
        <v>1.0150264591991298</v>
      </c>
      <c r="E48" s="103">
        <f>'Formula Factor Data'!AH52</f>
        <v>534.4</v>
      </c>
      <c r="F48" s="103">
        <f>'Formula Factor Data'!AI52</f>
        <v>156.83555085306176</v>
      </c>
      <c r="G48" s="103">
        <f>'Formula Factor Data'!AJ52</f>
        <v>14.243070362473347</v>
      </c>
      <c r="H48" s="103">
        <f>'Formula Factor Data'!AK52</f>
        <v>39.358351101634682</v>
      </c>
      <c r="I48" s="103">
        <f>'Formula Factor Data'!AL52</f>
        <v>41.209950248756215</v>
      </c>
      <c r="J48" s="103">
        <f>'Formula Factor Data'!AM52</f>
        <v>44.865671641791046</v>
      </c>
      <c r="K48" s="103">
        <f>'Formula Factor Data'!AN52</f>
        <v>82.847192608386635</v>
      </c>
      <c r="L48" s="103">
        <f>'Formula Factor Data'!AO52</f>
        <v>33.518692253020603</v>
      </c>
      <c r="M48" s="103">
        <f>'Formula Factor Data'!AP52</f>
        <v>32.040972607808001</v>
      </c>
      <c r="N48" s="103">
        <f>'Formula Factor Data'!AQ52</f>
        <v>9.9409522055437893</v>
      </c>
      <c r="O48" s="104">
        <f>$D48*'National Details'!$E$52</f>
        <v>9.106237146562087</v>
      </c>
      <c r="P48" s="104">
        <f>$D48*'National Details'!$E$53</f>
        <v>1.7160065754386482</v>
      </c>
      <c r="Q48" s="104">
        <f>$D48*'National Details'!$E$59</f>
        <v>1.748518014661729</v>
      </c>
      <c r="R48" s="104">
        <f>$D48*'National Details'!$E$60</f>
        <v>1.3242452611041018</v>
      </c>
      <c r="S48" s="104">
        <f>$D48*'National Details'!$E$61</f>
        <v>1.2471047604572607</v>
      </c>
      <c r="T48" s="104">
        <f>$D48*'National Details'!$E$62</f>
        <v>1.1442507595948073</v>
      </c>
      <c r="U48" s="104">
        <f>$D48*'National Details'!$E$63</f>
        <v>0.73283475614498872</v>
      </c>
      <c r="V48" s="104">
        <f>$D48*'National Details'!$E$64</f>
        <v>0.60426725506692092</v>
      </c>
      <c r="W48" s="104">
        <f>$D48*'National Details'!$E$55</f>
        <v>0.74602397692292455</v>
      </c>
      <c r="X48" s="104">
        <f>$D48*'National Details'!$E$56</f>
        <v>6.2058571149117148</v>
      </c>
      <c r="Y48" s="105">
        <f t="shared" si="12"/>
        <v>2773832.6847399841</v>
      </c>
      <c r="Z48" s="105">
        <f t="shared" si="12"/>
        <v>153404.576820046</v>
      </c>
      <c r="AA48" s="105">
        <f t="shared" si="12"/>
        <v>14195.431114341151</v>
      </c>
      <c r="AB48" s="105">
        <f t="shared" si="12"/>
        <v>29708.462660790345</v>
      </c>
      <c r="AC48" s="105">
        <f t="shared" si="12"/>
        <v>29294.081326055526</v>
      </c>
      <c r="AD48" s="105">
        <f t="shared" si="12"/>
        <v>29262.419947834849</v>
      </c>
      <c r="AE48" s="105">
        <f t="shared" si="12"/>
        <v>34606.582249704443</v>
      </c>
      <c r="AF48" s="105">
        <f t="shared" si="11"/>
        <v>11544.921451864408</v>
      </c>
      <c r="AG48" s="105">
        <f t="shared" si="10"/>
        <v>148611.89875059074</v>
      </c>
      <c r="AH48" s="105">
        <f t="shared" si="13"/>
        <v>13624.900271332584</v>
      </c>
      <c r="AI48" s="105">
        <f t="shared" si="13"/>
        <v>35164.513515049599</v>
      </c>
      <c r="AJ48" s="104">
        <f t="shared" si="14"/>
        <v>9.106237146562087</v>
      </c>
      <c r="AK48" s="104">
        <f t="shared" si="14"/>
        <v>0.5036130923023886</v>
      </c>
      <c r="AL48" s="104">
        <f t="shared" si="15"/>
        <v>0.48787917175711321</v>
      </c>
      <c r="AM48" s="104">
        <f t="shared" si="15"/>
        <v>4.4729292307925543E-2</v>
      </c>
      <c r="AN48" s="104">
        <f t="shared" si="15"/>
        <v>0.11544185810960185</v>
      </c>
      <c r="AO48" s="104">
        <f t="shared" si="7"/>
        <v>10.257900561039117</v>
      </c>
      <c r="AP48" s="104">
        <f t="shared" si="16"/>
        <v>10.26</v>
      </c>
      <c r="AQ48" s="105">
        <f t="shared" si="17"/>
        <v>3125279</v>
      </c>
      <c r="AR48" s="214"/>
      <c r="AS48" s="215"/>
      <c r="AT48" s="32"/>
      <c r="AV48" s="32"/>
      <c r="AX48" s="32"/>
    </row>
    <row r="49" spans="1:50" x14ac:dyDescent="0.5">
      <c r="A49" s="102" t="s">
        <v>91</v>
      </c>
      <c r="B49" s="101">
        <v>929</v>
      </c>
      <c r="C49" s="102" t="s">
        <v>99</v>
      </c>
      <c r="D49" s="103">
        <f>ACA!P55</f>
        <v>1.0233443130751159</v>
      </c>
      <c r="E49" s="103">
        <f>'Formula Factor Data'!AH53</f>
        <v>596.68000000000006</v>
      </c>
      <c r="F49" s="103">
        <f>'Formula Factor Data'!AI53</f>
        <v>140.53925975968733</v>
      </c>
      <c r="G49" s="103">
        <f>'Formula Factor Data'!AJ53</f>
        <v>27.888393768095963</v>
      </c>
      <c r="H49" s="103">
        <f>'Formula Factor Data'!AK53</f>
        <v>55.077521025782438</v>
      </c>
      <c r="I49" s="103">
        <f>'Formula Factor Data'!AL53</f>
        <v>50.26492210119951</v>
      </c>
      <c r="J49" s="103">
        <f>'Formula Factor Data'!AM53</f>
        <v>16.658996277402458</v>
      </c>
      <c r="K49" s="103">
        <f>'Formula Factor Data'!AN53</f>
        <v>51.992521715152357</v>
      </c>
      <c r="L49" s="103">
        <f>'Formula Factor Data'!AO53</f>
        <v>64.497052254239634</v>
      </c>
      <c r="M49" s="103">
        <f>'Formula Factor Data'!AP53</f>
        <v>16.314835672520001</v>
      </c>
      <c r="N49" s="103">
        <f>'Formula Factor Data'!AQ53</f>
        <v>11.599075926186787</v>
      </c>
      <c r="O49" s="104">
        <f>$D49*'National Details'!$E$52</f>
        <v>9.180860176591219</v>
      </c>
      <c r="P49" s="104">
        <f>$D49*'National Details'!$E$53</f>
        <v>1.7300687625032021</v>
      </c>
      <c r="Q49" s="104">
        <f>$D49*'National Details'!$E$59</f>
        <v>1.7628466237474083</v>
      </c>
      <c r="R49" s="104">
        <f>$D49*'National Details'!$E$60</f>
        <v>1.3350970753381091</v>
      </c>
      <c r="S49" s="104">
        <f>$D49*'National Details'!$E$61</f>
        <v>1.2573244301727819</v>
      </c>
      <c r="T49" s="104">
        <f>$D49*'National Details'!$E$62</f>
        <v>1.1536275699523475</v>
      </c>
      <c r="U49" s="104">
        <f>$D49*'National Details'!$E$63</f>
        <v>0.73884012907060437</v>
      </c>
      <c r="V49" s="104">
        <f>$D49*'National Details'!$E$64</f>
        <v>0.60921905379506003</v>
      </c>
      <c r="W49" s="104">
        <f>$D49*'National Details'!$E$55</f>
        <v>0.75213743177110948</v>
      </c>
      <c r="X49" s="104">
        <f>$D49*'National Details'!$E$56</f>
        <v>6.2567123534025546</v>
      </c>
      <c r="Y49" s="105">
        <f t="shared" si="12"/>
        <v>3122480.320596016</v>
      </c>
      <c r="Z49" s="105">
        <f t="shared" si="12"/>
        <v>138591.27243286822</v>
      </c>
      <c r="AA49" s="105">
        <f t="shared" si="12"/>
        <v>28022.887653620954</v>
      </c>
      <c r="AB49" s="105">
        <f t="shared" si="12"/>
        <v>41914.287225885339</v>
      </c>
      <c r="AC49" s="105">
        <f t="shared" si="12"/>
        <v>36023.609286984865</v>
      </c>
      <c r="AD49" s="105">
        <f t="shared" si="12"/>
        <v>10954.41811420665</v>
      </c>
      <c r="AE49" s="105">
        <f t="shared" si="12"/>
        <v>21896.07202919574</v>
      </c>
      <c r="AF49" s="105">
        <f t="shared" si="11"/>
        <v>22396.914893732093</v>
      </c>
      <c r="AG49" s="105">
        <f t="shared" si="10"/>
        <v>161208.18920362563</v>
      </c>
      <c r="AH49" s="105">
        <f t="shared" si="13"/>
        <v>6994.4692034232194</v>
      </c>
      <c r="AI49" s="105">
        <f t="shared" si="13"/>
        <v>41366.086532193425</v>
      </c>
      <c r="AJ49" s="104">
        <f t="shared" si="14"/>
        <v>9.180860176591219</v>
      </c>
      <c r="AK49" s="104">
        <f t="shared" si="14"/>
        <v>0.40749243013936826</v>
      </c>
      <c r="AL49" s="104">
        <f t="shared" si="15"/>
        <v>0.47399172851069959</v>
      </c>
      <c r="AM49" s="104">
        <f t="shared" si="15"/>
        <v>2.0565459882176167E-2</v>
      </c>
      <c r="AN49" s="104">
        <f t="shared" si="15"/>
        <v>0.12162646918855509</v>
      </c>
      <c r="AO49" s="104">
        <f t="shared" si="7"/>
        <v>10.20453626431202</v>
      </c>
      <c r="AP49" s="104">
        <f t="shared" si="16"/>
        <v>10.199999999999999</v>
      </c>
      <c r="AQ49" s="105">
        <f t="shared" si="17"/>
        <v>3469098</v>
      </c>
      <c r="AR49" s="214"/>
      <c r="AS49" s="215"/>
      <c r="AT49" s="32"/>
      <c r="AV49" s="32"/>
      <c r="AX49" s="32"/>
    </row>
    <row r="50" spans="1:50" x14ac:dyDescent="0.5">
      <c r="A50" s="102" t="s">
        <v>91</v>
      </c>
      <c r="B50" s="101">
        <v>807</v>
      </c>
      <c r="C50" s="102" t="s">
        <v>100</v>
      </c>
      <c r="D50" s="103">
        <f>ACA!P56</f>
        <v>1.0119743321669772</v>
      </c>
      <c r="E50" s="103">
        <f>'Formula Factor Data'!AH54</f>
        <v>205.57</v>
      </c>
      <c r="F50" s="103">
        <f>'Formula Factor Data'!AI54</f>
        <v>68.16434558757112</v>
      </c>
      <c r="G50" s="103">
        <f>'Formula Factor Data'!AJ54</f>
        <v>39.346228070175435</v>
      </c>
      <c r="H50" s="103">
        <f>'Formula Factor Data'!AK54</f>
        <v>27.314736842105262</v>
      </c>
      <c r="I50" s="103">
        <f>'Formula Factor Data'!AL54</f>
        <v>22.171052631578949</v>
      </c>
      <c r="J50" s="103">
        <f>'Formula Factor Data'!AM54</f>
        <v>3.3995614035087716</v>
      </c>
      <c r="K50" s="103">
        <f>'Formula Factor Data'!AN54</f>
        <v>18.741929824561403</v>
      </c>
      <c r="L50" s="103">
        <f>'Formula Factor Data'!AO54</f>
        <v>23.412631578947369</v>
      </c>
      <c r="M50" s="103">
        <f>'Formula Factor Data'!AP54</f>
        <v>5.0725492715288993</v>
      </c>
      <c r="N50" s="103">
        <f>'Formula Factor Data'!AQ54</f>
        <v>4.8749370090410551</v>
      </c>
      <c r="O50" s="104">
        <f>$D50*'National Details'!$E$52</f>
        <v>9.078855207594561</v>
      </c>
      <c r="P50" s="104">
        <f>$D50*'National Details'!$E$53</f>
        <v>1.7108466409277978</v>
      </c>
      <c r="Q50" s="104">
        <f>$D50*'National Details'!$E$59</f>
        <v>1.7432603200958496</v>
      </c>
      <c r="R50" s="104">
        <f>$D50*'National Details'!$E$60</f>
        <v>1.3202633306608258</v>
      </c>
      <c r="S50" s="104">
        <f>$D50*'National Details'!$E$61</f>
        <v>1.2433547871271851</v>
      </c>
      <c r="T50" s="104">
        <f>$D50*'National Details'!$E$62</f>
        <v>1.1408100624156656</v>
      </c>
      <c r="U50" s="104">
        <f>$D50*'National Details'!$E$63</f>
        <v>0.73063116356958346</v>
      </c>
      <c r="V50" s="104">
        <f>$D50*'National Details'!$E$64</f>
        <v>0.60245025768018323</v>
      </c>
      <c r="W50" s="104">
        <f>$D50*'National Details'!$E$55</f>
        <v>0.7437807251081916</v>
      </c>
      <c r="X50" s="104">
        <f>$D50*'National Details'!$E$56</f>
        <v>6.1871964543087943</v>
      </c>
      <c r="Y50" s="105">
        <f t="shared" si="12"/>
        <v>1063813.951064372</v>
      </c>
      <c r="Z50" s="105">
        <f t="shared" si="12"/>
        <v>66472.682757336443</v>
      </c>
      <c r="AA50" s="105">
        <f t="shared" si="12"/>
        <v>39096.709339901659</v>
      </c>
      <c r="AB50" s="105">
        <f t="shared" si="12"/>
        <v>20555.707900390658</v>
      </c>
      <c r="AC50" s="105">
        <f t="shared" si="12"/>
        <v>15712.896122319804</v>
      </c>
      <c r="AD50" s="105">
        <f t="shared" si="12"/>
        <v>2210.6046984459558</v>
      </c>
      <c r="AE50" s="105">
        <f t="shared" si="12"/>
        <v>7805.2596572975026</v>
      </c>
      <c r="AF50" s="105">
        <f t="shared" si="11"/>
        <v>8039.8191787935812</v>
      </c>
      <c r="AG50" s="105">
        <f t="shared" si="10"/>
        <v>93420.996897149147</v>
      </c>
      <c r="AH50" s="105">
        <f t="shared" si="13"/>
        <v>2150.5326939351326</v>
      </c>
      <c r="AI50" s="105">
        <f t="shared" si="13"/>
        <v>17192.449997070995</v>
      </c>
      <c r="AJ50" s="104">
        <f t="shared" si="14"/>
        <v>9.078855207594561</v>
      </c>
      <c r="AK50" s="104">
        <f t="shared" si="14"/>
        <v>0.56729455503982884</v>
      </c>
      <c r="AL50" s="104">
        <f t="shared" si="15"/>
        <v>0.79727823021098509</v>
      </c>
      <c r="AM50" s="104">
        <f t="shared" si="15"/>
        <v>1.8353185656101542E-2</v>
      </c>
      <c r="AN50" s="104">
        <f t="shared" si="15"/>
        <v>0.14672468247953269</v>
      </c>
      <c r="AO50" s="104">
        <f t="shared" si="7"/>
        <v>10.60850586098101</v>
      </c>
      <c r="AP50" s="104">
        <f t="shared" si="16"/>
        <v>10.61</v>
      </c>
      <c r="AQ50" s="105">
        <f t="shared" si="17"/>
        <v>1243226</v>
      </c>
      <c r="AR50" s="214"/>
      <c r="AS50" s="215"/>
      <c r="AT50" s="32"/>
      <c r="AV50" s="32"/>
      <c r="AX50" s="32"/>
    </row>
    <row r="51" spans="1:50" x14ac:dyDescent="0.5">
      <c r="A51" s="102" t="s">
        <v>91</v>
      </c>
      <c r="B51" s="101">
        <v>393</v>
      </c>
      <c r="C51" s="102" t="s">
        <v>101</v>
      </c>
      <c r="D51" s="103">
        <f>ACA!P57</f>
        <v>1.0032424409783751</v>
      </c>
      <c r="E51" s="103">
        <f>'Formula Factor Data'!AH55</f>
        <v>263.76</v>
      </c>
      <c r="F51" s="103">
        <f>'Formula Factor Data'!AI55</f>
        <v>91.217906018136844</v>
      </c>
      <c r="G51" s="103">
        <f>'Formula Factor Data'!AJ55</f>
        <v>28.744324723247232</v>
      </c>
      <c r="H51" s="103">
        <f>'Formula Factor Data'!AK55</f>
        <v>48.534435424354243</v>
      </c>
      <c r="I51" s="103">
        <f>'Formula Factor Data'!AL55</f>
        <v>42.727173431734315</v>
      </c>
      <c r="J51" s="103">
        <f>'Formula Factor Data'!AM55</f>
        <v>15.183232472324722</v>
      </c>
      <c r="K51" s="103">
        <f>'Formula Factor Data'!AN55</f>
        <v>34.681357933579335</v>
      </c>
      <c r="L51" s="103">
        <f>'Formula Factor Data'!AO55</f>
        <v>30.496236162361622</v>
      </c>
      <c r="M51" s="103">
        <f>'Formula Factor Data'!AP55</f>
        <v>16.557347962159202</v>
      </c>
      <c r="N51" s="103">
        <f>'Formula Factor Data'!AQ55</f>
        <v>6.0185019981951786</v>
      </c>
      <c r="O51" s="104">
        <f>$D51*'National Details'!$E$52</f>
        <v>9.0005176714833119</v>
      </c>
      <c r="P51" s="104">
        <f>$D51*'National Details'!$E$53</f>
        <v>1.6960844812226425</v>
      </c>
      <c r="Q51" s="104">
        <f>$D51*'National Details'!$E$59</f>
        <v>1.7282184766966311</v>
      </c>
      <c r="R51" s="104">
        <f>$D51*'National Details'!$E$60</f>
        <v>1.3088713463217116</v>
      </c>
      <c r="S51" s="104">
        <f>$D51*'National Details'!$E$61</f>
        <v>1.2326264135262719</v>
      </c>
      <c r="T51" s="104">
        <f>$D51*'National Details'!$E$62</f>
        <v>1.1309665031323535</v>
      </c>
      <c r="U51" s="104">
        <f>$D51*'National Details'!$E$63</f>
        <v>0.72432686155667569</v>
      </c>
      <c r="V51" s="104">
        <f>$D51*'National Details'!$E$64</f>
        <v>0.59725197356427673</v>
      </c>
      <c r="W51" s="104">
        <f>$D51*'National Details'!$E$55</f>
        <v>0.73736296118534861</v>
      </c>
      <c r="X51" s="104">
        <f>$D51*'National Details'!$E$56</f>
        <v>6.133809797667177</v>
      </c>
      <c r="Y51" s="105">
        <f t="shared" si="12"/>
        <v>1353166.6283873497</v>
      </c>
      <c r="Z51" s="105">
        <f t="shared" si="12"/>
        <v>88186.566639982804</v>
      </c>
      <c r="AA51" s="105">
        <f t="shared" si="12"/>
        <v>28315.589659523674</v>
      </c>
      <c r="AB51" s="105">
        <f t="shared" si="12"/>
        <v>36209.439146998069</v>
      </c>
      <c r="AC51" s="105">
        <f t="shared" si="12"/>
        <v>30019.986251946</v>
      </c>
      <c r="AD51" s="105">
        <f t="shared" si="12"/>
        <v>9787.8845812182935</v>
      </c>
      <c r="AE51" s="105">
        <f t="shared" si="12"/>
        <v>14318.764313535343</v>
      </c>
      <c r="AF51" s="105">
        <f t="shared" si="11"/>
        <v>10381.944223524064</v>
      </c>
      <c r="AG51" s="105">
        <f t="shared" si="10"/>
        <v>129033.60817674545</v>
      </c>
      <c r="AH51" s="105">
        <f t="shared" si="13"/>
        <v>6959.0018199697261</v>
      </c>
      <c r="AI51" s="105">
        <f t="shared" si="13"/>
        <v>21042.317518571166</v>
      </c>
      <c r="AJ51" s="104">
        <f t="shared" si="14"/>
        <v>9.0005176714833119</v>
      </c>
      <c r="AK51" s="104">
        <f t="shared" si="14"/>
        <v>0.58656837582266985</v>
      </c>
      <c r="AL51" s="104">
        <f t="shared" si="15"/>
        <v>0.85826035481980867</v>
      </c>
      <c r="AM51" s="104">
        <f t="shared" si="15"/>
        <v>4.6287439804192851E-2</v>
      </c>
      <c r="AN51" s="104">
        <f t="shared" si="15"/>
        <v>0.13996188399988271</v>
      </c>
      <c r="AO51" s="104">
        <f t="shared" si="7"/>
        <v>10.631595725929866</v>
      </c>
      <c r="AP51" s="104">
        <f t="shared" si="16"/>
        <v>10.63</v>
      </c>
      <c r="AQ51" s="105">
        <f t="shared" si="17"/>
        <v>1598149</v>
      </c>
      <c r="AR51" s="214"/>
      <c r="AS51" s="215"/>
      <c r="AT51" s="32"/>
      <c r="AV51" s="32"/>
      <c r="AX51" s="32"/>
    </row>
    <row r="52" spans="1:50" x14ac:dyDescent="0.5">
      <c r="A52" s="102" t="s">
        <v>91</v>
      </c>
      <c r="B52" s="101">
        <v>808</v>
      </c>
      <c r="C52" s="102" t="s">
        <v>102</v>
      </c>
      <c r="D52" s="103">
        <f>ACA!P58</f>
        <v>1.0280691437477822</v>
      </c>
      <c r="E52" s="103">
        <f>'Formula Factor Data'!AH56</f>
        <v>425.33000000000004</v>
      </c>
      <c r="F52" s="103">
        <f>'Formula Factor Data'!AI56</f>
        <v>120.42796327876309</v>
      </c>
      <c r="G52" s="103">
        <f>'Formula Factor Data'!AJ56</f>
        <v>44.234012819355428</v>
      </c>
      <c r="H52" s="103">
        <f>'Formula Factor Data'!AK56</f>
        <v>42.390928951882287</v>
      </c>
      <c r="I52" s="103">
        <f>'Formula Factor Data'!AL56</f>
        <v>38.128797508350637</v>
      </c>
      <c r="J52" s="103">
        <f>'Formula Factor Data'!AM56</f>
        <v>30.065305588155642</v>
      </c>
      <c r="K52" s="103">
        <f>'Formula Factor Data'!AN56</f>
        <v>43.658049110770065</v>
      </c>
      <c r="L52" s="103">
        <f>'Formula Factor Data'!AO56</f>
        <v>30.334088652162141</v>
      </c>
      <c r="M52" s="103">
        <f>'Formula Factor Data'!AP56</f>
        <v>32.000027093803205</v>
      </c>
      <c r="N52" s="103">
        <f>'Formula Factor Data'!AQ56</f>
        <v>11.112658932276931</v>
      </c>
      <c r="O52" s="104">
        <f>$D52*'National Details'!$E$52</f>
        <v>9.2232486564113394</v>
      </c>
      <c r="P52" s="104">
        <f>$D52*'National Details'!$E$53</f>
        <v>1.7380565744746526</v>
      </c>
      <c r="Q52" s="104">
        <f>$D52*'National Details'!$E$59</f>
        <v>1.7709857727050637</v>
      </c>
      <c r="R52" s="104">
        <f>$D52*'National Details'!$E$60</f>
        <v>1.3412612837398628</v>
      </c>
      <c r="S52" s="104">
        <f>$D52*'National Details'!$E$61</f>
        <v>1.2631295584734628</v>
      </c>
      <c r="T52" s="104">
        <f>$D52*'National Details'!$E$62</f>
        <v>1.1589539247849308</v>
      </c>
      <c r="U52" s="104">
        <f>$D52*'National Details'!$E$63</f>
        <v>0.74225139003079821</v>
      </c>
      <c r="V52" s="104">
        <f>$D52*'National Details'!$E$64</f>
        <v>0.61203184792013221</v>
      </c>
      <c r="W52" s="104">
        <f>$D52*'National Details'!$E$55</f>
        <v>0.7556100870272997</v>
      </c>
      <c r="X52" s="104">
        <f>$D52*'National Details'!$E$56</f>
        <v>6.285599899910312</v>
      </c>
      <c r="Y52" s="105">
        <f t="shared" si="12"/>
        <v>2236066.8800879181</v>
      </c>
      <c r="Z52" s="105">
        <f t="shared" si="12"/>
        <v>119307.04959653034</v>
      </c>
      <c r="AA52" s="105">
        <f t="shared" si="12"/>
        <v>44652.550202457169</v>
      </c>
      <c r="AB52" s="105">
        <f t="shared" si="12"/>
        <v>32408.66771740836</v>
      </c>
      <c r="AC52" s="105">
        <f t="shared" si="12"/>
        <v>27452.118362252793</v>
      </c>
      <c r="AD52" s="105">
        <f t="shared" si="12"/>
        <v>19861.253229413236</v>
      </c>
      <c r="AE52" s="105">
        <f t="shared" si="12"/>
        <v>18470.991153946099</v>
      </c>
      <c r="AF52" s="105">
        <f t="shared" si="11"/>
        <v>10582.294149670868</v>
      </c>
      <c r="AG52" s="105">
        <f t="shared" si="10"/>
        <v>153427.87481514853</v>
      </c>
      <c r="AH52" s="105">
        <f t="shared" si="13"/>
        <v>13782.339656618014</v>
      </c>
      <c r="AI52" s="105">
        <f t="shared" si="13"/>
        <v>39814.344887300664</v>
      </c>
      <c r="AJ52" s="104">
        <f t="shared" si="14"/>
        <v>9.2232486564113394</v>
      </c>
      <c r="AK52" s="104">
        <f t="shared" si="14"/>
        <v>0.49211344915065053</v>
      </c>
      <c r="AL52" s="104">
        <f t="shared" si="15"/>
        <v>0.63285380810668168</v>
      </c>
      <c r="AM52" s="104">
        <f t="shared" si="15"/>
        <v>5.6848901458219699E-2</v>
      </c>
      <c r="AN52" s="104">
        <f t="shared" si="15"/>
        <v>0.16422478516083347</v>
      </c>
      <c r="AO52" s="104">
        <f t="shared" si="7"/>
        <v>10.569289600287725</v>
      </c>
      <c r="AP52" s="104">
        <f t="shared" si="16"/>
        <v>10.57</v>
      </c>
      <c r="AQ52" s="105">
        <f t="shared" si="17"/>
        <v>2562571</v>
      </c>
      <c r="AR52" s="214"/>
      <c r="AS52" s="215"/>
      <c r="AT52" s="32"/>
      <c r="AV52" s="32"/>
      <c r="AX52" s="32"/>
    </row>
    <row r="53" spans="1:50" x14ac:dyDescent="0.5">
      <c r="A53" s="102" t="s">
        <v>91</v>
      </c>
      <c r="B53" s="101">
        <v>394</v>
      </c>
      <c r="C53" s="102" t="s">
        <v>103</v>
      </c>
      <c r="D53" s="103">
        <f>ACA!P59</f>
        <v>1.0218283322923685</v>
      </c>
      <c r="E53" s="103">
        <f>'Formula Factor Data'!AH57</f>
        <v>505.32</v>
      </c>
      <c r="F53" s="103">
        <f>'Formula Factor Data'!AI57</f>
        <v>148.66173422079413</v>
      </c>
      <c r="G53" s="103">
        <f>'Formula Factor Data'!AJ57</f>
        <v>40.263841336116911</v>
      </c>
      <c r="H53" s="103">
        <f>'Formula Factor Data'!AK57</f>
        <v>79.472734864300634</v>
      </c>
      <c r="I53" s="103">
        <f>'Formula Factor Data'!AL57</f>
        <v>63.226538622129432</v>
      </c>
      <c r="J53" s="103">
        <f>'Formula Factor Data'!AM57</f>
        <v>40.228676409185809</v>
      </c>
      <c r="K53" s="103">
        <f>'Formula Factor Data'!AN57</f>
        <v>63.718847599164924</v>
      </c>
      <c r="L53" s="103">
        <f>'Formula Factor Data'!AO57</f>
        <v>50.215515657620038</v>
      </c>
      <c r="M53" s="103">
        <f>'Formula Factor Data'!AP57</f>
        <v>34.3196681932044</v>
      </c>
      <c r="N53" s="103">
        <f>'Formula Factor Data'!AQ57</f>
        <v>17.048533410892169</v>
      </c>
      <c r="O53" s="104">
        <f>$D53*'National Details'!$E$52</f>
        <v>9.1672596636270338</v>
      </c>
      <c r="P53" s="104">
        <f>$D53*'National Details'!$E$53</f>
        <v>1.7275058411449888</v>
      </c>
      <c r="Q53" s="104">
        <f>$D53*'National Details'!$E$59</f>
        <v>1.7602351453130369</v>
      </c>
      <c r="R53" s="104">
        <f>$D53*'National Details'!$E$60</f>
        <v>1.3331192644650189</v>
      </c>
      <c r="S53" s="104">
        <f>$D53*'National Details'!$E$61</f>
        <v>1.2554618315835613</v>
      </c>
      <c r="T53" s="104">
        <f>$D53*'National Details'!$E$62</f>
        <v>1.1519185877416191</v>
      </c>
      <c r="U53" s="104">
        <f>$D53*'National Details'!$E$63</f>
        <v>0.73774561237384573</v>
      </c>
      <c r="V53" s="104">
        <f>$D53*'National Details'!$E$64</f>
        <v>0.608316557571417</v>
      </c>
      <c r="W53" s="104">
        <f>$D53*'National Details'!$E$55</f>
        <v>0.75102321646939574</v>
      </c>
      <c r="X53" s="104">
        <f>$D53*'National Details'!$E$56</f>
        <v>6.247443668787076</v>
      </c>
      <c r="Y53" s="105">
        <f t="shared" si="12"/>
        <v>2640467.802337687</v>
      </c>
      <c r="Z53" s="105">
        <f t="shared" si="12"/>
        <v>146383.98810606447</v>
      </c>
      <c r="AA53" s="105">
        <f t="shared" si="12"/>
        <v>40398.082304930263</v>
      </c>
      <c r="AB53" s="105">
        <f t="shared" si="12"/>
        <v>60389.581292972362</v>
      </c>
      <c r="AC53" s="105">
        <f t="shared" si="12"/>
        <v>45245.748410439621</v>
      </c>
      <c r="AD53" s="105">
        <f t="shared" si="12"/>
        <v>26413.891266110826</v>
      </c>
      <c r="AE53" s="105">
        <f t="shared" si="12"/>
        <v>26794.731137826955</v>
      </c>
      <c r="AF53" s="105">
        <f t="shared" si="11"/>
        <v>17411.749884264696</v>
      </c>
      <c r="AG53" s="105">
        <f t="shared" si="10"/>
        <v>216653.78429654471</v>
      </c>
      <c r="AH53" s="105">
        <f t="shared" si="13"/>
        <v>14691.674528934986</v>
      </c>
      <c r="AI53" s="105">
        <f t="shared" si="13"/>
        <v>60710.558708390432</v>
      </c>
      <c r="AJ53" s="104">
        <f t="shared" si="14"/>
        <v>9.167259663627032</v>
      </c>
      <c r="AK53" s="104">
        <f t="shared" si="14"/>
        <v>0.508220561666203</v>
      </c>
      <c r="AL53" s="104">
        <f t="shared" si="15"/>
        <v>0.7521854634983588</v>
      </c>
      <c r="AM53" s="104">
        <f t="shared" si="15"/>
        <v>5.1007020491218989E-2</v>
      </c>
      <c r="AN53" s="104">
        <f t="shared" si="15"/>
        <v>0.210776838676449</v>
      </c>
      <c r="AO53" s="104">
        <f t="shared" si="7"/>
        <v>10.689449547959262</v>
      </c>
      <c r="AP53" s="104">
        <f t="shared" si="16"/>
        <v>10.69</v>
      </c>
      <c r="AQ53" s="105">
        <f t="shared" si="17"/>
        <v>3079067</v>
      </c>
      <c r="AR53" s="214"/>
      <c r="AS53" s="215"/>
      <c r="AT53" s="32"/>
      <c r="AV53" s="32"/>
      <c r="AX53" s="32"/>
    </row>
    <row r="54" spans="1:50" x14ac:dyDescent="0.5">
      <c r="A54" s="102" t="s">
        <v>104</v>
      </c>
      <c r="B54" s="101">
        <v>889</v>
      </c>
      <c r="C54" s="102" t="s">
        <v>105</v>
      </c>
      <c r="D54" s="103">
        <f>ACA!P60</f>
        <v>1.0230534363387642</v>
      </c>
      <c r="E54" s="103">
        <f>'Formula Factor Data'!AH58</f>
        <v>274.46999999999997</v>
      </c>
      <c r="F54" s="103">
        <f>'Formula Factor Data'!AI58</f>
        <v>70.392879434515862</v>
      </c>
      <c r="G54" s="103">
        <f>'Formula Factor Data'!AJ58</f>
        <v>27.348470942078194</v>
      </c>
      <c r="H54" s="103">
        <f>'Formula Factor Data'!AK58</f>
        <v>17.841748326380127</v>
      </c>
      <c r="I54" s="103">
        <f>'Formula Factor Data'!AL58</f>
        <v>19.306369457650138</v>
      </c>
      <c r="J54" s="103">
        <f>'Formula Factor Data'!AM58</f>
        <v>30.171195304162215</v>
      </c>
      <c r="K54" s="103">
        <f>'Formula Factor Data'!AN58</f>
        <v>45.429884544484331</v>
      </c>
      <c r="L54" s="103">
        <f>'Formula Factor Data'!AO58</f>
        <v>37.813854661880271</v>
      </c>
      <c r="M54" s="103">
        <f>'Formula Factor Data'!AP58</f>
        <v>117.840751193508</v>
      </c>
      <c r="N54" s="103">
        <f>'Formula Factor Data'!AQ58</f>
        <v>4.4317890959832553</v>
      </c>
      <c r="O54" s="104">
        <f>$D54*'National Details'!$E$52</f>
        <v>9.1782505967939336</v>
      </c>
      <c r="P54" s="104">
        <f>$D54*'National Details'!$E$53</f>
        <v>1.7295770054778579</v>
      </c>
      <c r="Q54" s="104">
        <f>$D54*'National Details'!$E$59</f>
        <v>1.7623455498995815</v>
      </c>
      <c r="R54" s="104">
        <f>$D54*'National Details'!$E$60</f>
        <v>1.3347175855857107</v>
      </c>
      <c r="S54" s="104">
        <f>$D54*'National Details'!$E$61</f>
        <v>1.2569670466195526</v>
      </c>
      <c r="T54" s="104">
        <f>$D54*'National Details'!$E$62</f>
        <v>1.1532996613313431</v>
      </c>
      <c r="U54" s="104">
        <f>$D54*'National Details'!$E$63</f>
        <v>0.73863012017850049</v>
      </c>
      <c r="V54" s="104">
        <f>$D54*'National Details'!$E$64</f>
        <v>0.6090458885682376</v>
      </c>
      <c r="W54" s="104">
        <f>$D54*'National Details'!$E$55</f>
        <v>0.75192364323615968</v>
      </c>
      <c r="X54" s="104">
        <f>$D54*'National Details'!$E$56</f>
        <v>6.2549339372366601</v>
      </c>
      <c r="Y54" s="105">
        <f t="shared" si="12"/>
        <v>1435918.0315421575</v>
      </c>
      <c r="Z54" s="105">
        <f t="shared" si="12"/>
        <v>69397.446203008891</v>
      </c>
      <c r="AA54" s="105">
        <f t="shared" si="12"/>
        <v>27472.549954957827</v>
      </c>
      <c r="AB54" s="105">
        <f t="shared" si="12"/>
        <v>13573.806291823968</v>
      </c>
      <c r="AC54" s="105">
        <f t="shared" si="12"/>
        <v>13832.458012933204</v>
      </c>
      <c r="AD54" s="105">
        <f t="shared" si="12"/>
        <v>19833.964715963688</v>
      </c>
      <c r="AE54" s="105">
        <f t="shared" si="12"/>
        <v>19126.852216049083</v>
      </c>
      <c r="AF54" s="105">
        <f t="shared" si="11"/>
        <v>13127.312446258984</v>
      </c>
      <c r="AG54" s="105">
        <f t="shared" si="10"/>
        <v>106966.94363798675</v>
      </c>
      <c r="AH54" s="105">
        <f t="shared" si="13"/>
        <v>50506.130766691771</v>
      </c>
      <c r="AI54" s="105">
        <f t="shared" si="13"/>
        <v>15800.712370910394</v>
      </c>
      <c r="AJ54" s="104">
        <f t="shared" si="14"/>
        <v>9.1782505967939354</v>
      </c>
      <c r="AK54" s="104">
        <f t="shared" si="14"/>
        <v>0.44358183269324103</v>
      </c>
      <c r="AL54" s="104">
        <f t="shared" si="15"/>
        <v>0.68372246375941625</v>
      </c>
      <c r="AM54" s="104">
        <f t="shared" si="15"/>
        <v>0.32283035289506462</v>
      </c>
      <c r="AN54" s="104">
        <f t="shared" si="15"/>
        <v>0.10099664086836831</v>
      </c>
      <c r="AO54" s="104">
        <f t="shared" si="7"/>
        <v>10.729381887010025</v>
      </c>
      <c r="AP54" s="104">
        <f t="shared" si="16"/>
        <v>10.73</v>
      </c>
      <c r="AQ54" s="105">
        <f t="shared" si="17"/>
        <v>1678686</v>
      </c>
      <c r="AR54" s="214"/>
      <c r="AS54" s="215"/>
      <c r="AT54" s="32"/>
      <c r="AV54" s="32"/>
      <c r="AX54" s="32"/>
    </row>
    <row r="55" spans="1:50" x14ac:dyDescent="0.5">
      <c r="A55" s="102" t="s">
        <v>104</v>
      </c>
      <c r="B55" s="101">
        <v>890</v>
      </c>
      <c r="C55" s="102" t="s">
        <v>106</v>
      </c>
      <c r="D55" s="103">
        <f>ACA!P61</f>
        <v>1.0203858826950289</v>
      </c>
      <c r="E55" s="103">
        <f>'Formula Factor Data'!AH59</f>
        <v>263.76</v>
      </c>
      <c r="F55" s="103">
        <f>'Formula Factor Data'!AI59</f>
        <v>104.57611774208023</v>
      </c>
      <c r="G55" s="103">
        <f>'Formula Factor Data'!AJ59</f>
        <v>57.568630393996244</v>
      </c>
      <c r="H55" s="103">
        <f>'Formula Factor Data'!AK59</f>
        <v>30.879219512195121</v>
      </c>
      <c r="I55" s="103">
        <f>'Formula Factor Data'!AL59</f>
        <v>26.557448405253282</v>
      </c>
      <c r="J55" s="103">
        <f>'Formula Factor Data'!AM59</f>
        <v>10.359054409005628</v>
      </c>
      <c r="K55" s="103">
        <f>'Formula Factor Data'!AN59</f>
        <v>30.813238273921201</v>
      </c>
      <c r="L55" s="103">
        <f>'Formula Factor Data'!AO59</f>
        <v>31.967909943714819</v>
      </c>
      <c r="M55" s="103">
        <f>'Formula Factor Data'!AP59</f>
        <v>26.086402471315203</v>
      </c>
      <c r="N55" s="103">
        <f>'Formula Factor Data'!AQ59</f>
        <v>6.4349342105263156</v>
      </c>
      <c r="O55" s="104">
        <f>$D55*'National Details'!$E$52</f>
        <v>9.1543188304238274</v>
      </c>
      <c r="P55" s="104">
        <f>$D55*'National Details'!$E$53</f>
        <v>1.7250672318148177</v>
      </c>
      <c r="Q55" s="104">
        <f>$D55*'National Details'!$E$59</f>
        <v>1.7577503341208442</v>
      </c>
      <c r="R55" s="104">
        <f>$D55*'National Details'!$E$60</f>
        <v>1.3312373854003436</v>
      </c>
      <c r="S55" s="104">
        <f>$D55*'National Details'!$E$61</f>
        <v>1.2536895765420708</v>
      </c>
      <c r="T55" s="104">
        <f>$D55*'National Details'!$E$62</f>
        <v>1.1502924980643754</v>
      </c>
      <c r="U55" s="104">
        <f>$D55*'National Details'!$E$63</f>
        <v>0.73670418415358851</v>
      </c>
      <c r="V55" s="104">
        <f>$D55*'National Details'!$E$64</f>
        <v>0.60745783605646808</v>
      </c>
      <c r="W55" s="104">
        <f>$D55*'National Details'!$E$55</f>
        <v>0.74996304510601364</v>
      </c>
      <c r="X55" s="104">
        <f>$D55*'National Details'!$E$56</f>
        <v>6.2386245527774165</v>
      </c>
      <c r="Y55" s="105">
        <f t="shared" si="12"/>
        <v>1376289.5867861756</v>
      </c>
      <c r="Z55" s="105">
        <f t="shared" si="12"/>
        <v>102828.47534994433</v>
      </c>
      <c r="AA55" s="105">
        <f t="shared" si="12"/>
        <v>57679.029206657986</v>
      </c>
      <c r="AB55" s="105">
        <f t="shared" si="12"/>
        <v>23431.31572457221</v>
      </c>
      <c r="AC55" s="105">
        <f t="shared" si="12"/>
        <v>18978.033859775329</v>
      </c>
      <c r="AD55" s="105">
        <f t="shared" si="12"/>
        <v>6792.0872670203235</v>
      </c>
      <c r="AE55" s="105">
        <f t="shared" si="12"/>
        <v>12939.137691319969</v>
      </c>
      <c r="AF55" s="105">
        <f t="shared" si="11"/>
        <v>11068.919716664519</v>
      </c>
      <c r="AG55" s="105">
        <f t="shared" si="10"/>
        <v>130888.52346601033</v>
      </c>
      <c r="AH55" s="105">
        <f t="shared" si="13"/>
        <v>11151.387564951696</v>
      </c>
      <c r="AI55" s="105">
        <f t="shared" si="13"/>
        <v>22882.728979939195</v>
      </c>
      <c r="AJ55" s="104">
        <f t="shared" si="14"/>
        <v>9.1543188304238292</v>
      </c>
      <c r="AK55" s="104">
        <f t="shared" si="14"/>
        <v>0.68395827247221253</v>
      </c>
      <c r="AL55" s="104">
        <f t="shared" si="15"/>
        <v>0.87059822769510253</v>
      </c>
      <c r="AM55" s="104">
        <f t="shared" si="15"/>
        <v>7.4172876225540613E-2</v>
      </c>
      <c r="AN55" s="104">
        <f t="shared" si="15"/>
        <v>0.15220328541589642</v>
      </c>
      <c r="AO55" s="104">
        <f t="shared" si="7"/>
        <v>10.935251492232583</v>
      </c>
      <c r="AP55" s="104">
        <f t="shared" si="16"/>
        <v>10.94</v>
      </c>
      <c r="AQ55" s="105">
        <f t="shared" si="17"/>
        <v>1644755</v>
      </c>
      <c r="AR55" s="214"/>
      <c r="AS55" s="215"/>
      <c r="AT55" s="32"/>
      <c r="AV55" s="32"/>
      <c r="AX55" s="32"/>
    </row>
    <row r="56" spans="1:50" x14ac:dyDescent="0.5">
      <c r="A56" s="102" t="s">
        <v>104</v>
      </c>
      <c r="B56" s="101">
        <v>350</v>
      </c>
      <c r="C56" s="102" t="s">
        <v>107</v>
      </c>
      <c r="D56" s="103">
        <f>ACA!P62</f>
        <v>1.0549204120586346</v>
      </c>
      <c r="E56" s="103">
        <f>'Formula Factor Data'!AH60</f>
        <v>618.37</v>
      </c>
      <c r="F56" s="103">
        <f>'Formula Factor Data'!AI60</f>
        <v>158.57278328514388</v>
      </c>
      <c r="G56" s="103">
        <f>'Formula Factor Data'!AJ60</f>
        <v>40.944536978508218</v>
      </c>
      <c r="H56" s="103">
        <f>'Formula Factor Data'!AK60</f>
        <v>52.508029919932575</v>
      </c>
      <c r="I56" s="103">
        <f>'Formula Factor Data'!AL60</f>
        <v>72.4428402865571</v>
      </c>
      <c r="J56" s="103">
        <f>'Formula Factor Data'!AM60</f>
        <v>46.221398546144123</v>
      </c>
      <c r="K56" s="103">
        <f>'Formula Factor Data'!AN60</f>
        <v>113.19193794774546</v>
      </c>
      <c r="L56" s="103">
        <f>'Formula Factor Data'!AO60</f>
        <v>69.869555941845761</v>
      </c>
      <c r="M56" s="103">
        <f>'Formula Factor Data'!AP60</f>
        <v>197.806648179094</v>
      </c>
      <c r="N56" s="103">
        <f>'Formula Factor Data'!AQ60</f>
        <v>11.618784442618461</v>
      </c>
      <c r="O56" s="104">
        <f>$D56*'National Details'!$E$52</f>
        <v>9.4641428860233585</v>
      </c>
      <c r="P56" s="104">
        <f>$D56*'National Details'!$E$53</f>
        <v>1.7834514039026907</v>
      </c>
      <c r="Q56" s="104">
        <f>$D56*'National Details'!$E$59</f>
        <v>1.8172406520065207</v>
      </c>
      <c r="R56" s="104">
        <f>$D56*'National Details'!$E$60</f>
        <v>1.376292552622584</v>
      </c>
      <c r="S56" s="104">
        <f>$D56*'National Details'!$E$61</f>
        <v>1.2961201709164136</v>
      </c>
      <c r="T56" s="104">
        <f>$D56*'National Details'!$E$62</f>
        <v>1.1892236619748549</v>
      </c>
      <c r="U56" s="104">
        <f>$D56*'National Details'!$E$63</f>
        <v>0.76163762620861475</v>
      </c>
      <c r="V56" s="104">
        <f>$D56*'National Details'!$E$64</f>
        <v>0.62801699003166511</v>
      </c>
      <c r="W56" s="104">
        <f>$D56*'National Details'!$E$55</f>
        <v>0.775345227711703</v>
      </c>
      <c r="X56" s="104">
        <f>$D56*'National Details'!$E$56</f>
        <v>6.4497681666398163</v>
      </c>
      <c r="Y56" s="105">
        <f t="shared" si="12"/>
        <v>3335834.960765251</v>
      </c>
      <c r="Z56" s="105">
        <f t="shared" si="12"/>
        <v>161199.90619326881</v>
      </c>
      <c r="AA56" s="105">
        <f t="shared" si="12"/>
        <v>42411.463932709739</v>
      </c>
      <c r="AB56" s="105">
        <f t="shared" si="12"/>
        <v>41191.854003061599</v>
      </c>
      <c r="AC56" s="105">
        <f t="shared" si="12"/>
        <v>53519.937124313226</v>
      </c>
      <c r="AD56" s="105">
        <f t="shared" si="12"/>
        <v>31331.521079167502</v>
      </c>
      <c r="AE56" s="105">
        <f t="shared" si="12"/>
        <v>49140.406186949993</v>
      </c>
      <c r="AF56" s="105">
        <f t="shared" si="11"/>
        <v>25011.182883944803</v>
      </c>
      <c r="AG56" s="105">
        <f t="shared" si="10"/>
        <v>242606.36521014685</v>
      </c>
      <c r="AH56" s="105">
        <f t="shared" si="13"/>
        <v>87420.011184925766</v>
      </c>
      <c r="AI56" s="105">
        <f t="shared" si="13"/>
        <v>42714.92563883878</v>
      </c>
      <c r="AJ56" s="104">
        <f t="shared" si="14"/>
        <v>9.4641428860233603</v>
      </c>
      <c r="AK56" s="104">
        <f t="shared" si="14"/>
        <v>0.45734245349976077</v>
      </c>
      <c r="AL56" s="104">
        <f t="shared" si="15"/>
        <v>0.68830182920106842</v>
      </c>
      <c r="AM56" s="104">
        <f t="shared" si="15"/>
        <v>0.24802050661466174</v>
      </c>
      <c r="AN56" s="104">
        <f t="shared" si="15"/>
        <v>0.12118709839262981</v>
      </c>
      <c r="AO56" s="104">
        <f t="shared" si="7"/>
        <v>10.978994773731481</v>
      </c>
      <c r="AP56" s="104">
        <f t="shared" si="16"/>
        <v>10.98</v>
      </c>
      <c r="AQ56" s="105">
        <f t="shared" si="17"/>
        <v>3870131</v>
      </c>
      <c r="AR56" s="214"/>
      <c r="AS56" s="215"/>
      <c r="AT56" s="32"/>
      <c r="AV56" s="32"/>
      <c r="AX56" s="32"/>
    </row>
    <row r="57" spans="1:50" x14ac:dyDescent="0.5">
      <c r="A57" s="102" t="s">
        <v>104</v>
      </c>
      <c r="B57" s="101">
        <v>351</v>
      </c>
      <c r="C57" s="102" t="s">
        <v>108</v>
      </c>
      <c r="D57" s="103">
        <f>ACA!P63</f>
        <v>1.0457172858374155</v>
      </c>
      <c r="E57" s="103">
        <f>'Formula Factor Data'!AH61</f>
        <v>455.43</v>
      </c>
      <c r="F57" s="103">
        <f>'Formula Factor Data'!AI61</f>
        <v>101.572875</v>
      </c>
      <c r="G57" s="103">
        <f>'Formula Factor Data'!AJ61</f>
        <v>11.411595075955997</v>
      </c>
      <c r="H57" s="103">
        <f>'Formula Factor Data'!AK61</f>
        <v>15.904662126767942</v>
      </c>
      <c r="I57" s="103">
        <f>'Formula Factor Data'!AL61</f>
        <v>46.719944997380829</v>
      </c>
      <c r="J57" s="103">
        <f>'Formula Factor Data'!AM61</f>
        <v>31.849085908852803</v>
      </c>
      <c r="K57" s="103">
        <f>'Formula Factor Data'!AN61</f>
        <v>72.883114195914089</v>
      </c>
      <c r="L57" s="103">
        <f>'Formula Factor Data'!AO61</f>
        <v>35.666204819277112</v>
      </c>
      <c r="M57" s="103">
        <f>'Formula Factor Data'!AP61</f>
        <v>86.901651254160001</v>
      </c>
      <c r="N57" s="103">
        <f>'Formula Factor Data'!AQ61</f>
        <v>9.3589941415051818</v>
      </c>
      <c r="O57" s="104">
        <f>$D57*'National Details'!$E$52</f>
        <v>9.3815776985835253</v>
      </c>
      <c r="P57" s="104">
        <f>$D57*'National Details'!$E$53</f>
        <v>1.7678925729312653</v>
      </c>
      <c r="Q57" s="104">
        <f>$D57*'National Details'!$E$59</f>
        <v>1.8013870436171355</v>
      </c>
      <c r="R57" s="104">
        <f>$D57*'National Details'!$E$60</f>
        <v>1.364285775680623</v>
      </c>
      <c r="S57" s="104">
        <f>$D57*'National Details'!$E$61</f>
        <v>1.2848128178739846</v>
      </c>
      <c r="T57" s="104">
        <f>$D57*'National Details'!$E$62</f>
        <v>1.1788488741318013</v>
      </c>
      <c r="U57" s="104">
        <f>$D57*'National Details'!$E$63</f>
        <v>0.75499309916306356</v>
      </c>
      <c r="V57" s="104">
        <f>$D57*'National Details'!$E$64</f>
        <v>0.62253816948533347</v>
      </c>
      <c r="W57" s="104">
        <f>$D57*'National Details'!$E$55</f>
        <v>0.7685811155435387</v>
      </c>
      <c r="X57" s="104">
        <f>$D57*'National Details'!$E$56</f>
        <v>6.3935003858132493</v>
      </c>
      <c r="Y57" s="105">
        <f t="shared" si="12"/>
        <v>2435411.6008215598</v>
      </c>
      <c r="Z57" s="105">
        <f t="shared" si="12"/>
        <v>102354.86085455221</v>
      </c>
      <c r="AA57" s="105">
        <f t="shared" si="12"/>
        <v>11717.318724594375</v>
      </c>
      <c r="AB57" s="105">
        <f t="shared" si="12"/>
        <v>12368.147454736823</v>
      </c>
      <c r="AC57" s="105">
        <f t="shared" si="12"/>
        <v>34215.038984311388</v>
      </c>
      <c r="AD57" s="105">
        <f t="shared" si="12"/>
        <v>21400.797667493542</v>
      </c>
      <c r="AE57" s="105">
        <f t="shared" si="12"/>
        <v>31364.961510154328</v>
      </c>
      <c r="AF57" s="105">
        <f t="shared" si="11"/>
        <v>12656.037100588599</v>
      </c>
      <c r="AG57" s="105">
        <f t="shared" si="10"/>
        <v>123722.30144187906</v>
      </c>
      <c r="AH57" s="105">
        <f t="shared" si="13"/>
        <v>38070.851796193776</v>
      </c>
      <c r="AI57" s="105">
        <f t="shared" si="13"/>
        <v>34106.937613086273</v>
      </c>
      <c r="AJ57" s="104">
        <f t="shared" si="14"/>
        <v>9.3815776985835235</v>
      </c>
      <c r="AK57" s="104">
        <f t="shared" si="14"/>
        <v>0.39428656725243355</v>
      </c>
      <c r="AL57" s="104">
        <f t="shared" si="15"/>
        <v>0.47659721405326622</v>
      </c>
      <c r="AM57" s="104">
        <f t="shared" si="15"/>
        <v>0.14665473961640174</v>
      </c>
      <c r="AN57" s="104">
        <f t="shared" si="15"/>
        <v>0.13138513636461657</v>
      </c>
      <c r="AO57" s="104">
        <f t="shared" si="7"/>
        <v>10.530501355870241</v>
      </c>
      <c r="AP57" s="104">
        <f t="shared" si="16"/>
        <v>10.53</v>
      </c>
      <c r="AQ57" s="105">
        <f t="shared" si="17"/>
        <v>2733537</v>
      </c>
      <c r="AR57" s="214"/>
      <c r="AS57" s="215"/>
      <c r="AT57" s="32"/>
      <c r="AV57" s="32"/>
      <c r="AX57" s="32"/>
    </row>
    <row r="58" spans="1:50" x14ac:dyDescent="0.5">
      <c r="A58" s="102" t="s">
        <v>104</v>
      </c>
      <c r="B58" s="101">
        <v>895</v>
      </c>
      <c r="C58" s="102" t="s">
        <v>109</v>
      </c>
      <c r="D58" s="103">
        <f>ACA!P64</f>
        <v>1.0589238034222055</v>
      </c>
      <c r="E58" s="103">
        <f>'Formula Factor Data'!AH62</f>
        <v>899.16000000000008</v>
      </c>
      <c r="F58" s="103">
        <f>'Formula Factor Data'!AI62</f>
        <v>142.30407444635389</v>
      </c>
      <c r="G58" s="103">
        <f>'Formula Factor Data'!AJ62</f>
        <v>4.6754716981132081</v>
      </c>
      <c r="H58" s="103">
        <f>'Formula Factor Data'!AK62</f>
        <v>8.9056603773584904</v>
      </c>
      <c r="I58" s="103">
        <f>'Formula Factor Data'!AL62</f>
        <v>0</v>
      </c>
      <c r="J58" s="103">
        <f>'Formula Factor Data'!AM62</f>
        <v>54.903396226415097</v>
      </c>
      <c r="K58" s="103">
        <f>'Formula Factor Data'!AN62</f>
        <v>88.78943396226417</v>
      </c>
      <c r="L58" s="103">
        <f>'Formula Factor Data'!AO62</f>
        <v>50.406037735849061</v>
      </c>
      <c r="M58" s="103">
        <f>'Formula Factor Data'!AP62</f>
        <v>87.898333703463607</v>
      </c>
      <c r="N58" s="103">
        <f>'Formula Factor Data'!AQ62</f>
        <v>12.97190201873466</v>
      </c>
      <c r="O58" s="104">
        <f>$D58*'National Details'!$E$52</f>
        <v>9.5000590247769612</v>
      </c>
      <c r="P58" s="104">
        <f>$D58*'National Details'!$E$53</f>
        <v>1.7902195485571291</v>
      </c>
      <c r="Q58" s="104">
        <f>$D58*'National Details'!$E$59</f>
        <v>1.8241370258453544</v>
      </c>
      <c r="R58" s="104">
        <f>$D58*'National Details'!$E$60</f>
        <v>1.381515541632877</v>
      </c>
      <c r="S58" s="104">
        <f>$D58*'National Details'!$E$61</f>
        <v>1.3010389081396996</v>
      </c>
      <c r="T58" s="104">
        <f>$D58*'National Details'!$E$62</f>
        <v>1.1937367301487976</v>
      </c>
      <c r="U58" s="104">
        <f>$D58*'National Details'!$E$63</f>
        <v>0.76452801818518468</v>
      </c>
      <c r="V58" s="104">
        <f>$D58*'National Details'!$E$64</f>
        <v>0.6304002956965562</v>
      </c>
      <c r="W58" s="104">
        <f>$D58*'National Details'!$E$55</f>
        <v>0.77828763962536529</v>
      </c>
      <c r="X58" s="104">
        <f>$D58*'National Details'!$E$56</f>
        <v>6.4742448436290987</v>
      </c>
      <c r="Y58" s="105">
        <f t="shared" si="12"/>
        <v>4868981.6514495183</v>
      </c>
      <c r="Z58" s="105">
        <f t="shared" si="12"/>
        <v>145210.6554705193</v>
      </c>
      <c r="AA58" s="105">
        <f t="shared" si="12"/>
        <v>4861.3595915576034</v>
      </c>
      <c r="AB58" s="105">
        <f t="shared" si="12"/>
        <v>7012.8856853001744</v>
      </c>
      <c r="AC58" s="105">
        <f t="shared" si="12"/>
        <v>0</v>
      </c>
      <c r="AD58" s="105">
        <f t="shared" si="12"/>
        <v>37357.914390669219</v>
      </c>
      <c r="AE58" s="105">
        <f t="shared" si="12"/>
        <v>38692.745690283868</v>
      </c>
      <c r="AF58" s="105">
        <f t="shared" si="11"/>
        <v>18112.30922333548</v>
      </c>
      <c r="AG58" s="105">
        <f t="shared" si="10"/>
        <v>106037.21458114636</v>
      </c>
      <c r="AH58" s="105">
        <f t="shared" si="13"/>
        <v>38993.806399090689</v>
      </c>
      <c r="AI58" s="105">
        <f t="shared" si="13"/>
        <v>47870.46376140722</v>
      </c>
      <c r="AJ58" s="104">
        <f t="shared" si="14"/>
        <v>9.5000590247769612</v>
      </c>
      <c r="AK58" s="104">
        <f t="shared" si="14"/>
        <v>0.28332614430489761</v>
      </c>
      <c r="AL58" s="104">
        <f t="shared" si="15"/>
        <v>0.20689332379059899</v>
      </c>
      <c r="AM58" s="104">
        <f t="shared" si="15"/>
        <v>7.6082328690190146E-2</v>
      </c>
      <c r="AN58" s="104">
        <f t="shared" si="15"/>
        <v>9.3401919298962105E-2</v>
      </c>
      <c r="AO58" s="104">
        <f t="shared" si="7"/>
        <v>10.159762740861609</v>
      </c>
      <c r="AP58" s="104">
        <f t="shared" si="16"/>
        <v>10.16</v>
      </c>
      <c r="AQ58" s="105">
        <f t="shared" si="17"/>
        <v>5207216</v>
      </c>
      <c r="AR58" s="214"/>
      <c r="AS58" s="215"/>
      <c r="AT58" s="32"/>
      <c r="AV58" s="32"/>
      <c r="AX58" s="32"/>
    </row>
    <row r="59" spans="1:50" x14ac:dyDescent="0.5">
      <c r="A59" s="102" t="s">
        <v>104</v>
      </c>
      <c r="B59" s="101">
        <v>896</v>
      </c>
      <c r="C59" s="102" t="s">
        <v>110</v>
      </c>
      <c r="D59" s="103">
        <f>ACA!P65</f>
        <v>1.0586901108104043</v>
      </c>
      <c r="E59" s="103">
        <f>'Formula Factor Data'!AH63</f>
        <v>789.80000000000007</v>
      </c>
      <c r="F59" s="103">
        <f>'Formula Factor Data'!AI63</f>
        <v>153.58927839423282</v>
      </c>
      <c r="G59" s="103">
        <f>'Formula Factor Data'!AJ63</f>
        <v>12.158170441331192</v>
      </c>
      <c r="H59" s="103">
        <f>'Formula Factor Data'!AK63</f>
        <v>59.5225538512653</v>
      </c>
      <c r="I59" s="103">
        <f>'Formula Factor Data'!AL63</f>
        <v>42.772268674898946</v>
      </c>
      <c r="J59" s="103">
        <f>'Formula Factor Data'!AM63</f>
        <v>28.427376931170055</v>
      </c>
      <c r="K59" s="103">
        <f>'Formula Factor Data'!AN63</f>
        <v>57.292098122819652</v>
      </c>
      <c r="L59" s="103">
        <f>'Formula Factor Data'!AO63</f>
        <v>78.284622625837542</v>
      </c>
      <c r="M59" s="103">
        <f>'Formula Factor Data'!AP63</f>
        <v>62.710022609761999</v>
      </c>
      <c r="N59" s="103">
        <f>'Formula Factor Data'!AQ63</f>
        <v>13.136999142612176</v>
      </c>
      <c r="O59" s="104">
        <f>$D59*'National Details'!$E$52</f>
        <v>9.4979624682555279</v>
      </c>
      <c r="P59" s="104">
        <f>$D59*'National Details'!$E$53</f>
        <v>1.7898244671729464</v>
      </c>
      <c r="Q59" s="104">
        <f>$D59*'National Details'!$E$59</f>
        <v>1.823734459254184</v>
      </c>
      <c r="R59" s="104">
        <f>$D59*'National Details'!$E$60</f>
        <v>1.3812106566410347</v>
      </c>
      <c r="S59" s="104">
        <f>$D59*'National Details'!$E$61</f>
        <v>1.3007517834386439</v>
      </c>
      <c r="T59" s="104">
        <f>$D59*'National Details'!$E$62</f>
        <v>1.193473285835458</v>
      </c>
      <c r="U59" s="104">
        <f>$D59*'National Details'!$E$63</f>
        <v>0.76435929542270886</v>
      </c>
      <c r="V59" s="104">
        <f>$D59*'National Details'!$E$64</f>
        <v>0.63026117341872523</v>
      </c>
      <c r="W59" s="104">
        <f>$D59*'National Details'!$E$55</f>
        <v>0.77811588026869694</v>
      </c>
      <c r="X59" s="104">
        <f>$D59*'National Details'!$E$56</f>
        <v>6.4728160503749868</v>
      </c>
      <c r="Y59" s="105">
        <f t="shared" si="12"/>
        <v>4275849.731734084</v>
      </c>
      <c r="Z59" s="105">
        <f t="shared" si="12"/>
        <v>156691.77356829803</v>
      </c>
      <c r="AA59" s="105">
        <f t="shared" si="12"/>
        <v>12638.766405344566</v>
      </c>
      <c r="AB59" s="105">
        <f t="shared" si="12"/>
        <v>46861.515843218775</v>
      </c>
      <c r="AC59" s="105">
        <f t="shared" si="12"/>
        <v>31712.579713537238</v>
      </c>
      <c r="AD59" s="105">
        <f t="shared" si="12"/>
        <v>19338.569523624177</v>
      </c>
      <c r="AE59" s="105">
        <f t="shared" si="12"/>
        <v>24961.296220034863</v>
      </c>
      <c r="AF59" s="105">
        <f t="shared" si="11"/>
        <v>28123.662126577401</v>
      </c>
      <c r="AG59" s="105">
        <f t="shared" si="10"/>
        <v>163636.38983233701</v>
      </c>
      <c r="AH59" s="105">
        <f t="shared" si="13"/>
        <v>27813.528733458959</v>
      </c>
      <c r="AI59" s="105">
        <f t="shared" si="13"/>
        <v>48469.025975315642</v>
      </c>
      <c r="AJ59" s="104">
        <f t="shared" si="14"/>
        <v>9.4979624682555279</v>
      </c>
      <c r="AK59" s="104">
        <f t="shared" si="14"/>
        <v>0.34806007643129289</v>
      </c>
      <c r="AL59" s="104">
        <f t="shared" si="15"/>
        <v>0.36348618089486789</v>
      </c>
      <c r="AM59" s="104">
        <f t="shared" si="15"/>
        <v>6.1782304943865329E-2</v>
      </c>
      <c r="AN59" s="104">
        <f t="shared" si="15"/>
        <v>0.10766444530775199</v>
      </c>
      <c r="AO59" s="104">
        <f t="shared" si="7"/>
        <v>10.378955475833305</v>
      </c>
      <c r="AP59" s="104">
        <f t="shared" si="16"/>
        <v>10.38</v>
      </c>
      <c r="AQ59" s="105">
        <f t="shared" si="17"/>
        <v>4672931</v>
      </c>
      <c r="AR59" s="214"/>
      <c r="AS59" s="215"/>
      <c r="AT59" s="32"/>
      <c r="AV59" s="32"/>
      <c r="AX59" s="32"/>
    </row>
    <row r="60" spans="1:50" x14ac:dyDescent="0.5">
      <c r="A60" s="102" t="s">
        <v>104</v>
      </c>
      <c r="B60" s="101">
        <v>942</v>
      </c>
      <c r="C60" s="102" t="s">
        <v>111</v>
      </c>
      <c r="D60" s="103">
        <f>ACA!P66</f>
        <v>1.0168422081638722</v>
      </c>
      <c r="E60" s="103">
        <f>'Formula Factor Data'!AH64</f>
        <v>567.59</v>
      </c>
      <c r="F60" s="103">
        <f>'Formula Factor Data'!AI64</f>
        <v>120.09082837442146</v>
      </c>
      <c r="G60" s="103">
        <f>'Formula Factor Data'!AJ64</f>
        <v>5.5180578792674657</v>
      </c>
      <c r="H60" s="103">
        <f>'Formula Factor Data'!AK64</f>
        <v>42.219559122767357</v>
      </c>
      <c r="I60" s="103">
        <f>'Formula Factor Data'!AL64</f>
        <v>28.659680458210868</v>
      </c>
      <c r="J60" s="103">
        <f>'Formula Factor Data'!AM64</f>
        <v>16.981930062551815</v>
      </c>
      <c r="K60" s="103">
        <f>'Formula Factor Data'!AN64</f>
        <v>51.159668400030142</v>
      </c>
      <c r="L60" s="103">
        <f>'Formula Factor Data'!AO64</f>
        <v>81.958130981988091</v>
      </c>
      <c r="M60" s="103">
        <f>'Formula Factor Data'!AP64</f>
        <v>25.912890982381448</v>
      </c>
      <c r="N60" s="103">
        <f>'Formula Factor Data'!AQ64</f>
        <v>11.984773598185658</v>
      </c>
      <c r="O60" s="104">
        <f>$D60*'National Details'!$E$52</f>
        <v>9.1225270082910264</v>
      </c>
      <c r="P60" s="104">
        <f>$D60*'National Details'!$E$53</f>
        <v>1.7190762857251194</v>
      </c>
      <c r="Q60" s="104">
        <f>$D60*'National Details'!$E$59</f>
        <v>1.7516458836410858</v>
      </c>
      <c r="R60" s="104">
        <f>$D60*'National Details'!$E$60</f>
        <v>1.3266141618752325</v>
      </c>
      <c r="S60" s="104">
        <f>$D60*'National Details'!$E$61</f>
        <v>1.2493356670087139</v>
      </c>
      <c r="T60" s="104">
        <f>$D60*'National Details'!$E$62</f>
        <v>1.146297673853357</v>
      </c>
      <c r="U60" s="104">
        <f>$D60*'National Details'!$E$63</f>
        <v>0.73414570123192513</v>
      </c>
      <c r="V60" s="104">
        <f>$D60*'National Details'!$E$64</f>
        <v>0.60534820978772808</v>
      </c>
      <c r="W60" s="104">
        <f>$D60*'National Details'!$E$55</f>
        <v>0.7473585157928172</v>
      </c>
      <c r="X60" s="104">
        <f>$D60*'National Details'!$E$56</f>
        <v>6.2169585778633616</v>
      </c>
      <c r="Y60" s="105">
        <f t="shared" si="12"/>
        <v>2951377.4096424654</v>
      </c>
      <c r="Z60" s="105">
        <f t="shared" si="12"/>
        <v>117673.81825918533</v>
      </c>
      <c r="AA60" s="105">
        <f t="shared" si="12"/>
        <v>5509.4395208499063</v>
      </c>
      <c r="AB60" s="105">
        <f t="shared" si="12"/>
        <v>31925.167073023353</v>
      </c>
      <c r="AC60" s="105">
        <f t="shared" si="12"/>
        <v>20409.169770863824</v>
      </c>
      <c r="AD60" s="105">
        <f t="shared" si="12"/>
        <v>11095.817749098818</v>
      </c>
      <c r="AE60" s="105">
        <f t="shared" si="12"/>
        <v>21408.430860429748</v>
      </c>
      <c r="AF60" s="105">
        <f t="shared" si="11"/>
        <v>28279.528484471935</v>
      </c>
      <c r="AG60" s="105">
        <f t="shared" si="10"/>
        <v>118627.55345873759</v>
      </c>
      <c r="AH60" s="105">
        <f t="shared" si="13"/>
        <v>11038.745254361396</v>
      </c>
      <c r="AI60" s="105">
        <f t="shared" si="13"/>
        <v>42470.039384244679</v>
      </c>
      <c r="AJ60" s="104">
        <f t="shared" si="14"/>
        <v>9.1225270082910281</v>
      </c>
      <c r="AK60" s="104">
        <f t="shared" si="14"/>
        <v>0.36372257296913829</v>
      </c>
      <c r="AL60" s="104">
        <f t="shared" si="15"/>
        <v>0.36667051012154989</v>
      </c>
      <c r="AM60" s="104">
        <f t="shared" si="15"/>
        <v>3.4120086232128262E-2</v>
      </c>
      <c r="AN60" s="104">
        <f t="shared" si="15"/>
        <v>0.13127229342481486</v>
      </c>
      <c r="AO60" s="104">
        <f t="shared" si="7"/>
        <v>10.018312471038659</v>
      </c>
      <c r="AP60" s="104">
        <f t="shared" si="16"/>
        <v>10.02</v>
      </c>
      <c r="AQ60" s="105">
        <f t="shared" si="17"/>
        <v>3241734</v>
      </c>
      <c r="AR60" s="214"/>
      <c r="AS60" s="215"/>
      <c r="AT60" s="32"/>
      <c r="AV60" s="32"/>
      <c r="AX60" s="32"/>
    </row>
    <row r="61" spans="1:50" x14ac:dyDescent="0.5">
      <c r="A61" s="102" t="s">
        <v>104</v>
      </c>
      <c r="B61" s="101">
        <v>876</v>
      </c>
      <c r="C61" s="102" t="s">
        <v>112</v>
      </c>
      <c r="D61" s="103">
        <f>ACA!P67</f>
        <v>1.0612553927630137</v>
      </c>
      <c r="E61" s="103">
        <f>'Formula Factor Data'!AH65</f>
        <v>273.38</v>
      </c>
      <c r="F61" s="103">
        <f>'Formula Factor Data'!AI65</f>
        <v>102.60391169033262</v>
      </c>
      <c r="G61" s="103">
        <f>'Formula Factor Data'!AJ65</f>
        <v>17.906501220504477</v>
      </c>
      <c r="H61" s="103">
        <f>'Formula Factor Data'!AK65</f>
        <v>56.611236777868186</v>
      </c>
      <c r="I61" s="103">
        <f>'Formula Factor Data'!AL65</f>
        <v>14.384518578790344</v>
      </c>
      <c r="J61" s="103">
        <f>'Formula Factor Data'!AM65</f>
        <v>37.629604014103606</v>
      </c>
      <c r="K61" s="103">
        <f>'Formula Factor Data'!AN65</f>
        <v>31.104667751559532</v>
      </c>
      <c r="L61" s="103">
        <f>'Formula Factor Data'!AO65</f>
        <v>34.218841876864659</v>
      </c>
      <c r="M61" s="103">
        <f>'Formula Factor Data'!AP65</f>
        <v>13.3636971002792</v>
      </c>
      <c r="N61" s="103">
        <f>'Formula Factor Data'!AQ65</f>
        <v>6.0496297367659819</v>
      </c>
      <c r="O61" s="104">
        <f>$D61*'National Details'!$E$52</f>
        <v>9.5209767114770187</v>
      </c>
      <c r="P61" s="104">
        <f>$D61*'National Details'!$E$53</f>
        <v>1.7941613400284631</v>
      </c>
      <c r="Q61" s="104">
        <f>$D61*'National Details'!$E$59</f>
        <v>1.8281534984488501</v>
      </c>
      <c r="R61" s="104">
        <f>$D61*'National Details'!$E$60</f>
        <v>1.3845574289722891</v>
      </c>
      <c r="S61" s="104">
        <f>$D61*'National Details'!$E$61</f>
        <v>1.3039035981583691</v>
      </c>
      <c r="T61" s="104">
        <f>$D61*'National Details'!$E$62</f>
        <v>1.1963651570731439</v>
      </c>
      <c r="U61" s="104">
        <f>$D61*'National Details'!$E$63</f>
        <v>0.76621139273223804</v>
      </c>
      <c r="V61" s="104">
        <f>$D61*'National Details'!$E$64</f>
        <v>0.63178834137570539</v>
      </c>
      <c r="W61" s="104">
        <f>$D61*'National Details'!$E$55</f>
        <v>0.78000131076843415</v>
      </c>
      <c r="X61" s="104">
        <f>$D61*'National Details'!$E$56</f>
        <v>6.4885001471914547</v>
      </c>
      <c r="Y61" s="105">
        <f t="shared" si="12"/>
        <v>1483621.4296286448</v>
      </c>
      <c r="Z61" s="105">
        <f t="shared" si="12"/>
        <v>104930.14386357888</v>
      </c>
      <c r="AA61" s="105">
        <f t="shared" si="12"/>
        <v>18659.424725209003</v>
      </c>
      <c r="AB61" s="105">
        <f t="shared" si="12"/>
        <v>44677.459813140798</v>
      </c>
      <c r="AC61" s="105">
        <f t="shared" si="12"/>
        <v>10690.934553616566</v>
      </c>
      <c r="AD61" s="105">
        <f t="shared" si="12"/>
        <v>25660.685856651966</v>
      </c>
      <c r="AE61" s="105">
        <f t="shared" si="12"/>
        <v>13584.667955085697</v>
      </c>
      <c r="AF61" s="105">
        <f t="shared" si="11"/>
        <v>12322.867251313657</v>
      </c>
      <c r="AG61" s="105">
        <f t="shared" si="10"/>
        <v>125596.04015501768</v>
      </c>
      <c r="AH61" s="105">
        <f t="shared" si="13"/>
        <v>5941.5097153101569</v>
      </c>
      <c r="AI61" s="105">
        <f t="shared" si="13"/>
        <v>22374.223359352131</v>
      </c>
      <c r="AJ61" s="104">
        <f t="shared" si="14"/>
        <v>9.5209767114770187</v>
      </c>
      <c r="AK61" s="104">
        <f t="shared" si="14"/>
        <v>0.67337761244600647</v>
      </c>
      <c r="AL61" s="104">
        <f t="shared" si="15"/>
        <v>0.80599872008384754</v>
      </c>
      <c r="AM61" s="104">
        <f t="shared" si="15"/>
        <v>3.8128982569793329E-2</v>
      </c>
      <c r="AN61" s="104">
        <f t="shared" si="15"/>
        <v>0.14358410797227258</v>
      </c>
      <c r="AO61" s="104">
        <f t="shared" si="7"/>
        <v>11.182066134548938</v>
      </c>
      <c r="AP61" s="104">
        <f t="shared" si="16"/>
        <v>11.18</v>
      </c>
      <c r="AQ61" s="105">
        <f t="shared" si="17"/>
        <v>1742142</v>
      </c>
      <c r="AR61" s="214"/>
      <c r="AS61" s="215"/>
      <c r="AT61" s="32"/>
      <c r="AV61" s="32"/>
      <c r="AX61" s="32"/>
    </row>
    <row r="62" spans="1:50" x14ac:dyDescent="0.5">
      <c r="A62" s="102" t="s">
        <v>104</v>
      </c>
      <c r="B62" s="101">
        <v>340</v>
      </c>
      <c r="C62" s="102" t="s">
        <v>113</v>
      </c>
      <c r="D62" s="103">
        <f>ACA!P68</f>
        <v>1.0418572383603115</v>
      </c>
      <c r="E62" s="103">
        <f>'Formula Factor Data'!AH66</f>
        <v>400.5</v>
      </c>
      <c r="F62" s="103">
        <f>'Formula Factor Data'!AI66</f>
        <v>151.4095673584242</v>
      </c>
      <c r="G62" s="103">
        <f>'Formula Factor Data'!AJ66</f>
        <v>100.55173951828723</v>
      </c>
      <c r="H62" s="103">
        <f>'Formula Factor Data'!AK66</f>
        <v>66.134701159678855</v>
      </c>
      <c r="I62" s="103">
        <f>'Formula Factor Data'!AL66</f>
        <v>43.070918822479932</v>
      </c>
      <c r="J62" s="103">
        <f>'Formula Factor Data'!AM66</f>
        <v>15.64049955396967</v>
      </c>
      <c r="K62" s="103">
        <f>'Formula Factor Data'!AN66</f>
        <v>33.504014272970565</v>
      </c>
      <c r="L62" s="103">
        <f>'Formula Factor Data'!AO66</f>
        <v>22.666815343443353</v>
      </c>
      <c r="M62" s="103">
        <f>'Formula Factor Data'!AP66</f>
        <v>27.844541191709997</v>
      </c>
      <c r="N62" s="103">
        <f>'Formula Factor Data'!AQ66</f>
        <v>8.711856617647058</v>
      </c>
      <c r="O62" s="104">
        <f>$D62*'National Details'!$E$52</f>
        <v>9.3469475592359945</v>
      </c>
      <c r="P62" s="104">
        <f>$D62*'National Details'!$E$53</f>
        <v>1.7613667658528545</v>
      </c>
      <c r="Q62" s="104">
        <f>$D62*'National Details'!$E$59</f>
        <v>1.794737598679029</v>
      </c>
      <c r="R62" s="104">
        <f>$D62*'National Details'!$E$60</f>
        <v>1.3592497989995571</v>
      </c>
      <c r="S62" s="104">
        <f>$D62*'National Details'!$E$61</f>
        <v>1.2800701990578349</v>
      </c>
      <c r="T62" s="104">
        <f>$D62*'National Details'!$E$62</f>
        <v>1.1744973991355403</v>
      </c>
      <c r="U62" s="104">
        <f>$D62*'National Details'!$E$63</f>
        <v>0.75220619944635714</v>
      </c>
      <c r="V62" s="104">
        <f>$D62*'National Details'!$E$64</f>
        <v>0.62024019954348786</v>
      </c>
      <c r="W62" s="104">
        <f>$D62*'National Details'!$E$55</f>
        <v>0.76574405849553573</v>
      </c>
      <c r="X62" s="104">
        <f>$D62*'National Details'!$E$56</f>
        <v>6.3699001112759888</v>
      </c>
      <c r="Y62" s="105">
        <f t="shared" si="12"/>
        <v>2133767.9235601891</v>
      </c>
      <c r="Z62" s="105">
        <f t="shared" si="12"/>
        <v>152012.03458705393</v>
      </c>
      <c r="AA62" s="105">
        <f t="shared" si="12"/>
        <v>102864.47288984853</v>
      </c>
      <c r="AB62" s="105">
        <f t="shared" si="12"/>
        <v>51239.340177167884</v>
      </c>
      <c r="AC62" s="105">
        <f t="shared" si="12"/>
        <v>31426.265789496567</v>
      </c>
      <c r="AD62" s="105">
        <f t="shared" si="12"/>
        <v>10470.743846971236</v>
      </c>
      <c r="AE62" s="105">
        <f t="shared" si="12"/>
        <v>14365.098528206585</v>
      </c>
      <c r="AF62" s="105">
        <f t="shared" si="11"/>
        <v>8013.5559408306381</v>
      </c>
      <c r="AG62" s="105">
        <f t="shared" si="10"/>
        <v>218379.47717252144</v>
      </c>
      <c r="AH62" s="105">
        <f t="shared" si="13"/>
        <v>12153.421428079095</v>
      </c>
      <c r="AI62" s="105">
        <f t="shared" si="13"/>
        <v>31631.384169757155</v>
      </c>
      <c r="AJ62" s="104">
        <f t="shared" si="14"/>
        <v>9.3469475592359945</v>
      </c>
      <c r="AK62" s="104">
        <f t="shared" si="14"/>
        <v>0.66588709107936983</v>
      </c>
      <c r="AL62" s="104">
        <f t="shared" si="15"/>
        <v>0.95660896323683742</v>
      </c>
      <c r="AM62" s="104">
        <f t="shared" si="15"/>
        <v>5.3237932532050267E-2</v>
      </c>
      <c r="AN62" s="104">
        <f t="shared" si="15"/>
        <v>0.13856093992052546</v>
      </c>
      <c r="AO62" s="104">
        <f t="shared" si="7"/>
        <v>11.161242486004777</v>
      </c>
      <c r="AP62" s="104">
        <f t="shared" si="16"/>
        <v>11.16</v>
      </c>
      <c r="AQ62" s="105">
        <f t="shared" si="17"/>
        <v>2547661</v>
      </c>
      <c r="AR62" s="214"/>
      <c r="AS62" s="215"/>
      <c r="AT62" s="32"/>
      <c r="AV62" s="32"/>
      <c r="AX62" s="32"/>
    </row>
    <row r="63" spans="1:50" x14ac:dyDescent="0.5">
      <c r="A63" s="102" t="s">
        <v>104</v>
      </c>
      <c r="B63" s="101">
        <v>888</v>
      </c>
      <c r="C63" s="102" t="s">
        <v>114</v>
      </c>
      <c r="D63" s="103">
        <f>ACA!P69</f>
        <v>1.0262290433322441</v>
      </c>
      <c r="E63" s="103">
        <f>'Formula Factor Data'!AH67</f>
        <v>2876.4900000000002</v>
      </c>
      <c r="F63" s="103">
        <f>'Formula Factor Data'!AI67</f>
        <v>662.44781443917066</v>
      </c>
      <c r="G63" s="103">
        <f>'Formula Factor Data'!AJ67</f>
        <v>56.053002010034831</v>
      </c>
      <c r="H63" s="103">
        <f>'Formula Factor Data'!AK67</f>
        <v>164.98119804213403</v>
      </c>
      <c r="I63" s="103">
        <f>'Formula Factor Data'!AL67</f>
        <v>205.18929633437162</v>
      </c>
      <c r="J63" s="103">
        <f>'Formula Factor Data'!AM67</f>
        <v>231.67102956745893</v>
      </c>
      <c r="K63" s="103">
        <f>'Formula Factor Data'!AN67</f>
        <v>373.8338008070827</v>
      </c>
      <c r="L63" s="103">
        <f>'Formula Factor Data'!AO67</f>
        <v>266.00901032636216</v>
      </c>
      <c r="M63" s="103">
        <f>'Formula Factor Data'!AP67</f>
        <v>404.78590759207503</v>
      </c>
      <c r="N63" s="103">
        <f>'Formula Factor Data'!AQ67</f>
        <v>48.589972346880728</v>
      </c>
      <c r="O63" s="104">
        <f>$D63*'National Details'!$E$52</f>
        <v>9.2067403273864983</v>
      </c>
      <c r="P63" s="104">
        <f>$D63*'National Details'!$E$53</f>
        <v>1.7349456955572475</v>
      </c>
      <c r="Q63" s="104">
        <f>$D63*'National Details'!$E$59</f>
        <v>1.7678159551144035</v>
      </c>
      <c r="R63" s="104">
        <f>$D63*'National Details'!$E$60</f>
        <v>1.3388606130645833</v>
      </c>
      <c r="S63" s="104">
        <f>$D63*'National Details'!$E$61</f>
        <v>1.260868732691889</v>
      </c>
      <c r="T63" s="104">
        <f>$D63*'National Details'!$E$62</f>
        <v>1.1568795588616312</v>
      </c>
      <c r="U63" s="104">
        <f>$D63*'National Details'!$E$63</f>
        <v>0.740922863540595</v>
      </c>
      <c r="V63" s="104">
        <f>$D63*'National Details'!$E$64</f>
        <v>0.61093639625277163</v>
      </c>
      <c r="W63" s="104">
        <f>$D63*'National Details'!$E$55</f>
        <v>0.75425765033218095</v>
      </c>
      <c r="X63" s="104">
        <f>$D63*'National Details'!$E$56</f>
        <v>6.2743495525401265</v>
      </c>
      <c r="Y63" s="105">
        <f t="shared" si="12"/>
        <v>15095364.996064674</v>
      </c>
      <c r="Z63" s="105">
        <f t="shared" si="12"/>
        <v>655107.26098975097</v>
      </c>
      <c r="AA63" s="105">
        <f t="shared" si="12"/>
        <v>56482.0930326776</v>
      </c>
      <c r="AB63" s="105">
        <f t="shared" si="12"/>
        <v>125905.49193424796</v>
      </c>
      <c r="AC63" s="105">
        <f t="shared" si="12"/>
        <v>147468.557777704</v>
      </c>
      <c r="AD63" s="105">
        <f t="shared" si="12"/>
        <v>152768.82273760246</v>
      </c>
      <c r="AE63" s="105">
        <f t="shared" si="12"/>
        <v>157879.74580388144</v>
      </c>
      <c r="AF63" s="105">
        <f t="shared" si="11"/>
        <v>92633.314099545794</v>
      </c>
      <c r="AG63" s="105">
        <f t="shared" si="10"/>
        <v>733138.02538565919</v>
      </c>
      <c r="AH63" s="105">
        <f t="shared" si="13"/>
        <v>174028.33450234734</v>
      </c>
      <c r="AI63" s="105">
        <f t="shared" si="13"/>
        <v>173776.16861397529</v>
      </c>
      <c r="AJ63" s="104">
        <f t="shared" si="14"/>
        <v>9.2067403273864965</v>
      </c>
      <c r="AK63" s="104">
        <f t="shared" si="14"/>
        <v>0.39955326950295161</v>
      </c>
      <c r="AL63" s="104">
        <f t="shared" si="15"/>
        <v>0.44714463185344067</v>
      </c>
      <c r="AM63" s="104">
        <f t="shared" si="15"/>
        <v>0.10614077140820156</v>
      </c>
      <c r="AN63" s="104">
        <f t="shared" si="15"/>
        <v>0.10598697414299656</v>
      </c>
      <c r="AO63" s="104">
        <f t="shared" si="7"/>
        <v>10.265565974294088</v>
      </c>
      <c r="AP63" s="104">
        <f t="shared" si="16"/>
        <v>10.27</v>
      </c>
      <c r="AQ63" s="105">
        <f t="shared" si="17"/>
        <v>16838685</v>
      </c>
      <c r="AR63" s="214"/>
      <c r="AS63" s="215"/>
      <c r="AT63" s="32"/>
      <c r="AV63" s="32"/>
      <c r="AX63" s="32"/>
    </row>
    <row r="64" spans="1:50" x14ac:dyDescent="0.5">
      <c r="A64" s="102" t="s">
        <v>104</v>
      </c>
      <c r="B64" s="101">
        <v>341</v>
      </c>
      <c r="C64" s="102" t="s">
        <v>115</v>
      </c>
      <c r="D64" s="103">
        <f>ACA!P70</f>
        <v>1.0356029327065834</v>
      </c>
      <c r="E64" s="103">
        <f>'Formula Factor Data'!AH68</f>
        <v>969.23</v>
      </c>
      <c r="F64" s="103">
        <f>'Formula Factor Data'!AI68</f>
        <v>342.68850713557595</v>
      </c>
      <c r="G64" s="103">
        <f>'Formula Factor Data'!AJ68</f>
        <v>190.24281453738385</v>
      </c>
      <c r="H64" s="103">
        <f>'Formula Factor Data'!AK68</f>
        <v>269.23055555555555</v>
      </c>
      <c r="I64" s="103">
        <f>'Formula Factor Data'!AL68</f>
        <v>73.509016853932593</v>
      </c>
      <c r="J64" s="103">
        <f>'Formula Factor Data'!AM68</f>
        <v>71.458696767928984</v>
      </c>
      <c r="K64" s="103">
        <f>'Formula Factor Data'!AN68</f>
        <v>82.853098557358862</v>
      </c>
      <c r="L64" s="103">
        <f>'Formula Factor Data'!AO68</f>
        <v>42.754215563878482</v>
      </c>
      <c r="M64" s="103">
        <f>'Formula Factor Data'!AP68</f>
        <v>212.904231860561</v>
      </c>
      <c r="N64" s="103">
        <f>'Formula Factor Data'!AQ68</f>
        <v>22.405461573615661</v>
      </c>
      <c r="O64" s="104">
        <f>$D64*'National Details'!$E$52</f>
        <v>9.2908375042184446</v>
      </c>
      <c r="P64" s="104">
        <f>$D64*'National Details'!$E$53</f>
        <v>1.7507932191937177</v>
      </c>
      <c r="Q64" s="104">
        <f>$D64*'National Details'!$E$59</f>
        <v>1.7839637257364727</v>
      </c>
      <c r="R64" s="104">
        <f>$D64*'National Details'!$E$60</f>
        <v>1.3510901746386503</v>
      </c>
      <c r="S64" s="104">
        <f>$D64*'National Details'!$E$61</f>
        <v>1.2723858926208647</v>
      </c>
      <c r="T64" s="104">
        <f>$D64*'National Details'!$E$62</f>
        <v>1.1674468499304851</v>
      </c>
      <c r="U64" s="104">
        <f>$D64*'National Details'!$E$63</f>
        <v>0.74769067916896226</v>
      </c>
      <c r="V64" s="104">
        <f>$D64*'National Details'!$E$64</f>
        <v>0.61651687580598669</v>
      </c>
      <c r="W64" s="104">
        <f>$D64*'National Details'!$E$55</f>
        <v>0.76114726997401561</v>
      </c>
      <c r="X64" s="104">
        <f>$D64*'National Details'!$E$56</f>
        <v>6.3316613768191106</v>
      </c>
      <c r="Y64" s="105">
        <f t="shared" si="12"/>
        <v>5132826.3075017771</v>
      </c>
      <c r="Z64" s="105">
        <f t="shared" si="12"/>
        <v>341986.72731549304</v>
      </c>
      <c r="AA64" s="105">
        <f t="shared" si="12"/>
        <v>193450.17972352132</v>
      </c>
      <c r="AB64" s="105">
        <f t="shared" si="12"/>
        <v>207340.21224446135</v>
      </c>
      <c r="AC64" s="105">
        <f t="shared" si="12"/>
        <v>53313.146534462729</v>
      </c>
      <c r="AD64" s="105">
        <f t="shared" si="12"/>
        <v>47551.811351858159</v>
      </c>
      <c r="AE64" s="105">
        <f t="shared" si="12"/>
        <v>35310.639033014631</v>
      </c>
      <c r="AF64" s="105">
        <f t="shared" si="11"/>
        <v>15024.45638197749</v>
      </c>
      <c r="AG64" s="105">
        <f t="shared" si="10"/>
        <v>551990.44526929571</v>
      </c>
      <c r="AH64" s="105">
        <f t="shared" si="13"/>
        <v>92369.340662551083</v>
      </c>
      <c r="AI64" s="105">
        <f t="shared" si="13"/>
        <v>80862.363535016193</v>
      </c>
      <c r="AJ64" s="104">
        <f t="shared" si="14"/>
        <v>9.2908375042184463</v>
      </c>
      <c r="AK64" s="104">
        <f t="shared" si="14"/>
        <v>0.61902408570575029</v>
      </c>
      <c r="AL64" s="104">
        <f t="shared" si="15"/>
        <v>0.99914807625241986</v>
      </c>
      <c r="AM64" s="104">
        <f t="shared" si="15"/>
        <v>0.1671960988068682</v>
      </c>
      <c r="AN64" s="104">
        <f t="shared" si="15"/>
        <v>0.14636752440129486</v>
      </c>
      <c r="AO64" s="104">
        <f t="shared" si="7"/>
        <v>11.22257328938478</v>
      </c>
      <c r="AP64" s="104">
        <f t="shared" si="16"/>
        <v>11.22</v>
      </c>
      <c r="AQ64" s="105">
        <f t="shared" si="17"/>
        <v>6198614</v>
      </c>
      <c r="AR64" s="214"/>
      <c r="AS64" s="215"/>
      <c r="AT64" s="32"/>
      <c r="AV64" s="32"/>
      <c r="AX64" s="32"/>
    </row>
    <row r="65" spans="1:50" x14ac:dyDescent="0.5">
      <c r="A65" s="102" t="s">
        <v>104</v>
      </c>
      <c r="B65" s="101">
        <v>352</v>
      </c>
      <c r="C65" s="102" t="s">
        <v>116</v>
      </c>
      <c r="D65" s="103">
        <f>ACA!P71</f>
        <v>1.0488310695400005</v>
      </c>
      <c r="E65" s="103">
        <f>'Formula Factor Data'!AH69</f>
        <v>689.9</v>
      </c>
      <c r="F65" s="103">
        <f>'Formula Factor Data'!AI69</f>
        <v>291.94520918423666</v>
      </c>
      <c r="G65" s="103">
        <f>'Formula Factor Data'!AJ69</f>
        <v>75.862669395431169</v>
      </c>
      <c r="H65" s="103">
        <f>'Formula Factor Data'!AK69</f>
        <v>147.98562973615796</v>
      </c>
      <c r="I65" s="103">
        <f>'Formula Factor Data'!AL69</f>
        <v>117.9725565573317</v>
      </c>
      <c r="J65" s="103">
        <f>'Formula Factor Data'!AM69</f>
        <v>56.916082194811665</v>
      </c>
      <c r="K65" s="103">
        <f>'Formula Factor Data'!AN69</f>
        <v>116.71326677360473</v>
      </c>
      <c r="L65" s="103">
        <f>'Formula Factor Data'!AO69</f>
        <v>65.349507716134738</v>
      </c>
      <c r="M65" s="103">
        <f>'Formula Factor Data'!AP69</f>
        <v>303.33844631309</v>
      </c>
      <c r="N65" s="103">
        <f>'Formula Factor Data'!AQ69</f>
        <v>12.76839561475893</v>
      </c>
      <c r="O65" s="104">
        <f>$D65*'National Details'!$E$52</f>
        <v>9.4095127859518009</v>
      </c>
      <c r="P65" s="104">
        <f>$D65*'National Details'!$E$53</f>
        <v>1.773156744381875</v>
      </c>
      <c r="Q65" s="104">
        <f>$D65*'National Details'!$E$59</f>
        <v>1.8067509499945376</v>
      </c>
      <c r="R65" s="104">
        <f>$D65*'National Details'!$E$60</f>
        <v>1.3683481459517437</v>
      </c>
      <c r="S65" s="104">
        <f>$D65*'National Details'!$E$61</f>
        <v>1.2886385452166904</v>
      </c>
      <c r="T65" s="104">
        <f>$D65*'National Details'!$E$62</f>
        <v>1.182359077569954</v>
      </c>
      <c r="U65" s="104">
        <f>$D65*'National Details'!$E$63</f>
        <v>0.75724120698300412</v>
      </c>
      <c r="V65" s="104">
        <f>$D65*'National Details'!$E$64</f>
        <v>0.62439187242458272</v>
      </c>
      <c r="W65" s="104">
        <f>$D65*'National Details'!$E$55</f>
        <v>0.77086968376757603</v>
      </c>
      <c r="X65" s="104">
        <f>$D65*'National Details'!$E$56</f>
        <v>6.4125380144088915</v>
      </c>
      <c r="Y65" s="105">
        <f t="shared" si="12"/>
        <v>3700225.0364860441</v>
      </c>
      <c r="Z65" s="105">
        <f t="shared" si="12"/>
        <v>295068.8314933537</v>
      </c>
      <c r="AA65" s="105">
        <f t="shared" si="12"/>
        <v>78127.021499610564</v>
      </c>
      <c r="AB65" s="105">
        <f t="shared" si="12"/>
        <v>115422.64138387459</v>
      </c>
      <c r="AC65" s="105">
        <f t="shared" si="12"/>
        <v>86653.670684794182</v>
      </c>
      <c r="AD65" s="105">
        <f t="shared" si="12"/>
        <v>38358.290472369321</v>
      </c>
      <c r="AE65" s="105">
        <f t="shared" si="12"/>
        <v>50376.654151467061</v>
      </c>
      <c r="AF65" s="105">
        <f t="shared" si="11"/>
        <v>23258.109846394189</v>
      </c>
      <c r="AG65" s="105">
        <f t="shared" si="10"/>
        <v>392196.38803850999</v>
      </c>
      <c r="AH65" s="105">
        <f t="shared" si="13"/>
        <v>133285.61494483412</v>
      </c>
      <c r="AI65" s="105">
        <f t="shared" si="13"/>
        <v>46670.358689712455</v>
      </c>
      <c r="AJ65" s="104">
        <f t="shared" si="14"/>
        <v>9.4095127859518009</v>
      </c>
      <c r="AK65" s="104">
        <f t="shared" si="14"/>
        <v>0.75034732085085731</v>
      </c>
      <c r="AL65" s="104">
        <f t="shared" si="15"/>
        <v>0.99733851089150982</v>
      </c>
      <c r="AM65" s="104">
        <f t="shared" si="15"/>
        <v>0.33893957411787146</v>
      </c>
      <c r="AN65" s="104">
        <f t="shared" si="15"/>
        <v>0.11868071062857433</v>
      </c>
      <c r="AO65" s="104">
        <f t="shared" si="7"/>
        <v>11.614818902440613</v>
      </c>
      <c r="AP65" s="104">
        <f t="shared" si="16"/>
        <v>11.61</v>
      </c>
      <c r="AQ65" s="105">
        <f t="shared" si="17"/>
        <v>4565552</v>
      </c>
      <c r="AR65" s="214"/>
      <c r="AS65" s="215"/>
      <c r="AT65" s="32"/>
      <c r="AV65" s="32"/>
      <c r="AX65" s="32"/>
    </row>
    <row r="66" spans="1:50" x14ac:dyDescent="0.5">
      <c r="A66" s="102" t="s">
        <v>104</v>
      </c>
      <c r="B66" s="101">
        <v>353</v>
      </c>
      <c r="C66" s="102" t="s">
        <v>117</v>
      </c>
      <c r="D66" s="103">
        <f>ACA!P72</f>
        <v>1.039203559127782</v>
      </c>
      <c r="E66" s="103">
        <f>'Formula Factor Data'!AH70</f>
        <v>457.72</v>
      </c>
      <c r="F66" s="103">
        <f>'Formula Factor Data'!AI70</f>
        <v>147.21334241307486</v>
      </c>
      <c r="G66" s="103">
        <f>'Formula Factor Data'!AJ70</f>
        <v>21.070279288185862</v>
      </c>
      <c r="H66" s="103">
        <f>'Formula Factor Data'!AK70</f>
        <v>46.071791893227882</v>
      </c>
      <c r="I66" s="103">
        <f>'Formula Factor Data'!AL70</f>
        <v>57.32812901631241</v>
      </c>
      <c r="J66" s="103">
        <f>'Formula Factor Data'!AM70</f>
        <v>58.431136925358381</v>
      </c>
      <c r="K66" s="103">
        <f>'Formula Factor Data'!AN70</f>
        <v>100.20402619871479</v>
      </c>
      <c r="L66" s="103">
        <f>'Formula Factor Data'!AO70</f>
        <v>46.665719228868021</v>
      </c>
      <c r="M66" s="103">
        <f>'Formula Factor Data'!AP70</f>
        <v>158.74096865373602</v>
      </c>
      <c r="N66" s="103">
        <f>'Formula Factor Data'!AQ70</f>
        <v>8.8122763306908283</v>
      </c>
      <c r="O66" s="104">
        <f>$D66*'National Details'!$E$52</f>
        <v>9.3231402661518441</v>
      </c>
      <c r="P66" s="104">
        <f>$D66*'National Details'!$E$53</f>
        <v>1.756880448308267</v>
      </c>
      <c r="Q66" s="104">
        <f>$D66*'National Details'!$E$59</f>
        <v>1.7901662834180725</v>
      </c>
      <c r="R66" s="104">
        <f>$D66*'National Details'!$E$60</f>
        <v>1.3557876999416267</v>
      </c>
      <c r="S66" s="104">
        <f>$D66*'National Details'!$E$61</f>
        <v>1.2768097756731822</v>
      </c>
      <c r="T66" s="104">
        <f>$D66*'National Details'!$E$62</f>
        <v>1.1715058766485908</v>
      </c>
      <c r="U66" s="104">
        <f>$D66*'National Details'!$E$63</f>
        <v>0.75029028055022096</v>
      </c>
      <c r="V66" s="104">
        <f>$D66*'National Details'!$E$64</f>
        <v>0.61866040676948075</v>
      </c>
      <c r="W66" s="104">
        <f>$D66*'National Details'!$E$55</f>
        <v>0.76379365777781305</v>
      </c>
      <c r="X66" s="104">
        <f>$D66*'National Details'!$E$56</f>
        <v>6.3536755547665154</v>
      </c>
      <c r="Y66" s="105">
        <f t="shared" si="12"/>
        <v>2432411.0246951231</v>
      </c>
      <c r="Z66" s="105">
        <f t="shared" si="12"/>
        <v>147422.65851891559</v>
      </c>
      <c r="AA66" s="105">
        <f t="shared" si="12"/>
        <v>21500.003031430111</v>
      </c>
      <c r="AB66" s="105">
        <f t="shared" si="12"/>
        <v>35604.23419497197</v>
      </c>
      <c r="AC66" s="105">
        <f t="shared" si="12"/>
        <v>41722.355862976219</v>
      </c>
      <c r="AD66" s="105">
        <f t="shared" si="12"/>
        <v>39017.879563770017</v>
      </c>
      <c r="AE66" s="105">
        <f t="shared" si="12"/>
        <v>42853.80094947038</v>
      </c>
      <c r="AF66" s="105">
        <f t="shared" si="11"/>
        <v>16456.032718983464</v>
      </c>
      <c r="AG66" s="105">
        <f t="shared" si="10"/>
        <v>197154.30632160214</v>
      </c>
      <c r="AH66" s="105">
        <f t="shared" si="13"/>
        <v>69109.846699721209</v>
      </c>
      <c r="AI66" s="105">
        <f t="shared" si="13"/>
        <v>31914.496481369992</v>
      </c>
      <c r="AJ66" s="104">
        <f t="shared" si="14"/>
        <v>9.3231402661518459</v>
      </c>
      <c r="AK66" s="104">
        <f t="shared" si="14"/>
        <v>0.56505340167709817</v>
      </c>
      <c r="AL66" s="104">
        <f t="shared" si="15"/>
        <v>0.75566885417424479</v>
      </c>
      <c r="AM66" s="104">
        <f t="shared" si="15"/>
        <v>0.26488976904489686</v>
      </c>
      <c r="AN66" s="104">
        <f t="shared" si="15"/>
        <v>0.12232444442925343</v>
      </c>
      <c r="AO66" s="104">
        <f t="shared" si="7"/>
        <v>11.031076735477338</v>
      </c>
      <c r="AP66" s="104">
        <f t="shared" si="16"/>
        <v>11.03</v>
      </c>
      <c r="AQ66" s="105">
        <f t="shared" si="17"/>
        <v>2877732</v>
      </c>
      <c r="AR66" s="214"/>
      <c r="AS66" s="215"/>
      <c r="AT66" s="32"/>
      <c r="AV66" s="32"/>
      <c r="AX66" s="32"/>
    </row>
    <row r="67" spans="1:50" x14ac:dyDescent="0.5">
      <c r="A67" s="102" t="s">
        <v>104</v>
      </c>
      <c r="B67" s="101">
        <v>354</v>
      </c>
      <c r="C67" s="102" t="s">
        <v>118</v>
      </c>
      <c r="D67" s="103">
        <f>ACA!P73</f>
        <v>1.0392025936176223</v>
      </c>
      <c r="E67" s="103">
        <f>'Formula Factor Data'!AH71</f>
        <v>479.15999999999997</v>
      </c>
      <c r="F67" s="103">
        <f>'Formula Factor Data'!AI71</f>
        <v>145.31830917439453</v>
      </c>
      <c r="G67" s="103">
        <f>'Formula Factor Data'!AJ71</f>
        <v>19.610433969822402</v>
      </c>
      <c r="H67" s="103">
        <f>'Formula Factor Data'!AK71</f>
        <v>54.640491387368137</v>
      </c>
      <c r="I67" s="103">
        <f>'Formula Factor Data'!AL71</f>
        <v>82.824491921484835</v>
      </c>
      <c r="J67" s="103">
        <f>'Formula Factor Data'!AM71</f>
        <v>57.96754706903458</v>
      </c>
      <c r="K67" s="103">
        <f>'Formula Factor Data'!AN71</f>
        <v>55.50424622780077</v>
      </c>
      <c r="L67" s="103">
        <f>'Formula Factor Data'!AO71</f>
        <v>73.611106956870074</v>
      </c>
      <c r="M67" s="103">
        <f>'Formula Factor Data'!AP71</f>
        <v>130.50488440044001</v>
      </c>
      <c r="N67" s="103">
        <f>'Formula Factor Data'!AQ71</f>
        <v>10.841172656411672</v>
      </c>
      <c r="O67" s="104">
        <f>$D67*'National Details'!$E$52</f>
        <v>9.3231316041466314</v>
      </c>
      <c r="P67" s="104">
        <f>$D67*'National Details'!$E$53</f>
        <v>1.7568788160140862</v>
      </c>
      <c r="Q67" s="104">
        <f>$D67*'National Details'!$E$59</f>
        <v>1.7901646201984667</v>
      </c>
      <c r="R67" s="104">
        <f>$D67*'National Details'!$E$60</f>
        <v>1.3557864402973663</v>
      </c>
      <c r="S67" s="104">
        <f>$D67*'National Details'!$E$61</f>
        <v>1.2768085894062575</v>
      </c>
      <c r="T67" s="104">
        <f>$D67*'National Details'!$E$62</f>
        <v>1.1715047882181135</v>
      </c>
      <c r="U67" s="104">
        <f>$D67*'National Details'!$E$63</f>
        <v>0.75028958346553321</v>
      </c>
      <c r="V67" s="104">
        <f>$D67*'National Details'!$E$64</f>
        <v>0.61865983198035224</v>
      </c>
      <c r="W67" s="104">
        <f>$D67*'National Details'!$E$55</f>
        <v>0.76379294814731769</v>
      </c>
      <c r="X67" s="104">
        <f>$D67*'National Details'!$E$56</f>
        <v>6.3536696516513409</v>
      </c>
      <c r="Y67" s="105">
        <f t="shared" si="12"/>
        <v>2546344.8914824529</v>
      </c>
      <c r="Z67" s="105">
        <f t="shared" si="12"/>
        <v>145524.79561146314</v>
      </c>
      <c r="AA67" s="105">
        <f t="shared" si="12"/>
        <v>20010.36589532311</v>
      </c>
      <c r="AB67" s="105">
        <f t="shared" si="12"/>
        <v>42226.077269081892</v>
      </c>
      <c r="AC67" s="105">
        <f t="shared" si="12"/>
        <v>60278.082938179788</v>
      </c>
      <c r="AD67" s="105">
        <f t="shared" si="12"/>
        <v>38708.277603000737</v>
      </c>
      <c r="AE67" s="105">
        <f t="shared" si="12"/>
        <v>23737.226936210267</v>
      </c>
      <c r="AF67" s="105">
        <f t="shared" si="11"/>
        <v>25957.933985240237</v>
      </c>
      <c r="AG67" s="105">
        <f t="shared" si="10"/>
        <v>210917.96462703604</v>
      </c>
      <c r="AH67" s="105">
        <f t="shared" si="13"/>
        <v>56816.864930187061</v>
      </c>
      <c r="AI67" s="105">
        <f t="shared" si="13"/>
        <v>39262.300926352458</v>
      </c>
      <c r="AJ67" s="104">
        <f t="shared" si="14"/>
        <v>9.3231316041466314</v>
      </c>
      <c r="AK67" s="104">
        <f t="shared" si="14"/>
        <v>0.5328213101416629</v>
      </c>
      <c r="AL67" s="104">
        <f t="shared" si="15"/>
        <v>0.77225043177547559</v>
      </c>
      <c r="AM67" s="104">
        <f t="shared" si="15"/>
        <v>0.20802802905884663</v>
      </c>
      <c r="AN67" s="104">
        <f t="shared" si="15"/>
        <v>0.14375413159561562</v>
      </c>
      <c r="AO67" s="104">
        <f t="shared" si="7"/>
        <v>10.979985506718233</v>
      </c>
      <c r="AP67" s="104">
        <f t="shared" si="16"/>
        <v>10.98</v>
      </c>
      <c r="AQ67" s="105">
        <f t="shared" si="17"/>
        <v>2998871</v>
      </c>
      <c r="AR67" s="214"/>
      <c r="AS67" s="215"/>
      <c r="AT67" s="32"/>
      <c r="AV67" s="32"/>
      <c r="AX67" s="32"/>
    </row>
    <row r="68" spans="1:50" x14ac:dyDescent="0.5">
      <c r="A68" s="102" t="s">
        <v>104</v>
      </c>
      <c r="B68" s="101">
        <v>355</v>
      </c>
      <c r="C68" s="102" t="s">
        <v>119</v>
      </c>
      <c r="D68" s="103">
        <f>ACA!P74</f>
        <v>1.052625432318637</v>
      </c>
      <c r="E68" s="103">
        <f>'Formula Factor Data'!AH72</f>
        <v>568.02</v>
      </c>
      <c r="F68" s="103">
        <f>'Formula Factor Data'!AI72</f>
        <v>187.88786244433447</v>
      </c>
      <c r="G68" s="103">
        <f>'Formula Factor Data'!AJ72</f>
        <v>48.365359868830211</v>
      </c>
      <c r="H68" s="103">
        <f>'Formula Factor Data'!AK72</f>
        <v>83.981019958161355</v>
      </c>
      <c r="I68" s="103">
        <f>'Formula Factor Data'!AL72</f>
        <v>51.898022276248085</v>
      </c>
      <c r="J68" s="103">
        <f>'Formula Factor Data'!AM72</f>
        <v>73.35091762311302</v>
      </c>
      <c r="K68" s="103">
        <f>'Formula Factor Data'!AN72</f>
        <v>44.094049867134046</v>
      </c>
      <c r="L68" s="103">
        <f>'Formula Factor Data'!AO72</f>
        <v>59.188152880646804</v>
      </c>
      <c r="M68" s="103">
        <f>'Formula Factor Data'!AP72</f>
        <v>126.95049698252998</v>
      </c>
      <c r="N68" s="103">
        <f>'Formula Factor Data'!AQ72</f>
        <v>11.301578916749083</v>
      </c>
      <c r="O68" s="104">
        <f>$D68*'National Details'!$E$52</f>
        <v>9.4435536397336968</v>
      </c>
      <c r="P68" s="104">
        <f>$D68*'National Details'!$E$53</f>
        <v>1.779571504725046</v>
      </c>
      <c r="Q68" s="104">
        <f>$D68*'National Details'!$E$59</f>
        <v>1.8132872443073407</v>
      </c>
      <c r="R68" s="104">
        <f>$D68*'National Details'!$E$60</f>
        <v>1.3732984276739399</v>
      </c>
      <c r="S68" s="104">
        <f>$D68*'National Details'!$E$61</f>
        <v>1.2933004610133219</v>
      </c>
      <c r="T68" s="104">
        <f>$D68*'National Details'!$E$62</f>
        <v>1.1866365054658325</v>
      </c>
      <c r="U68" s="104">
        <f>$D68*'National Details'!$E$63</f>
        <v>0.75998068327587009</v>
      </c>
      <c r="V68" s="104">
        <f>$D68*'National Details'!$E$64</f>
        <v>0.62665073884150724</v>
      </c>
      <c r="W68" s="104">
        <f>$D68*'National Details'!$E$55</f>
        <v>0.7736584638869044</v>
      </c>
      <c r="X68" s="104">
        <f>$D68*'National Details'!$E$56</f>
        <v>6.4357366936481863</v>
      </c>
      <c r="Y68" s="105">
        <f t="shared" si="12"/>
        <v>3057552.5829116749</v>
      </c>
      <c r="Z68" s="105">
        <f t="shared" si="12"/>
        <v>190585.13507109293</v>
      </c>
      <c r="AA68" s="105">
        <f t="shared" si="12"/>
        <v>49989.165366395871</v>
      </c>
      <c r="AB68" s="105">
        <f t="shared" si="12"/>
        <v>65738.671517908137</v>
      </c>
      <c r="AC68" s="105">
        <f t="shared" si="12"/>
        <v>38258.249597264235</v>
      </c>
      <c r="AD68" s="105">
        <f t="shared" si="12"/>
        <v>49613.2996397717</v>
      </c>
      <c r="AE68" s="105">
        <f t="shared" si="12"/>
        <v>19101.056903462148</v>
      </c>
      <c r="AF68" s="105">
        <f t="shared" si="11"/>
        <v>21141.470847993198</v>
      </c>
      <c r="AG68" s="105">
        <f t="shared" si="10"/>
        <v>243841.91387279527</v>
      </c>
      <c r="AH68" s="105">
        <f t="shared" si="13"/>
        <v>55983.30609655445</v>
      </c>
      <c r="AI68" s="105">
        <f t="shared" si="13"/>
        <v>41458.372094489197</v>
      </c>
      <c r="AJ68" s="104">
        <f t="shared" si="14"/>
        <v>9.4435536397336985</v>
      </c>
      <c r="AK68" s="104">
        <f t="shared" si="14"/>
        <v>0.58864104448723065</v>
      </c>
      <c r="AL68" s="104">
        <f t="shared" si="15"/>
        <v>0.75312987457445379</v>
      </c>
      <c r="AM68" s="104">
        <f t="shared" si="15"/>
        <v>0.17290997937604882</v>
      </c>
      <c r="AN68" s="104">
        <f t="shared" si="15"/>
        <v>0.12804828374121124</v>
      </c>
      <c r="AO68" s="104">
        <f t="shared" si="7"/>
        <v>11.086282821912643</v>
      </c>
      <c r="AP68" s="104">
        <f t="shared" si="16"/>
        <v>11.09</v>
      </c>
      <c r="AQ68" s="105">
        <f t="shared" si="17"/>
        <v>3590625</v>
      </c>
      <c r="AR68" s="214"/>
      <c r="AS68" s="215"/>
      <c r="AT68" s="32"/>
      <c r="AV68" s="32"/>
      <c r="AX68" s="32"/>
    </row>
    <row r="69" spans="1:50" x14ac:dyDescent="0.5">
      <c r="A69" s="102" t="s">
        <v>104</v>
      </c>
      <c r="B69" s="101">
        <v>343</v>
      </c>
      <c r="C69" s="102" t="s">
        <v>120</v>
      </c>
      <c r="D69" s="103">
        <f>ACA!P75</f>
        <v>1.0288943264018484</v>
      </c>
      <c r="E69" s="103">
        <f>'Formula Factor Data'!AH73</f>
        <v>597.98</v>
      </c>
      <c r="F69" s="103">
        <f>'Formula Factor Data'!AI73</f>
        <v>148.80825669342491</v>
      </c>
      <c r="G69" s="103">
        <f>'Formula Factor Data'!AJ73</f>
        <v>43.453184422365652</v>
      </c>
      <c r="H69" s="103">
        <f>'Formula Factor Data'!AK73</f>
        <v>79.881003698600338</v>
      </c>
      <c r="I69" s="103">
        <f>'Formula Factor Data'!AL73</f>
        <v>24.588778011458409</v>
      </c>
      <c r="J69" s="103">
        <f>'Formula Factor Data'!AM73</f>
        <v>13.747165131626659</v>
      </c>
      <c r="K69" s="103">
        <f>'Formula Factor Data'!AN73</f>
        <v>40.460899267532092</v>
      </c>
      <c r="L69" s="103">
        <f>'Formula Factor Data'!AO73</f>
        <v>71.901576619044164</v>
      </c>
      <c r="M69" s="103">
        <f>'Formula Factor Data'!AP73</f>
        <v>43.657246838115405</v>
      </c>
      <c r="N69" s="103">
        <f>'Formula Factor Data'!AQ73</f>
        <v>10.721727791361044</v>
      </c>
      <c r="O69" s="104">
        <f>$D69*'National Details'!$E$52</f>
        <v>9.2306517234634882</v>
      </c>
      <c r="P69" s="104">
        <f>$D69*'National Details'!$E$53</f>
        <v>1.739451630581301</v>
      </c>
      <c r="Q69" s="104">
        <f>$D69*'National Details'!$E$59</f>
        <v>1.7724072595273477</v>
      </c>
      <c r="R69" s="104">
        <f>$D69*'National Details'!$E$60</f>
        <v>1.3423378509655632</v>
      </c>
      <c r="S69" s="104">
        <f>$D69*'National Details'!$E$61</f>
        <v>1.2641434130452389</v>
      </c>
      <c r="T69" s="104">
        <f>$D69*'National Details'!$E$62</f>
        <v>1.1598841624848077</v>
      </c>
      <c r="U69" s="104">
        <f>$D69*'National Details'!$E$63</f>
        <v>0.74284716024307895</v>
      </c>
      <c r="V69" s="104">
        <f>$D69*'National Details'!$E$64</f>
        <v>0.61252309704253916</v>
      </c>
      <c r="W69" s="104">
        <f>$D69*'National Details'!$E$55</f>
        <v>0.75621657963613276</v>
      </c>
      <c r="X69" s="104">
        <f>$D69*'National Details'!$E$56</f>
        <v>6.2906450547419199</v>
      </c>
      <c r="Y69" s="105">
        <f t="shared" si="12"/>
        <v>3146254.7170301173</v>
      </c>
      <c r="Z69" s="105">
        <f t="shared" si="12"/>
        <v>147541.5159071231</v>
      </c>
      <c r="AA69" s="105">
        <f t="shared" si="12"/>
        <v>43899.541526275476</v>
      </c>
      <c r="AB69" s="105">
        <f t="shared" si="12"/>
        <v>61119.55805751829</v>
      </c>
      <c r="AC69" s="105">
        <f t="shared" si="12"/>
        <v>17717.732802069553</v>
      </c>
      <c r="AD69" s="105">
        <f t="shared" si="12"/>
        <v>9088.7178956851694</v>
      </c>
      <c r="AE69" s="105">
        <f t="shared" si="12"/>
        <v>17132.070549407465</v>
      </c>
      <c r="AF69" s="105">
        <f t="shared" si="11"/>
        <v>25103.584543974863</v>
      </c>
      <c r="AG69" s="105">
        <f t="shared" si="10"/>
        <v>174061.20537493084</v>
      </c>
      <c r="AH69" s="105">
        <f t="shared" si="13"/>
        <v>18818.170311742506</v>
      </c>
      <c r="AI69" s="105">
        <f t="shared" si="13"/>
        <v>38444.552828138185</v>
      </c>
      <c r="AJ69" s="104">
        <f t="shared" si="14"/>
        <v>9.2306517234634882</v>
      </c>
      <c r="AK69" s="104">
        <f t="shared" si="14"/>
        <v>0.43286525427161232</v>
      </c>
      <c r="AL69" s="104">
        <f t="shared" si="15"/>
        <v>0.51067014907771613</v>
      </c>
      <c r="AM69" s="104">
        <f t="shared" si="15"/>
        <v>5.5209762668065834E-2</v>
      </c>
      <c r="AN69" s="104">
        <f t="shared" si="15"/>
        <v>0.11279070187801324</v>
      </c>
      <c r="AO69" s="104">
        <f t="shared" si="7"/>
        <v>10.342187591358897</v>
      </c>
      <c r="AP69" s="104">
        <f t="shared" si="16"/>
        <v>10.34</v>
      </c>
      <c r="AQ69" s="105">
        <f t="shared" si="17"/>
        <v>3524375</v>
      </c>
      <c r="AR69" s="214"/>
      <c r="AS69" s="215"/>
      <c r="AT69" s="32"/>
      <c r="AV69" s="32"/>
      <c r="AX69" s="32"/>
    </row>
    <row r="70" spans="1:50" x14ac:dyDescent="0.5">
      <c r="A70" s="102" t="s">
        <v>104</v>
      </c>
      <c r="B70" s="101">
        <v>342</v>
      </c>
      <c r="C70" s="102" t="s">
        <v>121</v>
      </c>
      <c r="D70" s="103">
        <f>ACA!P76</f>
        <v>1.068923786811286</v>
      </c>
      <c r="E70" s="103">
        <f>'Formula Factor Data'!AH74</f>
        <v>391.48</v>
      </c>
      <c r="F70" s="103">
        <f>'Formula Factor Data'!AI74</f>
        <v>107.07481511254019</v>
      </c>
      <c r="G70" s="103">
        <f>'Formula Factor Data'!AJ74</f>
        <v>38.319785403380912</v>
      </c>
      <c r="H70" s="103">
        <f>'Formula Factor Data'!AK74</f>
        <v>55.201097277052341</v>
      </c>
      <c r="I70" s="103">
        <f>'Formula Factor Data'!AL74</f>
        <v>55.478489725680738</v>
      </c>
      <c r="J70" s="103">
        <f>'Formula Factor Data'!AM74</f>
        <v>35.466605931774474</v>
      </c>
      <c r="K70" s="103">
        <f>'Formula Factor Data'!AN74</f>
        <v>31.028326753720016</v>
      </c>
      <c r="L70" s="103">
        <f>'Formula Factor Data'!AO74</f>
        <v>42.59955461079057</v>
      </c>
      <c r="M70" s="103">
        <f>'Formula Factor Data'!AP74</f>
        <v>23.679446019177202</v>
      </c>
      <c r="N70" s="103">
        <f>'Formula Factor Data'!AQ74</f>
        <v>8.5645171372017934</v>
      </c>
      <c r="O70" s="104">
        <f>$D70*'National Details'!$E$52</f>
        <v>9.5897731591991295</v>
      </c>
      <c r="P70" s="104">
        <f>$D70*'National Details'!$E$53</f>
        <v>1.8071255484888735</v>
      </c>
      <c r="Q70" s="104">
        <f>$D70*'National Details'!$E$59</f>
        <v>1.8413633266414158</v>
      </c>
      <c r="R70" s="104">
        <f>$D70*'National Details'!$E$60</f>
        <v>1.3945619312063646</v>
      </c>
      <c r="S70" s="104">
        <f>$D70*'National Details'!$E$61</f>
        <v>1.3133253138545373</v>
      </c>
      <c r="T70" s="104">
        <f>$D70*'National Details'!$E$62</f>
        <v>1.2050098240521023</v>
      </c>
      <c r="U70" s="104">
        <f>$D70*'National Details'!$E$63</f>
        <v>0.77174786484235747</v>
      </c>
      <c r="V70" s="104">
        <f>$D70*'National Details'!$E$64</f>
        <v>0.63635350258931267</v>
      </c>
      <c r="W70" s="104">
        <f>$D70*'National Details'!$E$55</f>
        <v>0.78563742574125761</v>
      </c>
      <c r="X70" s="104">
        <f>$D70*'National Details'!$E$56</f>
        <v>6.5353845976736276</v>
      </c>
      <c r="Y70" s="105">
        <f t="shared" si="12"/>
        <v>2139896.5059270673</v>
      </c>
      <c r="Z70" s="105">
        <f t="shared" si="12"/>
        <v>110293.65137406852</v>
      </c>
      <c r="AA70" s="105">
        <f t="shared" si="12"/>
        <v>40219.569090136145</v>
      </c>
      <c r="AB70" s="105">
        <f t="shared" si="12"/>
        <v>43879.368829336003</v>
      </c>
      <c r="AC70" s="105">
        <f t="shared" si="12"/>
        <v>41530.943810758567</v>
      </c>
      <c r="AD70" s="105">
        <f t="shared" si="12"/>
        <v>24360.436886936503</v>
      </c>
      <c r="AE70" s="105">
        <f t="shared" si="12"/>
        <v>13649.24560543422</v>
      </c>
      <c r="AF70" s="105">
        <f t="shared" si="11"/>
        <v>15451.774197633131</v>
      </c>
      <c r="AG70" s="105">
        <f t="shared" si="10"/>
        <v>179091.33842023456</v>
      </c>
      <c r="AH70" s="105">
        <f t="shared" si="13"/>
        <v>10603.971637686705</v>
      </c>
      <c r="AI70" s="105">
        <f t="shared" si="13"/>
        <v>31904.275629438849</v>
      </c>
      <c r="AJ70" s="104">
        <f t="shared" si="14"/>
        <v>9.5897731591991295</v>
      </c>
      <c r="AK70" s="104">
        <f t="shared" si="14"/>
        <v>0.49427208028403458</v>
      </c>
      <c r="AL70" s="104">
        <f t="shared" si="15"/>
        <v>0.80258335179783125</v>
      </c>
      <c r="AM70" s="104">
        <f t="shared" si="15"/>
        <v>4.7520841456742222E-2</v>
      </c>
      <c r="AN70" s="104">
        <f t="shared" si="15"/>
        <v>0.14297643145238692</v>
      </c>
      <c r="AO70" s="104">
        <f t="shared" si="7"/>
        <v>11.077125864190126</v>
      </c>
      <c r="AP70" s="104">
        <f t="shared" si="16"/>
        <v>11.08</v>
      </c>
      <c r="AQ70" s="105">
        <f t="shared" si="17"/>
        <v>2472432</v>
      </c>
      <c r="AR70" s="214"/>
      <c r="AS70" s="215"/>
      <c r="AT70" s="32"/>
      <c r="AV70" s="32"/>
      <c r="AX70" s="32"/>
    </row>
    <row r="71" spans="1:50" x14ac:dyDescent="0.5">
      <c r="A71" s="102" t="s">
        <v>104</v>
      </c>
      <c r="B71" s="101">
        <v>356</v>
      </c>
      <c r="C71" s="102" t="s">
        <v>122</v>
      </c>
      <c r="D71" s="103">
        <f>ACA!P77</f>
        <v>1.0425954293559017</v>
      </c>
      <c r="E71" s="103">
        <f>'Formula Factor Data'!AH75</f>
        <v>775.31000000000006</v>
      </c>
      <c r="F71" s="103">
        <f>'Formula Factor Data'!AI75</f>
        <v>145.53413795809465</v>
      </c>
      <c r="G71" s="103">
        <f>'Formula Factor Data'!AJ75</f>
        <v>43.641462336437584</v>
      </c>
      <c r="H71" s="103">
        <f>'Formula Factor Data'!AK75</f>
        <v>35.095961334433575</v>
      </c>
      <c r="I71" s="103">
        <f>'Formula Factor Data'!AL75</f>
        <v>24.722545679594486</v>
      </c>
      <c r="J71" s="103">
        <f>'Formula Factor Data'!AM75</f>
        <v>26.550460332429569</v>
      </c>
      <c r="K71" s="103">
        <f>'Formula Factor Data'!AN75</f>
        <v>74.807407167275741</v>
      </c>
      <c r="L71" s="103">
        <f>'Formula Factor Data'!AO75</f>
        <v>76.635321820110818</v>
      </c>
      <c r="M71" s="103">
        <f>'Formula Factor Data'!AP75</f>
        <v>102.941948220162</v>
      </c>
      <c r="N71" s="103">
        <f>'Formula Factor Data'!AQ75</f>
        <v>13.004775947680757</v>
      </c>
      <c r="O71" s="104">
        <f>$D71*'National Details'!$E$52</f>
        <v>9.3535701868575494</v>
      </c>
      <c r="P71" s="104">
        <f>$D71*'National Details'!$E$53</f>
        <v>1.762614753617983</v>
      </c>
      <c r="Q71" s="104">
        <f>$D71*'National Details'!$E$59</f>
        <v>1.7960092308048248</v>
      </c>
      <c r="R71" s="104">
        <f>$D71*'National Details'!$E$60</f>
        <v>1.3602128733301231</v>
      </c>
      <c r="S71" s="104">
        <f>$D71*'National Details'!$E$61</f>
        <v>1.2809771719710865</v>
      </c>
      <c r="T71" s="104">
        <f>$D71*'National Details'!$E$62</f>
        <v>1.1753295701590392</v>
      </c>
      <c r="U71" s="104">
        <f>$D71*'National Details'!$E$63</f>
        <v>0.75273916291084508</v>
      </c>
      <c r="V71" s="104">
        <f>$D71*'National Details'!$E$64</f>
        <v>0.62067966064578495</v>
      </c>
      <c r="W71" s="104">
        <f>$D71*'National Details'!$E$55</f>
        <v>0.76628661398979681</v>
      </c>
      <c r="X71" s="104">
        <f>$D71*'National Details'!$E$56</f>
        <v>6.3744134003638031</v>
      </c>
      <c r="Y71" s="105">
        <f t="shared" si="12"/>
        <v>4133592.4058963405</v>
      </c>
      <c r="Z71" s="105">
        <f t="shared" si="12"/>
        <v>146216.75267040715</v>
      </c>
      <c r="AA71" s="105">
        <f t="shared" si="12"/>
        <v>44676.867445175907</v>
      </c>
      <c r="AB71" s="105">
        <f t="shared" si="12"/>
        <v>27210.647693125895</v>
      </c>
      <c r="AC71" s="105">
        <f t="shared" si="12"/>
        <v>18051.339489686579</v>
      </c>
      <c r="AD71" s="105">
        <f t="shared" si="12"/>
        <v>17787.158444122266</v>
      </c>
      <c r="AE71" s="105">
        <f t="shared" si="12"/>
        <v>32096.96507885676</v>
      </c>
      <c r="AF71" s="105">
        <f t="shared" si="11"/>
        <v>27112.611758248531</v>
      </c>
      <c r="AG71" s="105">
        <f t="shared" si="10"/>
        <v>166935.58990921592</v>
      </c>
      <c r="AH71" s="105">
        <f t="shared" si="13"/>
        <v>44963.331055310329</v>
      </c>
      <c r="AI71" s="105">
        <f t="shared" si="13"/>
        <v>47251.756299686305</v>
      </c>
      <c r="AJ71" s="104">
        <f t="shared" si="14"/>
        <v>9.3535701868575494</v>
      </c>
      <c r="AK71" s="104">
        <f t="shared" si="14"/>
        <v>0.33086200193472609</v>
      </c>
      <c r="AL71" s="104">
        <f t="shared" si="15"/>
        <v>0.3777449742439547</v>
      </c>
      <c r="AM71" s="104">
        <f t="shared" si="15"/>
        <v>0.10174386624594152</v>
      </c>
      <c r="AN71" s="104">
        <f t="shared" si="15"/>
        <v>0.10692215767838037</v>
      </c>
      <c r="AO71" s="104">
        <f t="shared" si="7"/>
        <v>10.270843186960551</v>
      </c>
      <c r="AP71" s="104">
        <f t="shared" si="16"/>
        <v>10.27</v>
      </c>
      <c r="AQ71" s="105">
        <f t="shared" si="17"/>
        <v>4538588</v>
      </c>
      <c r="AR71" s="214"/>
      <c r="AS71" s="215"/>
      <c r="AT71" s="32"/>
      <c r="AV71" s="32"/>
      <c r="AX71" s="32"/>
    </row>
    <row r="72" spans="1:50" x14ac:dyDescent="0.5">
      <c r="A72" s="102" t="s">
        <v>104</v>
      </c>
      <c r="B72" s="101">
        <v>357</v>
      </c>
      <c r="C72" s="102" t="s">
        <v>123</v>
      </c>
      <c r="D72" s="103">
        <f>ACA!P78</f>
        <v>1.0422780863868688</v>
      </c>
      <c r="E72" s="103">
        <f>'Formula Factor Data'!AH76</f>
        <v>539.1</v>
      </c>
      <c r="F72" s="103">
        <f>'Formula Factor Data'!AI76</f>
        <v>171.23812118053914</v>
      </c>
      <c r="G72" s="103">
        <f>'Formula Factor Data'!AJ76</f>
        <v>27.648112205142738</v>
      </c>
      <c r="H72" s="103">
        <f>'Formula Factor Data'!AK76</f>
        <v>44.489020330098469</v>
      </c>
      <c r="I72" s="103">
        <f>'Formula Factor Data'!AL76</f>
        <v>36.927796273995888</v>
      </c>
      <c r="J72" s="103">
        <f>'Formula Factor Data'!AM76</f>
        <v>89.627236665013811</v>
      </c>
      <c r="K72" s="103">
        <f>'Formula Factor Data'!AN76</f>
        <v>116.62615286533968</v>
      </c>
      <c r="L72" s="103">
        <f>'Formula Factor Data'!AO76</f>
        <v>41.777672309980872</v>
      </c>
      <c r="M72" s="103">
        <f>'Formula Factor Data'!AP76</f>
        <v>86.684619595410012</v>
      </c>
      <c r="N72" s="103">
        <f>'Formula Factor Data'!AQ76</f>
        <v>11.108485967503693</v>
      </c>
      <c r="O72" s="104">
        <f>$D72*'National Details'!$E$52</f>
        <v>9.3507231671502122</v>
      </c>
      <c r="P72" s="104">
        <f>$D72*'National Details'!$E$53</f>
        <v>1.7620782527055248</v>
      </c>
      <c r="Q72" s="104">
        <f>$D72*'National Details'!$E$59</f>
        <v>1.7954625653527558</v>
      </c>
      <c r="R72" s="104">
        <f>$D72*'National Details'!$E$60</f>
        <v>1.3597988546421589</v>
      </c>
      <c r="S72" s="104">
        <f>$D72*'National Details'!$E$61</f>
        <v>1.280587270876596</v>
      </c>
      <c r="T72" s="104">
        <f>$D72*'National Details'!$E$62</f>
        <v>1.1749718258558468</v>
      </c>
      <c r="U72" s="104">
        <f>$D72*'National Details'!$E$63</f>
        <v>0.75251004577284553</v>
      </c>
      <c r="V72" s="104">
        <f>$D72*'National Details'!$E$64</f>
        <v>0.62049073949690814</v>
      </c>
      <c r="W72" s="104">
        <f>$D72*'National Details'!$E$55</f>
        <v>0.76605337330758516</v>
      </c>
      <c r="X72" s="104">
        <f>$D72*'National Details'!$E$56</f>
        <v>6.3724731700334596</v>
      </c>
      <c r="Y72" s="105">
        <f t="shared" ref="Y72:AF103" si="18">E72*O72*38*15</f>
        <v>2873355.6698640874</v>
      </c>
      <c r="Z72" s="105">
        <f t="shared" si="18"/>
        <v>171988.93253883734</v>
      </c>
      <c r="AA72" s="105">
        <f t="shared" si="18"/>
        <v>28295.45576619366</v>
      </c>
      <c r="AB72" s="105">
        <f t="shared" si="18"/>
        <v>34482.787766741181</v>
      </c>
      <c r="AC72" s="105">
        <f t="shared" si="18"/>
        <v>26954.881534501896</v>
      </c>
      <c r="AD72" s="105">
        <f t="shared" si="18"/>
        <v>60026.402409102069</v>
      </c>
      <c r="AE72" s="105">
        <f t="shared" si="18"/>
        <v>50024.540429674351</v>
      </c>
      <c r="AF72" s="105">
        <f t="shared" si="11"/>
        <v>14775.915508065335</v>
      </c>
      <c r="AG72" s="105">
        <f t="shared" si="10"/>
        <v>214559.98341427848</v>
      </c>
      <c r="AH72" s="105">
        <f t="shared" ref="AH72:AI103" si="19">M72*W72*38*15</f>
        <v>37850.875795320717</v>
      </c>
      <c r="AI72" s="105">
        <f t="shared" si="19"/>
        <v>40349.461408937961</v>
      </c>
      <c r="AJ72" s="104">
        <f t="shared" ref="AJ72:AK103" si="20">Y72/($E72*15*38)</f>
        <v>9.3507231671502122</v>
      </c>
      <c r="AK72" s="104">
        <f t="shared" si="20"/>
        <v>0.55970129728507012</v>
      </c>
      <c r="AL72" s="104">
        <f t="shared" ref="AL72:AN103" si="21">AG72/($E72*15*38)</f>
        <v>0.69823970234431809</v>
      </c>
      <c r="AM72" s="104">
        <f t="shared" si="21"/>
        <v>0.12317760203106776</v>
      </c>
      <c r="AN72" s="104">
        <f t="shared" si="21"/>
        <v>0.13130871598517985</v>
      </c>
      <c r="AO72" s="104">
        <f t="shared" ref="AO72:AO135" si="22">SUM(AJ72:AN72)</f>
        <v>10.863150484795847</v>
      </c>
      <c r="AP72" s="104">
        <f t="shared" ref="AP72:AP103" si="23">ROUND(AO72,2)</f>
        <v>10.86</v>
      </c>
      <c r="AQ72" s="105">
        <f t="shared" ref="AQ72:AQ103" si="24">ROUNDUP(AP72*E72*15*38,0)</f>
        <v>3337137</v>
      </c>
      <c r="AR72" s="214"/>
      <c r="AS72" s="215"/>
      <c r="AT72" s="32"/>
      <c r="AV72" s="32"/>
      <c r="AX72" s="32"/>
    </row>
    <row r="73" spans="1:50" x14ac:dyDescent="0.5">
      <c r="A73" s="102" t="s">
        <v>104</v>
      </c>
      <c r="B73" s="101">
        <v>358</v>
      </c>
      <c r="C73" s="102" t="s">
        <v>124</v>
      </c>
      <c r="D73" s="103">
        <f>ACA!P79</f>
        <v>1.0714250981543516</v>
      </c>
      <c r="E73" s="103">
        <f>'Formula Factor Data'!AH77</f>
        <v>681.57999999999993</v>
      </c>
      <c r="F73" s="103">
        <f>'Formula Factor Data'!AI77</f>
        <v>106.04240753911805</v>
      </c>
      <c r="G73" s="103">
        <f>'Formula Factor Data'!AJ77</f>
        <v>7.9969209983645015</v>
      </c>
      <c r="H73" s="103">
        <f>'Formula Factor Data'!AK77</f>
        <v>25.444748631159776</v>
      </c>
      <c r="I73" s="103">
        <f>'Formula Factor Data'!AL77</f>
        <v>15.460713930171369</v>
      </c>
      <c r="J73" s="103">
        <f>'Formula Factor Data'!AM77</f>
        <v>42.456380573135178</v>
      </c>
      <c r="K73" s="103">
        <f>'Formula Factor Data'!AN77</f>
        <v>44.976622342316716</v>
      </c>
      <c r="L73" s="103">
        <f>'Formula Factor Data'!AO77</f>
        <v>54.23366422527198</v>
      </c>
      <c r="M73" s="103">
        <f>'Formula Factor Data'!AP77</f>
        <v>173.22267087784198</v>
      </c>
      <c r="N73" s="103">
        <f>'Formula Factor Data'!AQ77</f>
        <v>9.0139825668770648</v>
      </c>
      <c r="O73" s="104">
        <f>$D73*'National Details'!$E$52</f>
        <v>9.6122134946809386</v>
      </c>
      <c r="P73" s="104">
        <f>$D73*'National Details'!$E$53</f>
        <v>1.8113542724526868</v>
      </c>
      <c r="Q73" s="104">
        <f>$D73*'National Details'!$E$59</f>
        <v>1.8456721679568222</v>
      </c>
      <c r="R73" s="104">
        <f>$D73*'National Details'!$E$60</f>
        <v>1.3978252448496504</v>
      </c>
      <c r="S73" s="104">
        <f>$D73*'National Details'!$E$61</f>
        <v>1.3163985315574376</v>
      </c>
      <c r="T73" s="104">
        <f>$D73*'National Details'!$E$62</f>
        <v>1.2078295805011552</v>
      </c>
      <c r="U73" s="104">
        <f>$D73*'National Details'!$E$63</f>
        <v>0.77355377627602051</v>
      </c>
      <c r="V73" s="104">
        <f>$D73*'National Details'!$E$64</f>
        <v>0.63784258745566635</v>
      </c>
      <c r="W73" s="104">
        <f>$D73*'National Details'!$E$55</f>
        <v>0.78747583913311003</v>
      </c>
      <c r="X73" s="104">
        <f>$D73*'National Details'!$E$56</f>
        <v>6.5506775791070586</v>
      </c>
      <c r="Y73" s="105">
        <f t="shared" si="18"/>
        <v>3734350.710011641</v>
      </c>
      <c r="Z73" s="105">
        <f t="shared" si="18"/>
        <v>109485.80973557578</v>
      </c>
      <c r="AA73" s="105">
        <f t="shared" si="18"/>
        <v>8413.0258741375819</v>
      </c>
      <c r="AB73" s="105">
        <f t="shared" si="18"/>
        <v>20273.36783172857</v>
      </c>
      <c r="AC73" s="105">
        <f t="shared" si="18"/>
        <v>11600.902835269109</v>
      </c>
      <c r="AD73" s="105">
        <f t="shared" si="18"/>
        <v>29229.641232230933</v>
      </c>
      <c r="AE73" s="105">
        <f t="shared" si="18"/>
        <v>19831.346552512532</v>
      </c>
      <c r="AF73" s="105">
        <f t="shared" si="11"/>
        <v>19717.748208490095</v>
      </c>
      <c r="AG73" s="105">
        <f t="shared" ref="AG73:AG136" si="25">SUM(AA73:AF73)</f>
        <v>109066.03253436883</v>
      </c>
      <c r="AH73" s="105">
        <f t="shared" si="19"/>
        <v>77752.940820652075</v>
      </c>
      <c r="AI73" s="105">
        <f t="shared" si="19"/>
        <v>33657.185294602983</v>
      </c>
      <c r="AJ73" s="104">
        <f t="shared" si="20"/>
        <v>9.6122134946809386</v>
      </c>
      <c r="AK73" s="104">
        <f t="shared" si="20"/>
        <v>0.281816320838567</v>
      </c>
      <c r="AL73" s="104">
        <f t="shared" si="21"/>
        <v>0.28073581491088773</v>
      </c>
      <c r="AM73" s="104">
        <f t="shared" si="21"/>
        <v>0.20013596071834144</v>
      </c>
      <c r="AN73" s="104">
        <f t="shared" si="21"/>
        <v>8.6633547785004664E-2</v>
      </c>
      <c r="AO73" s="104">
        <f t="shared" si="22"/>
        <v>10.461535138933739</v>
      </c>
      <c r="AP73" s="104">
        <f t="shared" si="23"/>
        <v>10.46</v>
      </c>
      <c r="AQ73" s="105">
        <f t="shared" si="24"/>
        <v>4063717</v>
      </c>
      <c r="AR73" s="214"/>
      <c r="AS73" s="215"/>
      <c r="AT73" s="32"/>
      <c r="AV73" s="32"/>
      <c r="AX73" s="32"/>
    </row>
    <row r="74" spans="1:50" x14ac:dyDescent="0.5">
      <c r="A74" s="102" t="s">
        <v>104</v>
      </c>
      <c r="B74" s="101">
        <v>877</v>
      </c>
      <c r="C74" s="102" t="s">
        <v>125</v>
      </c>
      <c r="D74" s="103">
        <f>ACA!P80</f>
        <v>1.0618478090809131</v>
      </c>
      <c r="E74" s="103">
        <f>'Formula Factor Data'!AH78</f>
        <v>519.81999999999994</v>
      </c>
      <c r="F74" s="103">
        <f>'Formula Factor Data'!AI78</f>
        <v>124.56371339084563</v>
      </c>
      <c r="G74" s="103">
        <f>'Formula Factor Data'!AJ78</f>
        <v>6.0900186385018182</v>
      </c>
      <c r="H74" s="103">
        <f>'Formula Factor Data'!AK78</f>
        <v>15.455729120440223</v>
      </c>
      <c r="I74" s="103">
        <f>'Formula Factor Data'!AL78</f>
        <v>12.226173781840773</v>
      </c>
      <c r="J74" s="103">
        <f>'Formula Factor Data'!AM78</f>
        <v>43.18376852755835</v>
      </c>
      <c r="K74" s="103">
        <f>'Formula Factor Data'!AN78</f>
        <v>41.384444838910085</v>
      </c>
      <c r="L74" s="103">
        <f>'Formula Factor Data'!AO78</f>
        <v>77.417055116712504</v>
      </c>
      <c r="M74" s="103">
        <f>'Formula Factor Data'!AP78</f>
        <v>75.225083331299984</v>
      </c>
      <c r="N74" s="103">
        <f>'Formula Factor Data'!AQ78</f>
        <v>8.2338935786777956</v>
      </c>
      <c r="O74" s="104">
        <f>$D74*'National Details'!$E$52</f>
        <v>9.5262915320232153</v>
      </c>
      <c r="P74" s="104">
        <f>$D74*'National Details'!$E$53</f>
        <v>1.7951628807151114</v>
      </c>
      <c r="Q74" s="104">
        <f>$D74*'National Details'!$E$59</f>
        <v>1.8291740143128838</v>
      </c>
      <c r="R74" s="104">
        <f>$D74*'National Details'!$E$60</f>
        <v>1.3853303196634323</v>
      </c>
      <c r="S74" s="104">
        <f>$D74*'National Details'!$E$61</f>
        <v>1.3046314660908049</v>
      </c>
      <c r="T74" s="104">
        <f>$D74*'National Details'!$E$62</f>
        <v>1.1970329946606366</v>
      </c>
      <c r="U74" s="104">
        <f>$D74*'National Details'!$E$63</f>
        <v>0.76663910893995801</v>
      </c>
      <c r="V74" s="104">
        <f>$D74*'National Details'!$E$64</f>
        <v>0.63214101965224645</v>
      </c>
      <c r="W74" s="104">
        <f>$D74*'National Details'!$E$55</f>
        <v>0.78043672481450943</v>
      </c>
      <c r="X74" s="104">
        <f>$D74*'National Details'!$E$56</f>
        <v>6.4921221720048052</v>
      </c>
      <c r="Y74" s="105">
        <f t="shared" si="18"/>
        <v>2822615.4125804952</v>
      </c>
      <c r="Z74" s="105">
        <f t="shared" si="18"/>
        <v>127458.92810107071</v>
      </c>
      <c r="AA74" s="105">
        <f t="shared" si="18"/>
        <v>6349.6311889303324</v>
      </c>
      <c r="AB74" s="105">
        <f t="shared" si="18"/>
        <v>12204.435392939</v>
      </c>
      <c r="AC74" s="105">
        <f t="shared" si="18"/>
        <v>9091.8710846398153</v>
      </c>
      <c r="AD74" s="105">
        <f t="shared" si="18"/>
        <v>29464.665583926704</v>
      </c>
      <c r="AE74" s="105">
        <f t="shared" si="18"/>
        <v>18084.352331707814</v>
      </c>
      <c r="AF74" s="105">
        <f t="shared" si="11"/>
        <v>27894.942811173099</v>
      </c>
      <c r="AG74" s="105">
        <f t="shared" si="25"/>
        <v>103089.89839331676</v>
      </c>
      <c r="AH74" s="105">
        <f t="shared" si="19"/>
        <v>33463.798065617637</v>
      </c>
      <c r="AI74" s="105">
        <f t="shared" si="19"/>
        <v>30469.602546515402</v>
      </c>
      <c r="AJ74" s="104">
        <f t="shared" si="20"/>
        <v>9.5262915320232153</v>
      </c>
      <c r="AK74" s="104">
        <f t="shared" si="20"/>
        <v>0.43017227994937085</v>
      </c>
      <c r="AL74" s="104">
        <f t="shared" si="21"/>
        <v>0.34792711104895546</v>
      </c>
      <c r="AM74" s="104">
        <f t="shared" si="21"/>
        <v>0.11293989777034034</v>
      </c>
      <c r="AN74" s="104">
        <f t="shared" si="21"/>
        <v>0.10283452553588188</v>
      </c>
      <c r="AO74" s="104">
        <f t="shared" si="22"/>
        <v>10.520165346327763</v>
      </c>
      <c r="AP74" s="104">
        <f t="shared" si="23"/>
        <v>10.52</v>
      </c>
      <c r="AQ74" s="105">
        <f t="shared" si="24"/>
        <v>3117049</v>
      </c>
      <c r="AR74" s="214"/>
      <c r="AS74" s="215"/>
      <c r="AT74" s="32"/>
      <c r="AV74" s="32"/>
      <c r="AX74" s="32"/>
    </row>
    <row r="75" spans="1:50" x14ac:dyDescent="0.5">
      <c r="A75" s="102" t="s">
        <v>104</v>
      </c>
      <c r="B75" s="101">
        <v>943</v>
      </c>
      <c r="C75" s="102" t="s">
        <v>126</v>
      </c>
      <c r="D75" s="103">
        <f>ACA!P81</f>
        <v>1.0221803314989331</v>
      </c>
      <c r="E75" s="103">
        <f>'Formula Factor Data'!AH79</f>
        <v>478.41</v>
      </c>
      <c r="F75" s="103">
        <f>'Formula Factor Data'!AI79</f>
        <v>72.862164406135136</v>
      </c>
      <c r="G75" s="103">
        <f>'Formula Factor Data'!AJ79</f>
        <v>13.593144937942354</v>
      </c>
      <c r="H75" s="103">
        <f>'Formula Factor Data'!AK79</f>
        <v>22.81881731459637</v>
      </c>
      <c r="I75" s="103">
        <f>'Formula Factor Data'!AL79</f>
        <v>15.948635757513593</v>
      </c>
      <c r="J75" s="103">
        <f>'Formula Factor Data'!AM79</f>
        <v>6.7720361062673105</v>
      </c>
      <c r="K75" s="103">
        <f>'Formula Factor Data'!AN79</f>
        <v>10.354345061031902</v>
      </c>
      <c r="L75" s="103">
        <f>'Formula Factor Data'!AO79</f>
        <v>34.84163503949123</v>
      </c>
      <c r="M75" s="103">
        <f>'Formula Factor Data'!AP79</f>
        <v>20.196805351906157</v>
      </c>
      <c r="N75" s="103">
        <f>'Formula Factor Data'!AQ79</f>
        <v>5.9643296354992081</v>
      </c>
      <c r="O75" s="104">
        <f>$D75*'National Details'!$E$52</f>
        <v>9.170417599286079</v>
      </c>
      <c r="P75" s="104">
        <f>$D75*'National Details'!$E$53</f>
        <v>1.7281009319897049</v>
      </c>
      <c r="Q75" s="104">
        <f>$D75*'National Details'!$E$59</f>
        <v>1.7608415107414912</v>
      </c>
      <c r="R75" s="104">
        <f>$D75*'National Details'!$E$60</f>
        <v>1.3335784971056865</v>
      </c>
      <c r="S75" s="104">
        <f>$D75*'National Details'!$E$61</f>
        <v>1.2558943128082678</v>
      </c>
      <c r="T75" s="104">
        <f>$D75*'National Details'!$E$62</f>
        <v>1.1523154004117107</v>
      </c>
      <c r="U75" s="104">
        <f>$D75*'National Details'!$E$63</f>
        <v>0.73799975082547742</v>
      </c>
      <c r="V75" s="104">
        <f>$D75*'National Details'!$E$64</f>
        <v>0.60852611032977988</v>
      </c>
      <c r="W75" s="104">
        <f>$D75*'National Details'!$E$55</f>
        <v>0.75128192878726208</v>
      </c>
      <c r="X75" s="104">
        <f>$D75*'National Details'!$E$56</f>
        <v>6.2495957868532646</v>
      </c>
      <c r="Y75" s="105">
        <f t="shared" si="18"/>
        <v>2500715.1056944383</v>
      </c>
      <c r="Z75" s="105">
        <f t="shared" si="18"/>
        <v>71770.509303706669</v>
      </c>
      <c r="AA75" s="105">
        <f t="shared" si="18"/>
        <v>13643.163104905048</v>
      </c>
      <c r="AB75" s="105">
        <f t="shared" si="18"/>
        <v>17345.489937073326</v>
      </c>
      <c r="AC75" s="105">
        <f t="shared" si="18"/>
        <v>11416.986538599784</v>
      </c>
      <c r="AD75" s="105">
        <f t="shared" si="18"/>
        <v>4448.0072535157069</v>
      </c>
      <c r="AE75" s="105">
        <f t="shared" si="18"/>
        <v>4355.6573227514573</v>
      </c>
      <c r="AF75" s="105">
        <f t="shared" si="11"/>
        <v>12085.165449423477</v>
      </c>
      <c r="AG75" s="105">
        <f t="shared" si="25"/>
        <v>63294.469606268802</v>
      </c>
      <c r="AH75" s="105">
        <f t="shared" si="19"/>
        <v>8648.8920816689442</v>
      </c>
      <c r="AI75" s="105">
        <f t="shared" si="19"/>
        <v>21246.550136009355</v>
      </c>
      <c r="AJ75" s="104">
        <f t="shared" si="20"/>
        <v>9.170417599286079</v>
      </c>
      <c r="AK75" s="104">
        <f t="shared" si="20"/>
        <v>0.26319093291743323</v>
      </c>
      <c r="AL75" s="104">
        <f t="shared" si="21"/>
        <v>0.23210829442069544</v>
      </c>
      <c r="AM75" s="104">
        <f t="shared" si="21"/>
        <v>3.1716508601661655E-2</v>
      </c>
      <c r="AN75" s="104">
        <f t="shared" si="21"/>
        <v>7.7913608330553122E-2</v>
      </c>
      <c r="AO75" s="104">
        <f t="shared" si="22"/>
        <v>9.7753469435564231</v>
      </c>
      <c r="AP75" s="104">
        <f t="shared" si="23"/>
        <v>9.7799999999999994</v>
      </c>
      <c r="AQ75" s="105">
        <f t="shared" si="24"/>
        <v>2666945</v>
      </c>
      <c r="AR75" s="214"/>
      <c r="AS75" s="215"/>
      <c r="AT75" s="32"/>
      <c r="AV75" s="32"/>
      <c r="AX75" s="32"/>
    </row>
    <row r="76" spans="1:50" x14ac:dyDescent="0.5">
      <c r="A76" s="102" t="s">
        <v>104</v>
      </c>
      <c r="B76" s="101">
        <v>359</v>
      </c>
      <c r="C76" s="102" t="s">
        <v>127</v>
      </c>
      <c r="D76" s="103">
        <f>ACA!P82</f>
        <v>1.0575165944843059</v>
      </c>
      <c r="E76" s="103">
        <f>'Formula Factor Data'!AH80</f>
        <v>775.05</v>
      </c>
      <c r="F76" s="103">
        <f>'Formula Factor Data'!AI80</f>
        <v>216.6812706394476</v>
      </c>
      <c r="G76" s="103">
        <f>'Formula Factor Data'!AJ80</f>
        <v>20.87085153442079</v>
      </c>
      <c r="H76" s="103">
        <f>'Formula Factor Data'!AK80</f>
        <v>62.826834393143486</v>
      </c>
      <c r="I76" s="103">
        <f>'Formula Factor Data'!AL80</f>
        <v>63.769665468620396</v>
      </c>
      <c r="J76" s="103">
        <f>'Formula Factor Data'!AM80</f>
        <v>61.069740116118325</v>
      </c>
      <c r="K76" s="103">
        <f>'Formula Factor Data'!AN80</f>
        <v>90.126079623997782</v>
      </c>
      <c r="L76" s="103">
        <f>'Formula Factor Data'!AO80</f>
        <v>85.283356372684551</v>
      </c>
      <c r="M76" s="103">
        <f>'Formula Factor Data'!AP80</f>
        <v>72.98486626053149</v>
      </c>
      <c r="N76" s="103">
        <f>'Formula Factor Data'!AQ80</f>
        <v>13.481039660056657</v>
      </c>
      <c r="O76" s="104">
        <f>$D76*'National Details'!$E$52</f>
        <v>9.4874343506247367</v>
      </c>
      <c r="P76" s="104">
        <f>$D76*'National Details'!$E$53</f>
        <v>1.7878405171845311</v>
      </c>
      <c r="Q76" s="104">
        <f>$D76*'National Details'!$E$59</f>
        <v>1.8217129213739776</v>
      </c>
      <c r="R76" s="104">
        <f>$D76*'National Details'!$E$60</f>
        <v>1.3796796389817607</v>
      </c>
      <c r="S76" s="104">
        <f>$D76*'National Details'!$E$61</f>
        <v>1.2993099512740851</v>
      </c>
      <c r="T76" s="104">
        <f>$D76*'National Details'!$E$62</f>
        <v>1.1921503676638523</v>
      </c>
      <c r="U76" s="104">
        <f>$D76*'National Details'!$E$63</f>
        <v>0.7635120332229165</v>
      </c>
      <c r="V76" s="104">
        <f>$D76*'National Details'!$E$64</f>
        <v>0.62956255371012448</v>
      </c>
      <c r="W76" s="104">
        <f>$D76*'National Details'!$E$55</f>
        <v>0.77725336943595402</v>
      </c>
      <c r="X76" s="104">
        <f>$D76*'National Details'!$E$56</f>
        <v>6.4656411885023921</v>
      </c>
      <c r="Y76" s="105">
        <f t="shared" si="18"/>
        <v>4191344.5162674701</v>
      </c>
      <c r="Z76" s="105">
        <f t="shared" si="18"/>
        <v>220813.18632961187</v>
      </c>
      <c r="AA76" s="105">
        <f t="shared" si="18"/>
        <v>21671.798954589391</v>
      </c>
      <c r="AB76" s="105">
        <f t="shared" si="18"/>
        <v>49408.115390522471</v>
      </c>
      <c r="AC76" s="105">
        <f t="shared" si="18"/>
        <v>47228.23973169479</v>
      </c>
      <c r="AD76" s="105">
        <f t="shared" si="18"/>
        <v>41498.458485562835</v>
      </c>
      <c r="AE76" s="105">
        <f t="shared" si="18"/>
        <v>39223.037391073536</v>
      </c>
      <c r="AF76" s="105">
        <f t="shared" si="11"/>
        <v>30603.988347366005</v>
      </c>
      <c r="AG76" s="105">
        <f t="shared" si="25"/>
        <v>229633.63830080905</v>
      </c>
      <c r="AH76" s="105">
        <f t="shared" si="19"/>
        <v>32334.807934733431</v>
      </c>
      <c r="AI76" s="105">
        <f t="shared" si="19"/>
        <v>49683.232215241063</v>
      </c>
      <c r="AJ76" s="104">
        <f t="shared" si="20"/>
        <v>9.4874343506247367</v>
      </c>
      <c r="AK76" s="104">
        <f t="shared" si="20"/>
        <v>0.49982782396520398</v>
      </c>
      <c r="AL76" s="104">
        <f t="shared" si="21"/>
        <v>0.51979360313100131</v>
      </c>
      <c r="AM76" s="104">
        <f t="shared" si="21"/>
        <v>7.3192353033779217E-2</v>
      </c>
      <c r="AN76" s="104">
        <f t="shared" si="21"/>
        <v>0.11246186089916341</v>
      </c>
      <c r="AO76" s="104">
        <f t="shared" si="22"/>
        <v>10.692709991653883</v>
      </c>
      <c r="AP76" s="104">
        <f t="shared" si="23"/>
        <v>10.69</v>
      </c>
      <c r="AQ76" s="105">
        <f t="shared" si="24"/>
        <v>4722613</v>
      </c>
      <c r="AR76" s="214"/>
      <c r="AS76" s="215"/>
      <c r="AT76" s="32"/>
      <c r="AV76" s="32"/>
      <c r="AX76" s="32"/>
    </row>
    <row r="77" spans="1:50" x14ac:dyDescent="0.5">
      <c r="A77" s="102" t="s">
        <v>104</v>
      </c>
      <c r="B77" s="101">
        <v>344</v>
      </c>
      <c r="C77" s="102" t="s">
        <v>128</v>
      </c>
      <c r="D77" s="103">
        <f>ACA!P83</f>
        <v>1.0449124325336863</v>
      </c>
      <c r="E77" s="103">
        <f>'Formula Factor Data'!AH81</f>
        <v>702.84</v>
      </c>
      <c r="F77" s="103">
        <f>'Formula Factor Data'!AI81</f>
        <v>210.61572355562504</v>
      </c>
      <c r="G77" s="103">
        <f>'Formula Factor Data'!AJ81</f>
        <v>101.64109860633273</v>
      </c>
      <c r="H77" s="103">
        <f>'Formula Factor Data'!AK81</f>
        <v>104.01818881567439</v>
      </c>
      <c r="I77" s="103">
        <f>'Formula Factor Data'!AL81</f>
        <v>28.156223686512334</v>
      </c>
      <c r="J77" s="103">
        <f>'Formula Factor Data'!AM81</f>
        <v>18.565894221237389</v>
      </c>
      <c r="K77" s="103">
        <f>'Formula Factor Data'!AN81</f>
        <v>55.902604233483004</v>
      </c>
      <c r="L77" s="103">
        <f>'Formula Factor Data'!AO81</f>
        <v>71.558612163974573</v>
      </c>
      <c r="M77" s="103">
        <f>'Formula Factor Data'!AP81</f>
        <v>40.758014308985999</v>
      </c>
      <c r="N77" s="103">
        <f>'Formula Factor Data'!AQ81</f>
        <v>14.284486050378765</v>
      </c>
      <c r="O77" s="104">
        <f>$D77*'National Details'!$E$52</f>
        <v>9.3743570148412179</v>
      </c>
      <c r="P77" s="104">
        <f>$D77*'National Details'!$E$53</f>
        <v>1.7665318856812475</v>
      </c>
      <c r="Q77" s="104">
        <f>$D77*'National Details'!$E$59</f>
        <v>1.8000005768034124</v>
      </c>
      <c r="R77" s="104">
        <f>$D77*'National Details'!$E$60</f>
        <v>1.363235730961406</v>
      </c>
      <c r="S77" s="104">
        <f>$D77*'National Details'!$E$61</f>
        <v>1.2838239408083143</v>
      </c>
      <c r="T77" s="104">
        <f>$D77*'National Details'!$E$62</f>
        <v>1.1779415539375264</v>
      </c>
      <c r="U77" s="104">
        <f>$D77*'National Details'!$E$63</f>
        <v>0.75441200645437068</v>
      </c>
      <c r="V77" s="104">
        <f>$D77*'National Details'!$E$64</f>
        <v>0.62205902286588499</v>
      </c>
      <c r="W77" s="104">
        <f>$D77*'National Details'!$E$55</f>
        <v>0.76798956459721024</v>
      </c>
      <c r="X77" s="104">
        <f>$D77*'National Details'!$E$56</f>
        <v>6.3885795243360519</v>
      </c>
      <c r="Y77" s="105">
        <f t="shared" si="18"/>
        <v>3755543.658057271</v>
      </c>
      <c r="Z77" s="105">
        <f t="shared" si="18"/>
        <v>212073.85303349805</v>
      </c>
      <c r="AA77" s="105">
        <f t="shared" si="18"/>
        <v>104283.80058744892</v>
      </c>
      <c r="AB77" s="105">
        <f t="shared" si="18"/>
        <v>80826.747648147939</v>
      </c>
      <c r="AC77" s="105">
        <f t="shared" si="18"/>
        <v>20604.151409354243</v>
      </c>
      <c r="AD77" s="105">
        <f t="shared" si="18"/>
        <v>12465.636824846344</v>
      </c>
      <c r="AE77" s="105">
        <f t="shared" si="18"/>
        <v>24038.949620709711</v>
      </c>
      <c r="AF77" s="105">
        <f t="shared" si="11"/>
        <v>25372.797805405684</v>
      </c>
      <c r="AG77" s="105">
        <f t="shared" si="25"/>
        <v>267592.08389591286</v>
      </c>
      <c r="AH77" s="105">
        <f t="shared" si="19"/>
        <v>17841.985907912862</v>
      </c>
      <c r="AI77" s="105">
        <f t="shared" si="19"/>
        <v>52016.817805354833</v>
      </c>
      <c r="AJ77" s="104">
        <f t="shared" si="20"/>
        <v>9.3743570148412179</v>
      </c>
      <c r="AK77" s="104">
        <f t="shared" si="20"/>
        <v>0.52936570383990478</v>
      </c>
      <c r="AL77" s="104">
        <f t="shared" si="21"/>
        <v>0.66794689589183753</v>
      </c>
      <c r="AM77" s="104">
        <f t="shared" si="21"/>
        <v>4.4536067473400803E-2</v>
      </c>
      <c r="AN77" s="104">
        <f t="shared" si="21"/>
        <v>0.12984118020760593</v>
      </c>
      <c r="AO77" s="104">
        <f t="shared" si="22"/>
        <v>10.746046862253966</v>
      </c>
      <c r="AP77" s="104">
        <f t="shared" si="23"/>
        <v>10.75</v>
      </c>
      <c r="AQ77" s="105">
        <f t="shared" si="24"/>
        <v>4306653</v>
      </c>
      <c r="AR77" s="214"/>
      <c r="AS77" s="215"/>
      <c r="AT77" s="32"/>
      <c r="AV77" s="32"/>
      <c r="AX77" s="32"/>
    </row>
    <row r="78" spans="1:50" x14ac:dyDescent="0.5">
      <c r="A78" s="102" t="s">
        <v>129</v>
      </c>
      <c r="B78" s="101">
        <v>301</v>
      </c>
      <c r="C78" s="102" t="s">
        <v>130</v>
      </c>
      <c r="D78" s="103">
        <f>ACA!P84</f>
        <v>1.1837848202243637</v>
      </c>
      <c r="E78" s="103">
        <f>'Formula Factor Data'!AH82</f>
        <v>374.37</v>
      </c>
      <c r="F78" s="103">
        <f>'Formula Factor Data'!AI82</f>
        <v>102.5306304508179</v>
      </c>
      <c r="G78" s="103">
        <f>'Formula Factor Data'!AJ82</f>
        <v>0</v>
      </c>
      <c r="H78" s="103">
        <f>'Formula Factor Data'!AK82</f>
        <v>6.2559978847170816</v>
      </c>
      <c r="I78" s="103">
        <f>'Formula Factor Data'!AL82</f>
        <v>42.861504494976202</v>
      </c>
      <c r="J78" s="103">
        <f>'Formula Factor Data'!AM82</f>
        <v>54.97755103120042</v>
      </c>
      <c r="K78" s="103">
        <f>'Formula Factor Data'!AN82</f>
        <v>132.00947435219462</v>
      </c>
      <c r="L78" s="103">
        <f>'Formula Factor Data'!AO82</f>
        <v>70.696735589635111</v>
      </c>
      <c r="M78" s="103">
        <f>'Formula Factor Data'!AP82</f>
        <v>200.23661312858098</v>
      </c>
      <c r="N78" s="103">
        <f>'Formula Factor Data'!AQ82</f>
        <v>6.3664633788776177</v>
      </c>
      <c r="O78" s="104">
        <f>$D78*'National Details'!$E$52</f>
        <v>10.620240690049457</v>
      </c>
      <c r="P78" s="104">
        <f>$D78*'National Details'!$E$53</f>
        <v>2.0013099333511519</v>
      </c>
      <c r="Q78" s="104">
        <f>$D78*'National Details'!$E$59</f>
        <v>2.0392267264427293</v>
      </c>
      <c r="R78" s="104">
        <f>$D78*'National Details'!$E$60</f>
        <v>1.5444143589970651</v>
      </c>
      <c r="S78" s="104">
        <f>$D78*'National Details'!$E$61</f>
        <v>1.4544484740069445</v>
      </c>
      <c r="T78" s="104">
        <f>$D78*'National Details'!$E$62</f>
        <v>1.3344939606867854</v>
      </c>
      <c r="U78" s="104">
        <f>$D78*'National Details'!$E$63</f>
        <v>0.8546759074061433</v>
      </c>
      <c r="V78" s="104">
        <f>$D78*'National Details'!$E$64</f>
        <v>0.70473276575594312</v>
      </c>
      <c r="W78" s="104">
        <f>$D78*'National Details'!$E$55</f>
        <v>0.87005796883518938</v>
      </c>
      <c r="X78" s="104">
        <f>$D78*'National Details'!$E$56</f>
        <v>7.2376432974075033</v>
      </c>
      <c r="Y78" s="105">
        <f t="shared" si="18"/>
        <v>2266262.7190662744</v>
      </c>
      <c r="Z78" s="105">
        <f t="shared" si="18"/>
        <v>116961.47444056743</v>
      </c>
      <c r="AA78" s="105">
        <f t="shared" si="18"/>
        <v>0</v>
      </c>
      <c r="AB78" s="105">
        <f t="shared" si="18"/>
        <v>5507.2561889170265</v>
      </c>
      <c r="AC78" s="105">
        <f t="shared" si="18"/>
        <v>35533.714389625158</v>
      </c>
      <c r="AD78" s="105">
        <f t="shared" si="18"/>
        <v>41819.309599957312</v>
      </c>
      <c r="AE78" s="105">
        <f t="shared" si="18"/>
        <v>64310.430848556869</v>
      </c>
      <c r="AF78" s="105">
        <f t="shared" si="11"/>
        <v>28398.714421140096</v>
      </c>
      <c r="AG78" s="105">
        <f t="shared" si="25"/>
        <v>175569.42544819645</v>
      </c>
      <c r="AH78" s="105">
        <f t="shared" si="19"/>
        <v>99303.952715901745</v>
      </c>
      <c r="AI78" s="105">
        <f t="shared" si="19"/>
        <v>26264.568871324635</v>
      </c>
      <c r="AJ78" s="104">
        <f t="shared" si="20"/>
        <v>10.620240690049457</v>
      </c>
      <c r="AK78" s="104">
        <f t="shared" si="20"/>
        <v>0.54810900765012671</v>
      </c>
      <c r="AL78" s="104">
        <f t="shared" si="21"/>
        <v>0.8227596652350051</v>
      </c>
      <c r="AM78" s="104">
        <f t="shared" si="21"/>
        <v>0.46536170340863525</v>
      </c>
      <c r="AN78" s="104">
        <f t="shared" si="21"/>
        <v>0.12308195368839363</v>
      </c>
      <c r="AO78" s="104">
        <f t="shared" si="22"/>
        <v>12.579553020031616</v>
      </c>
      <c r="AP78" s="104">
        <f t="shared" si="23"/>
        <v>12.58</v>
      </c>
      <c r="AQ78" s="105">
        <f t="shared" si="24"/>
        <v>2684458</v>
      </c>
      <c r="AR78" s="214"/>
      <c r="AS78" s="215"/>
      <c r="AT78" s="32"/>
      <c r="AV78" s="32"/>
      <c r="AX78" s="32"/>
    </row>
    <row r="79" spans="1:50" x14ac:dyDescent="0.5">
      <c r="A79" s="102" t="s">
        <v>129</v>
      </c>
      <c r="B79" s="101">
        <v>302</v>
      </c>
      <c r="C79" s="102" t="s">
        <v>131</v>
      </c>
      <c r="D79" s="103">
        <f>ACA!P85</f>
        <v>1.3040481335830907</v>
      </c>
      <c r="E79" s="103">
        <f>'Formula Factor Data'!AH83</f>
        <v>607.66999999999996</v>
      </c>
      <c r="F79" s="103">
        <f>'Formula Factor Data'!AI83</f>
        <v>126.6342283002117</v>
      </c>
      <c r="G79" s="103">
        <f>'Formula Factor Data'!AJ83</f>
        <v>0</v>
      </c>
      <c r="H79" s="103">
        <f>'Formula Factor Data'!AK83</f>
        <v>3.4686752480557788</v>
      </c>
      <c r="I79" s="103">
        <f>'Formula Factor Data'!AL83</f>
        <v>9.7076347546259036</v>
      </c>
      <c r="J79" s="103">
        <f>'Formula Factor Data'!AM83</f>
        <v>20.95172968624296</v>
      </c>
      <c r="K79" s="103">
        <f>'Formula Factor Data'!AN83</f>
        <v>44.813421828908552</v>
      </c>
      <c r="L79" s="103">
        <f>'Formula Factor Data'!AO83</f>
        <v>86.972957897559667</v>
      </c>
      <c r="M79" s="103">
        <f>'Formula Factor Data'!AP83</f>
        <v>329.70613818897294</v>
      </c>
      <c r="N79" s="103">
        <f>'Formula Factor Data'!AQ83</f>
        <v>8.5887956845362545</v>
      </c>
      <c r="O79" s="104">
        <f>$D79*'National Details'!$E$52</f>
        <v>11.699174388329562</v>
      </c>
      <c r="P79" s="104">
        <f>$D79*'National Details'!$E$53</f>
        <v>2.2046274278236067</v>
      </c>
      <c r="Q79" s="104">
        <f>$D79*'National Details'!$E$59</f>
        <v>2.2463962716352346</v>
      </c>
      <c r="R79" s="104">
        <f>$D79*'National Details'!$E$60</f>
        <v>1.7013148233708006</v>
      </c>
      <c r="S79" s="104">
        <f>$D79*'National Details'!$E$61</f>
        <v>1.60220910550454</v>
      </c>
      <c r="T79" s="104">
        <f>$D79*'National Details'!$E$62</f>
        <v>1.4700681483495277</v>
      </c>
      <c r="U79" s="104">
        <f>$D79*'National Details'!$E$63</f>
        <v>0.94150431972947257</v>
      </c>
      <c r="V79" s="104">
        <f>$D79*'National Details'!$E$64</f>
        <v>0.77632812328570588</v>
      </c>
      <c r="W79" s="104">
        <f>$D79*'National Details'!$E$55</f>
        <v>0.95844907873846741</v>
      </c>
      <c r="X79" s="104">
        <f>$D79*'National Details'!$E$56</f>
        <v>7.9729314587220204</v>
      </c>
      <c r="Y79" s="105">
        <f t="shared" si="18"/>
        <v>4052265.2613170473</v>
      </c>
      <c r="Z79" s="105">
        <f t="shared" si="18"/>
        <v>159133.33701679617</v>
      </c>
      <c r="AA79" s="105">
        <f t="shared" si="18"/>
        <v>0</v>
      </c>
      <c r="AB79" s="105">
        <f t="shared" si="18"/>
        <v>3363.7459116767109</v>
      </c>
      <c r="AC79" s="105">
        <f t="shared" si="18"/>
        <v>8865.586654161154</v>
      </c>
      <c r="AD79" s="105">
        <f t="shared" si="18"/>
        <v>17556.26816480776</v>
      </c>
      <c r="AE79" s="105">
        <f t="shared" si="18"/>
        <v>24049.457233252571</v>
      </c>
      <c r="AF79" s="105">
        <f t="shared" si="11"/>
        <v>38486.145313294946</v>
      </c>
      <c r="AG79" s="105">
        <f t="shared" si="25"/>
        <v>92321.203277193141</v>
      </c>
      <c r="AH79" s="105">
        <f t="shared" si="19"/>
        <v>180123.73030893423</v>
      </c>
      <c r="AI79" s="105">
        <f t="shared" si="19"/>
        <v>39032.391204291765</v>
      </c>
      <c r="AJ79" s="104">
        <f t="shared" si="20"/>
        <v>11.69917438832956</v>
      </c>
      <c r="AK79" s="104">
        <f t="shared" si="20"/>
        <v>0.45942911944299231</v>
      </c>
      <c r="AL79" s="104">
        <f t="shared" si="21"/>
        <v>0.26653779731321492</v>
      </c>
      <c r="AM79" s="104">
        <f t="shared" si="21"/>
        <v>0.52002985897220377</v>
      </c>
      <c r="AN79" s="104">
        <f t="shared" si="21"/>
        <v>0.11268925453910023</v>
      </c>
      <c r="AO79" s="104">
        <f t="shared" si="22"/>
        <v>13.057860418597071</v>
      </c>
      <c r="AP79" s="104">
        <f t="shared" si="23"/>
        <v>13.06</v>
      </c>
      <c r="AQ79" s="105">
        <f t="shared" si="24"/>
        <v>4523618</v>
      </c>
      <c r="AR79" s="214"/>
      <c r="AS79" s="215"/>
      <c r="AT79" s="32"/>
      <c r="AV79" s="32"/>
      <c r="AX79" s="32"/>
    </row>
    <row r="80" spans="1:50" x14ac:dyDescent="0.5">
      <c r="A80" s="102" t="s">
        <v>129</v>
      </c>
      <c r="B80" s="101">
        <v>303</v>
      </c>
      <c r="C80" s="102" t="s">
        <v>132</v>
      </c>
      <c r="D80" s="103">
        <f>ACA!P86</f>
        <v>1.2907835367220266</v>
      </c>
      <c r="E80" s="103">
        <f>'Formula Factor Data'!AH84</f>
        <v>478.26</v>
      </c>
      <c r="F80" s="103">
        <f>'Formula Factor Data'!AI84</f>
        <v>94.495184387741077</v>
      </c>
      <c r="G80" s="103">
        <f>'Formula Factor Data'!AJ84</f>
        <v>0</v>
      </c>
      <c r="H80" s="103">
        <f>'Formula Factor Data'!AK84</f>
        <v>2.3250662061024756</v>
      </c>
      <c r="I80" s="103">
        <f>'Formula Factor Data'!AL84</f>
        <v>34.386505469199768</v>
      </c>
      <c r="J80" s="103">
        <f>'Formula Factor Data'!AM84</f>
        <v>41.667633851468047</v>
      </c>
      <c r="K80" s="103">
        <f>'Formula Factor Data'!AN84</f>
        <v>59.503339090385722</v>
      </c>
      <c r="L80" s="103">
        <f>'Formula Factor Data'!AO84</f>
        <v>72.046459412780649</v>
      </c>
      <c r="M80" s="103">
        <f>'Formula Factor Data'!AP84</f>
        <v>116.167390934004</v>
      </c>
      <c r="N80" s="103">
        <f>'Formula Factor Data'!AQ84</f>
        <v>6.8874589502018848</v>
      </c>
      <c r="O80" s="104">
        <f>$D80*'National Details'!$E$52</f>
        <v>11.580172008070727</v>
      </c>
      <c r="P80" s="104">
        <f>$D80*'National Details'!$E$53</f>
        <v>2.1822022632105691</v>
      </c>
      <c r="Q80" s="104">
        <f>$D80*'National Details'!$E$59</f>
        <v>2.2235462401325132</v>
      </c>
      <c r="R80" s="104">
        <f>$D80*'National Details'!$E$60</f>
        <v>1.6840092848062396</v>
      </c>
      <c r="S80" s="104">
        <f>$D80*'National Details'!$E$61</f>
        <v>1.585911656565099</v>
      </c>
      <c r="T80" s="104">
        <f>$D80*'National Details'!$E$62</f>
        <v>1.4551148189102467</v>
      </c>
      <c r="U80" s="104">
        <f>$D80*'National Details'!$E$63</f>
        <v>0.93192746829083195</v>
      </c>
      <c r="V80" s="104">
        <f>$D80*'National Details'!$E$64</f>
        <v>0.76843142122226538</v>
      </c>
      <c r="W80" s="104">
        <f>$D80*'National Details'!$E$55</f>
        <v>0.94869986755989555</v>
      </c>
      <c r="X80" s="104">
        <f>$D80*'National Details'!$E$56</f>
        <v>7.8918319050496759</v>
      </c>
      <c r="Y80" s="105">
        <f t="shared" si="18"/>
        <v>3156849.8468105462</v>
      </c>
      <c r="Z80" s="105">
        <f t="shared" si="18"/>
        <v>117538.3349830543</v>
      </c>
      <c r="AA80" s="105">
        <f t="shared" si="18"/>
        <v>0</v>
      </c>
      <c r="AB80" s="105">
        <f t="shared" si="18"/>
        <v>2231.796854953499</v>
      </c>
      <c r="AC80" s="105">
        <f t="shared" si="18"/>
        <v>31084.357115721759</v>
      </c>
      <c r="AD80" s="105">
        <f t="shared" si="18"/>
        <v>34559.779147132518</v>
      </c>
      <c r="AE80" s="105">
        <f t="shared" si="18"/>
        <v>31608.093807411817</v>
      </c>
      <c r="AF80" s="105">
        <f t="shared" si="11"/>
        <v>31556.775024339317</v>
      </c>
      <c r="AG80" s="105">
        <f t="shared" si="25"/>
        <v>131040.80194955893</v>
      </c>
      <c r="AH80" s="105">
        <f t="shared" si="19"/>
        <v>62818.553384504878</v>
      </c>
      <c r="AI80" s="105">
        <f t="shared" si="19"/>
        <v>30982.160924116215</v>
      </c>
      <c r="AJ80" s="104">
        <f t="shared" si="20"/>
        <v>11.580172008070726</v>
      </c>
      <c r="AK80" s="104">
        <f t="shared" si="20"/>
        <v>0.43116214032833311</v>
      </c>
      <c r="AL80" s="104">
        <f t="shared" si="21"/>
        <v>0.4806928109629825</v>
      </c>
      <c r="AM80" s="104">
        <f t="shared" si="21"/>
        <v>0.23043530379682223</v>
      </c>
      <c r="AN80" s="104">
        <f t="shared" si="21"/>
        <v>0.11365087669452428</v>
      </c>
      <c r="AO80" s="104">
        <f t="shared" si="22"/>
        <v>12.836113139853389</v>
      </c>
      <c r="AP80" s="104">
        <f t="shared" si="23"/>
        <v>12.84</v>
      </c>
      <c r="AQ80" s="105">
        <f t="shared" si="24"/>
        <v>3500290</v>
      </c>
      <c r="AR80" s="214"/>
      <c r="AS80" s="215"/>
      <c r="AT80" s="32"/>
      <c r="AV80" s="32"/>
      <c r="AX80" s="32"/>
    </row>
    <row r="81" spans="1:50" x14ac:dyDescent="0.5">
      <c r="A81" s="102" t="s">
        <v>129</v>
      </c>
      <c r="B81" s="101">
        <v>304</v>
      </c>
      <c r="C81" s="102" t="s">
        <v>133</v>
      </c>
      <c r="D81" s="103">
        <f>ACA!P87</f>
        <v>1.2703970691443467</v>
      </c>
      <c r="E81" s="103">
        <f>'Formula Factor Data'!AH85</f>
        <v>376.08</v>
      </c>
      <c r="F81" s="103">
        <f>'Formula Factor Data'!AI85</f>
        <v>77.322106912081452</v>
      </c>
      <c r="G81" s="103">
        <f>'Formula Factor Data'!AJ85</f>
        <v>0</v>
      </c>
      <c r="H81" s="103">
        <f>'Formula Factor Data'!AK85</f>
        <v>1.6756822194199243</v>
      </c>
      <c r="I81" s="103">
        <f>'Formula Factor Data'!AL85</f>
        <v>20.218844892812104</v>
      </c>
      <c r="J81" s="103">
        <f>'Formula Factor Data'!AM85</f>
        <v>36.48560907944514</v>
      </c>
      <c r="K81" s="103">
        <f>'Formula Factor Data'!AN85</f>
        <v>63.20167465321564</v>
      </c>
      <c r="L81" s="103">
        <f>'Formula Factor Data'!AO85</f>
        <v>56.830920554854984</v>
      </c>
      <c r="M81" s="103">
        <f>'Formula Factor Data'!AP85</f>
        <v>254.08562579159997</v>
      </c>
      <c r="N81" s="103">
        <f>'Formula Factor Data'!AQ85</f>
        <v>4.9814419748131051</v>
      </c>
      <c r="O81" s="104">
        <f>$D81*'National Details'!$E$52</f>
        <v>11.397276274998381</v>
      </c>
      <c r="P81" s="104">
        <f>$D81*'National Details'!$E$53</f>
        <v>2.1477368440126621</v>
      </c>
      <c r="Q81" s="104">
        <f>$D81*'National Details'!$E$59</f>
        <v>2.1884278395313941</v>
      </c>
      <c r="R81" s="104">
        <f>$D81*'National Details'!$E$60</f>
        <v>1.6574122608215685</v>
      </c>
      <c r="S81" s="104">
        <f>$D81*'National Details'!$E$61</f>
        <v>1.5608639737834185</v>
      </c>
      <c r="T81" s="104">
        <f>$D81*'National Details'!$E$62</f>
        <v>1.4321329243992202</v>
      </c>
      <c r="U81" s="104">
        <f>$D81*'National Details'!$E$63</f>
        <v>0.91720872686242172</v>
      </c>
      <c r="V81" s="104">
        <f>$D81*'National Details'!$E$64</f>
        <v>0.75629491513217273</v>
      </c>
      <c r="W81" s="104">
        <f>$D81*'National Details'!$E$55</f>
        <v>0.93371622503523566</v>
      </c>
      <c r="X81" s="104">
        <f>$D81*'National Details'!$E$56</f>
        <v>7.7671893366532965</v>
      </c>
      <c r="Y81" s="105">
        <f t="shared" si="18"/>
        <v>2443183.9670557929</v>
      </c>
      <c r="Z81" s="105">
        <f t="shared" si="18"/>
        <v>94658.496586905167</v>
      </c>
      <c r="AA81" s="105">
        <f t="shared" si="18"/>
        <v>0</v>
      </c>
      <c r="AB81" s="105">
        <f t="shared" si="18"/>
        <v>1583.0588657531498</v>
      </c>
      <c r="AC81" s="105">
        <f t="shared" si="18"/>
        <v>17988.553953282004</v>
      </c>
      <c r="AD81" s="105">
        <f t="shared" si="18"/>
        <v>29783.777956776532</v>
      </c>
      <c r="AE81" s="105">
        <f t="shared" si="18"/>
        <v>33042.402700221879</v>
      </c>
      <c r="AF81" s="105">
        <f t="shared" si="11"/>
        <v>24499.133655612859</v>
      </c>
      <c r="AG81" s="105">
        <f t="shared" si="25"/>
        <v>106896.92713164643</v>
      </c>
      <c r="AH81" s="105">
        <f t="shared" si="19"/>
        <v>135229.0066694135</v>
      </c>
      <c r="AI81" s="105">
        <f t="shared" si="19"/>
        <v>22054.327703117531</v>
      </c>
      <c r="AJ81" s="104">
        <f t="shared" si="20"/>
        <v>11.397276274998381</v>
      </c>
      <c r="AK81" s="104">
        <f t="shared" si="20"/>
        <v>0.44157503156712252</v>
      </c>
      <c r="AL81" s="104">
        <f t="shared" si="21"/>
        <v>0.49866642377156795</v>
      </c>
      <c r="AM81" s="104">
        <f t="shared" si="21"/>
        <v>0.63083352305320206</v>
      </c>
      <c r="AN81" s="104">
        <f t="shared" si="21"/>
        <v>0.10288184159733432</v>
      </c>
      <c r="AO81" s="104">
        <f t="shared" si="22"/>
        <v>13.071233094987607</v>
      </c>
      <c r="AP81" s="104">
        <f t="shared" si="23"/>
        <v>13.07</v>
      </c>
      <c r="AQ81" s="105">
        <f t="shared" si="24"/>
        <v>2801759</v>
      </c>
      <c r="AR81" s="214"/>
      <c r="AS81" s="215"/>
      <c r="AT81" s="32"/>
      <c r="AV81" s="32"/>
      <c r="AX81" s="32"/>
    </row>
    <row r="82" spans="1:50" x14ac:dyDescent="0.5">
      <c r="A82" s="102" t="s">
        <v>129</v>
      </c>
      <c r="B82" s="101">
        <v>305</v>
      </c>
      <c r="C82" s="102" t="s">
        <v>134</v>
      </c>
      <c r="D82" s="103">
        <f>ACA!P88</f>
        <v>1.3206457829556997</v>
      </c>
      <c r="E82" s="103">
        <f>'Formula Factor Data'!AH86</f>
        <v>577.63</v>
      </c>
      <c r="F82" s="103">
        <f>'Formula Factor Data'!AI86</f>
        <v>89.602212373306202</v>
      </c>
      <c r="G82" s="103">
        <f>'Formula Factor Data'!AJ86</f>
        <v>2.5941467065868262</v>
      </c>
      <c r="H82" s="103">
        <f>'Formula Factor Data'!AK86</f>
        <v>29.874528201661192</v>
      </c>
      <c r="I82" s="103">
        <f>'Formula Factor Data'!AL86</f>
        <v>21.757359474599188</v>
      </c>
      <c r="J82" s="103">
        <f>'Formula Factor Data'!AM86</f>
        <v>29.902422252269652</v>
      </c>
      <c r="K82" s="103">
        <f>'Formula Factor Data'!AN86</f>
        <v>51.855040081128067</v>
      </c>
      <c r="L82" s="103">
        <f>'Formula Factor Data'!AO86</f>
        <v>30.26504491017964</v>
      </c>
      <c r="M82" s="103">
        <f>'Formula Factor Data'!AP86</f>
        <v>104.40598358345699</v>
      </c>
      <c r="N82" s="103">
        <f>'Formula Factor Data'!AQ86</f>
        <v>7.0099273934239186</v>
      </c>
      <c r="O82" s="104">
        <f>$D82*'National Details'!$E$52</f>
        <v>11.848079010364456</v>
      </c>
      <c r="P82" s="104">
        <f>$D82*'National Details'!$E$53</f>
        <v>2.2326874603499456</v>
      </c>
      <c r="Q82" s="104">
        <f>$D82*'National Details'!$E$59</f>
        <v>2.2749879291886188</v>
      </c>
      <c r="R82" s="104">
        <f>$D82*'National Details'!$E$60</f>
        <v>1.7229687993119667</v>
      </c>
      <c r="S82" s="104">
        <f>$D82*'National Details'!$E$61</f>
        <v>1.6226016847889391</v>
      </c>
      <c r="T82" s="104">
        <f>$D82*'National Details'!$E$62</f>
        <v>1.4887788654249043</v>
      </c>
      <c r="U82" s="104">
        <f>$D82*'National Details'!$E$63</f>
        <v>0.95348758796875865</v>
      </c>
      <c r="V82" s="104">
        <f>$D82*'National Details'!$E$64</f>
        <v>0.78620906376371369</v>
      </c>
      <c r="W82" s="104">
        <f>$D82*'National Details'!$E$55</f>
        <v>0.97064801629354924</v>
      </c>
      <c r="X82" s="104">
        <f>$D82*'National Details'!$E$56</f>
        <v>8.0744092473218227</v>
      </c>
      <c r="Y82" s="105">
        <f t="shared" si="18"/>
        <v>3900969.3508913876</v>
      </c>
      <c r="Z82" s="105">
        <f t="shared" si="18"/>
        <v>114030.6295117313</v>
      </c>
      <c r="AA82" s="105">
        <f t="shared" si="18"/>
        <v>3363.9418930967804</v>
      </c>
      <c r="AB82" s="105">
        <f t="shared" si="18"/>
        <v>29339.541591807771</v>
      </c>
      <c r="AC82" s="105">
        <f t="shared" si="18"/>
        <v>20123.01103982464</v>
      </c>
      <c r="AD82" s="105">
        <f t="shared" si="18"/>
        <v>25375.313736288543</v>
      </c>
      <c r="AE82" s="105">
        <f t="shared" si="18"/>
        <v>28182.588141857519</v>
      </c>
      <c r="AF82" s="105">
        <f t="shared" si="11"/>
        <v>13562.951995451478</v>
      </c>
      <c r="AG82" s="105">
        <f t="shared" si="25"/>
        <v>119947.34839832674</v>
      </c>
      <c r="AH82" s="105">
        <f t="shared" si="19"/>
        <v>57764.632687041856</v>
      </c>
      <c r="AI82" s="105">
        <f t="shared" si="19"/>
        <v>32262.58286405449</v>
      </c>
      <c r="AJ82" s="104">
        <f t="shared" si="20"/>
        <v>11.848079010364454</v>
      </c>
      <c r="AK82" s="104">
        <f t="shared" si="20"/>
        <v>0.34633543269133094</v>
      </c>
      <c r="AL82" s="104">
        <f t="shared" si="21"/>
        <v>0.36430577455891822</v>
      </c>
      <c r="AM82" s="104">
        <f t="shared" si="21"/>
        <v>0.17544355531128816</v>
      </c>
      <c r="AN82" s="104">
        <f t="shared" si="21"/>
        <v>9.7988370701862171E-2</v>
      </c>
      <c r="AO82" s="104">
        <f t="shared" si="22"/>
        <v>12.832152143627855</v>
      </c>
      <c r="AP82" s="104">
        <f t="shared" si="23"/>
        <v>12.83</v>
      </c>
      <c r="AQ82" s="105">
        <f t="shared" si="24"/>
        <v>4224266</v>
      </c>
      <c r="AR82" s="214"/>
      <c r="AS82" s="215"/>
      <c r="AT82" s="32"/>
      <c r="AV82" s="32"/>
      <c r="AX82" s="32"/>
    </row>
    <row r="83" spans="1:50" x14ac:dyDescent="0.5">
      <c r="A83" s="102" t="s">
        <v>129</v>
      </c>
      <c r="B83" s="101">
        <v>306</v>
      </c>
      <c r="C83" s="102" t="s">
        <v>135</v>
      </c>
      <c r="D83" s="103">
        <f>ACA!P89</f>
        <v>1.3447984402105408</v>
      </c>
      <c r="E83" s="103">
        <f>'Formula Factor Data'!AH87</f>
        <v>675.1</v>
      </c>
      <c r="F83" s="103">
        <f>'Formula Factor Data'!AI87</f>
        <v>196.70287505541131</v>
      </c>
      <c r="G83" s="103">
        <f>'Formula Factor Data'!AJ87</f>
        <v>3.7242474061084319</v>
      </c>
      <c r="H83" s="103">
        <f>'Formula Factor Data'!AK87</f>
        <v>4.8341224609089579</v>
      </c>
      <c r="I83" s="103">
        <f>'Formula Factor Data'!AL87</f>
        <v>56.356988893760047</v>
      </c>
      <c r="J83" s="103">
        <f>'Formula Factor Data'!AM87</f>
        <v>41.016049247406109</v>
      </c>
      <c r="K83" s="103">
        <f>'Formula Factor Data'!AN87</f>
        <v>109.80363875493205</v>
      </c>
      <c r="L83" s="103">
        <f>'Formula Factor Data'!AO87</f>
        <v>145.83758220078914</v>
      </c>
      <c r="M83" s="103">
        <f>'Formula Factor Data'!AP87</f>
        <v>254.31159297577997</v>
      </c>
      <c r="N83" s="103">
        <f>'Formula Factor Data'!AQ87</f>
        <v>8.957445448005755</v>
      </c>
      <c r="O83" s="104">
        <f>$D83*'National Details'!$E$52</f>
        <v>12.064762844257569</v>
      </c>
      <c r="P83" s="104">
        <f>$D83*'National Details'!$E$53</f>
        <v>2.2735200103667448</v>
      </c>
      <c r="Q83" s="104">
        <f>$D83*'National Details'!$E$59</f>
        <v>2.316594092189888</v>
      </c>
      <c r="R83" s="104">
        <f>$D83*'National Details'!$E$60</f>
        <v>1.7544793492320454</v>
      </c>
      <c r="S83" s="104">
        <f>$D83*'National Details'!$E$61</f>
        <v>1.652276668694256</v>
      </c>
      <c r="T83" s="104">
        <f>$D83*'National Details'!$E$62</f>
        <v>1.5160064279772054</v>
      </c>
      <c r="U83" s="104">
        <f>$D83*'National Details'!$E$63</f>
        <v>0.97092546510899647</v>
      </c>
      <c r="V83" s="104">
        <f>$D83*'National Details'!$E$64</f>
        <v>0.80058766421268179</v>
      </c>
      <c r="W83" s="104">
        <f>$D83*'National Details'!$E$55</f>
        <v>0.98839973227613531</v>
      </c>
      <c r="X83" s="104">
        <f>$D83*'National Details'!$E$56</f>
        <v>8.222078245021887</v>
      </c>
      <c r="Y83" s="105">
        <f t="shared" si="18"/>
        <v>4642605.1958102221</v>
      </c>
      <c r="Z83" s="105">
        <f t="shared" si="18"/>
        <v>254908.51584503392</v>
      </c>
      <c r="AA83" s="105">
        <f t="shared" si="18"/>
        <v>4917.7146371412546</v>
      </c>
      <c r="AB83" s="105">
        <f t="shared" si="18"/>
        <v>4834.3797767144306</v>
      </c>
      <c r="AC83" s="105">
        <f t="shared" si="18"/>
        <v>53076.882584201994</v>
      </c>
      <c r="AD83" s="105">
        <f t="shared" si="18"/>
        <v>35442.938756299445</v>
      </c>
      <c r="AE83" s="105">
        <f t="shared" si="18"/>
        <v>60768.354946411804</v>
      </c>
      <c r="AF83" s="105">
        <f t="shared" si="11"/>
        <v>66550.788494476205</v>
      </c>
      <c r="AG83" s="105">
        <f t="shared" si="25"/>
        <v>225591.05919524512</v>
      </c>
      <c r="AH83" s="105">
        <f t="shared" si="19"/>
        <v>143276.06093482769</v>
      </c>
      <c r="AI83" s="105">
        <f t="shared" si="19"/>
        <v>41979.825888940512</v>
      </c>
      <c r="AJ83" s="104">
        <f t="shared" si="20"/>
        <v>12.064762844257569</v>
      </c>
      <c r="AK83" s="104">
        <f t="shared" si="20"/>
        <v>0.66243211751614162</v>
      </c>
      <c r="AL83" s="104">
        <f t="shared" si="21"/>
        <v>0.58624468680467123</v>
      </c>
      <c r="AM83" s="104">
        <f t="shared" si="21"/>
        <v>0.37233226249737583</v>
      </c>
      <c r="AN83" s="104">
        <f t="shared" si="21"/>
        <v>0.10909319708045985</v>
      </c>
      <c r="AO83" s="104">
        <f t="shared" si="22"/>
        <v>13.794865108156216</v>
      </c>
      <c r="AP83" s="104">
        <f t="shared" si="23"/>
        <v>13.79</v>
      </c>
      <c r="AQ83" s="105">
        <f t="shared" si="24"/>
        <v>5306489</v>
      </c>
      <c r="AR83" s="214"/>
      <c r="AS83" s="215"/>
      <c r="AT83" s="32"/>
      <c r="AV83" s="32"/>
      <c r="AX83" s="32"/>
    </row>
    <row r="84" spans="1:50" x14ac:dyDescent="0.5">
      <c r="A84" s="102" t="s">
        <v>129</v>
      </c>
      <c r="B84" s="101">
        <v>307</v>
      </c>
      <c r="C84" s="102" t="s">
        <v>136</v>
      </c>
      <c r="D84" s="103">
        <f>ACA!P90</f>
        <v>1.2876074913184496</v>
      </c>
      <c r="E84" s="103">
        <f>'Formula Factor Data'!AH88</f>
        <v>446.40000000000003</v>
      </c>
      <c r="F84" s="103">
        <f>'Formula Factor Data'!AI88</f>
        <v>116.6292854134494</v>
      </c>
      <c r="G84" s="103">
        <f>'Formula Factor Data'!AJ88</f>
        <v>0</v>
      </c>
      <c r="H84" s="103">
        <f>'Formula Factor Data'!AK88</f>
        <v>7.700456621004566</v>
      </c>
      <c r="I84" s="103">
        <f>'Formula Factor Data'!AL88</f>
        <v>18.345205479452055</v>
      </c>
      <c r="J84" s="103">
        <f>'Formula Factor Data'!AM88</f>
        <v>32.311719939117197</v>
      </c>
      <c r="K84" s="103">
        <f>'Formula Factor Data'!AN88</f>
        <v>64.245966514459667</v>
      </c>
      <c r="L84" s="103">
        <f>'Formula Factor Data'!AO88</f>
        <v>67.529984779299852</v>
      </c>
      <c r="M84" s="103">
        <f>'Formula Factor Data'!AP88</f>
        <v>276.67844104464001</v>
      </c>
      <c r="N84" s="103">
        <f>'Formula Factor Data'!AQ88</f>
        <v>5.6617812852311165</v>
      </c>
      <c r="O84" s="104">
        <f>$D84*'National Details'!$E$52</f>
        <v>11.551678344313391</v>
      </c>
      <c r="P84" s="104">
        <f>$D84*'National Details'!$E$53</f>
        <v>2.1768328319538415</v>
      </c>
      <c r="Q84" s="104">
        <f>$D84*'National Details'!$E$59</f>
        <v>2.218075079698016</v>
      </c>
      <c r="R84" s="104">
        <f>$D84*'National Details'!$E$60</f>
        <v>1.6798656853595249</v>
      </c>
      <c r="S84" s="104">
        <f>$D84*'National Details'!$E$61</f>
        <v>1.5820094318434357</v>
      </c>
      <c r="T84" s="104">
        <f>$D84*'National Details'!$E$62</f>
        <v>1.4515344271553186</v>
      </c>
      <c r="U84" s="104">
        <f>$D84*'National Details'!$E$63</f>
        <v>0.92963440840284428</v>
      </c>
      <c r="V84" s="104">
        <f>$D84*'National Details'!$E$64</f>
        <v>0.76654065254269654</v>
      </c>
      <c r="W84" s="104">
        <f>$D84*'National Details'!$E$55</f>
        <v>0.94636553824129455</v>
      </c>
      <c r="X84" s="104">
        <f>$D84*'National Details'!$E$56</f>
        <v>7.872413609313206</v>
      </c>
      <c r="Y84" s="105">
        <f t="shared" si="18"/>
        <v>2939301.451353854</v>
      </c>
      <c r="Z84" s="105">
        <f t="shared" si="18"/>
        <v>144713.00086352776</v>
      </c>
      <c r="AA84" s="105">
        <f t="shared" si="18"/>
        <v>0</v>
      </c>
      <c r="AB84" s="105">
        <f t="shared" si="18"/>
        <v>7373.3677183583222</v>
      </c>
      <c r="AC84" s="105">
        <f t="shared" si="18"/>
        <v>16542.704215631446</v>
      </c>
      <c r="AD84" s="105">
        <f t="shared" si="18"/>
        <v>26733.897118570851</v>
      </c>
      <c r="AE84" s="105">
        <f t="shared" si="18"/>
        <v>34043.39881157504</v>
      </c>
      <c r="AF84" s="105">
        <f t="shared" si="11"/>
        <v>29505.752801386036</v>
      </c>
      <c r="AG84" s="105">
        <f t="shared" si="25"/>
        <v>114199.12066552168</v>
      </c>
      <c r="AH84" s="105">
        <f t="shared" si="19"/>
        <v>149248.19681401463</v>
      </c>
      <c r="AI84" s="105">
        <f t="shared" si="19"/>
        <v>25405.973904400704</v>
      </c>
      <c r="AJ84" s="104">
        <f t="shared" si="20"/>
        <v>11.551678344313391</v>
      </c>
      <c r="AK84" s="104">
        <f t="shared" si="20"/>
        <v>0.56873310406655875</v>
      </c>
      <c r="AL84" s="104">
        <f t="shared" si="21"/>
        <v>0.44881123320097494</v>
      </c>
      <c r="AM84" s="104">
        <f t="shared" si="21"/>
        <v>0.58655676921812949</v>
      </c>
      <c r="AN84" s="104">
        <f t="shared" si="21"/>
        <v>9.9847410490161839E-2</v>
      </c>
      <c r="AO84" s="104">
        <f t="shared" si="22"/>
        <v>13.255626861289214</v>
      </c>
      <c r="AP84" s="104">
        <f t="shared" si="23"/>
        <v>13.26</v>
      </c>
      <c r="AQ84" s="105">
        <f t="shared" si="24"/>
        <v>3373981</v>
      </c>
      <c r="AR84" s="214"/>
      <c r="AS84" s="215"/>
      <c r="AT84" s="32"/>
      <c r="AV84" s="32"/>
      <c r="AX84" s="32"/>
    </row>
    <row r="85" spans="1:50" x14ac:dyDescent="0.5">
      <c r="A85" s="102" t="s">
        <v>129</v>
      </c>
      <c r="B85" s="101">
        <v>308</v>
      </c>
      <c r="C85" s="102" t="s">
        <v>137</v>
      </c>
      <c r="D85" s="103">
        <f>ACA!P91</f>
        <v>1.2574845690404273</v>
      </c>
      <c r="E85" s="103">
        <f>'Formula Factor Data'!AH89</f>
        <v>474.58</v>
      </c>
      <c r="F85" s="103">
        <f>'Formula Factor Data'!AI89</f>
        <v>145.09104211003731</v>
      </c>
      <c r="G85" s="103">
        <f>'Formula Factor Data'!AJ89</f>
        <v>0</v>
      </c>
      <c r="H85" s="103">
        <f>'Formula Factor Data'!AK89</f>
        <v>26.723131330472103</v>
      </c>
      <c r="I85" s="103">
        <f>'Formula Factor Data'!AL89</f>
        <v>83.367207725321876</v>
      </c>
      <c r="J85" s="103">
        <f>'Formula Factor Data'!AM89</f>
        <v>67.541084978540766</v>
      </c>
      <c r="K85" s="103">
        <f>'Formula Factor Data'!AN89</f>
        <v>77.82704635193133</v>
      </c>
      <c r="L85" s="103">
        <f>'Formula Factor Data'!AO89</f>
        <v>61.736136480686696</v>
      </c>
      <c r="M85" s="103">
        <f>'Formula Factor Data'!AP89</f>
        <v>243.63692352931</v>
      </c>
      <c r="N85" s="103">
        <f>'Formula Factor Data'!AQ89</f>
        <v>7.4379201600609743</v>
      </c>
      <c r="O85" s="104">
        <f>$D85*'National Details'!$E$52</f>
        <v>11.281432705566631</v>
      </c>
      <c r="P85" s="104">
        <f>$D85*'National Details'!$E$53</f>
        <v>2.1259069351636248</v>
      </c>
      <c r="Q85" s="104">
        <f>$D85*'National Details'!$E$59</f>
        <v>2.1661843415009696</v>
      </c>
      <c r="R85" s="104">
        <f>$D85*'National Details'!$E$60</f>
        <v>1.6405660821661734</v>
      </c>
      <c r="S85" s="104">
        <f>$D85*'National Details'!$E$61</f>
        <v>1.5449991259234834</v>
      </c>
      <c r="T85" s="104">
        <f>$D85*'National Details'!$E$62</f>
        <v>1.4175765175998984</v>
      </c>
      <c r="U85" s="104">
        <f>$D85*'National Details'!$E$63</f>
        <v>0.90788608430555273</v>
      </c>
      <c r="V85" s="104">
        <f>$D85*'National Details'!$E$64</f>
        <v>0.74860782390107017</v>
      </c>
      <c r="W85" s="104">
        <f>$D85*'National Details'!$E$55</f>
        <v>0.92422579787223902</v>
      </c>
      <c r="X85" s="104">
        <f>$D85*'National Details'!$E$56</f>
        <v>7.6882424974699788</v>
      </c>
      <c r="Y85" s="105">
        <f t="shared" si="18"/>
        <v>3051747.1300424528</v>
      </c>
      <c r="Z85" s="105">
        <f t="shared" si="18"/>
        <v>175816.53001155215</v>
      </c>
      <c r="AA85" s="105">
        <f t="shared" si="18"/>
        <v>0</v>
      </c>
      <c r="AB85" s="105">
        <f t="shared" si="18"/>
        <v>24989.4058359255</v>
      </c>
      <c r="AC85" s="105">
        <f t="shared" si="18"/>
        <v>73417.28994779315</v>
      </c>
      <c r="AD85" s="105">
        <f t="shared" si="18"/>
        <v>54574.453942115229</v>
      </c>
      <c r="AE85" s="105">
        <f t="shared" si="18"/>
        <v>40275.112648347356</v>
      </c>
      <c r="AF85" s="105">
        <f t="shared" si="11"/>
        <v>26343.208228513817</v>
      </c>
      <c r="AG85" s="105">
        <f t="shared" si="25"/>
        <v>219599.47060269507</v>
      </c>
      <c r="AH85" s="105">
        <f t="shared" si="19"/>
        <v>128350.05212280811</v>
      </c>
      <c r="AI85" s="105">
        <f t="shared" si="19"/>
        <v>32595.184304400605</v>
      </c>
      <c r="AJ85" s="104">
        <f t="shared" si="20"/>
        <v>11.281432705566633</v>
      </c>
      <c r="AK85" s="104">
        <f t="shared" si="20"/>
        <v>0.64994321853395831</v>
      </c>
      <c r="AL85" s="104">
        <f t="shared" si="21"/>
        <v>0.81179617583449626</v>
      </c>
      <c r="AM85" s="104">
        <f t="shared" si="21"/>
        <v>0.47447328172281644</v>
      </c>
      <c r="AN85" s="104">
        <f t="shared" si="21"/>
        <v>0.12049503533096526</v>
      </c>
      <c r="AO85" s="104">
        <f t="shared" si="22"/>
        <v>13.338140416988869</v>
      </c>
      <c r="AP85" s="104">
        <f t="shared" si="23"/>
        <v>13.34</v>
      </c>
      <c r="AQ85" s="105">
        <f t="shared" si="24"/>
        <v>3608612</v>
      </c>
      <c r="AR85" s="214"/>
      <c r="AS85" s="215"/>
      <c r="AT85" s="32"/>
      <c r="AV85" s="32"/>
      <c r="AX85" s="32"/>
    </row>
    <row r="86" spans="1:50" x14ac:dyDescent="0.5">
      <c r="A86" s="102" t="s">
        <v>129</v>
      </c>
      <c r="B86" s="101">
        <v>203</v>
      </c>
      <c r="C86" s="102" t="s">
        <v>138</v>
      </c>
      <c r="D86" s="103">
        <f>ACA!P92</f>
        <v>1.457682963080055</v>
      </c>
      <c r="E86" s="103">
        <f>'Formula Factor Data'!AH90</f>
        <v>514.02</v>
      </c>
      <c r="F86" s="103">
        <f>'Formula Factor Data'!AI90</f>
        <v>151.22423170930423</v>
      </c>
      <c r="G86" s="103">
        <f>'Formula Factor Data'!AJ90</f>
        <v>0</v>
      </c>
      <c r="H86" s="103">
        <f>'Formula Factor Data'!AK90</f>
        <v>15.898030072325845</v>
      </c>
      <c r="I86" s="103">
        <f>'Formula Factor Data'!AL90</f>
        <v>50.531277122192613</v>
      </c>
      <c r="J86" s="103">
        <f>'Formula Factor Data'!AM90</f>
        <v>44.220982108869435</v>
      </c>
      <c r="K86" s="103">
        <f>'Formula Factor Data'!AN90</f>
        <v>145.35691187666541</v>
      </c>
      <c r="L86" s="103">
        <f>'Formula Factor Data'!AO90</f>
        <v>91.523736200989717</v>
      </c>
      <c r="M86" s="103">
        <f>'Formula Factor Data'!AP90</f>
        <v>183.46285851387003</v>
      </c>
      <c r="N86" s="103">
        <f>'Formula Factor Data'!AQ90</f>
        <v>7.8912546320804653</v>
      </c>
      <c r="O86" s="104">
        <f>$D86*'National Details'!$E$52</f>
        <v>13.077498252393999</v>
      </c>
      <c r="P86" s="104">
        <f>$D86*'National Details'!$E$53</f>
        <v>2.4643629009670365</v>
      </c>
      <c r="Q86" s="104">
        <f>$D86*'National Details'!$E$59</f>
        <v>2.5110526898205112</v>
      </c>
      <c r="R86" s="104">
        <f>$D86*'National Details'!$E$60</f>
        <v>1.9017531400846492</v>
      </c>
      <c r="S86" s="104">
        <f>$D86*'National Details'!$E$61</f>
        <v>1.7909714037690383</v>
      </c>
      <c r="T86" s="104">
        <f>$D86*'National Details'!$E$62</f>
        <v>1.6432624220148924</v>
      </c>
      <c r="U86" s="104">
        <f>$D86*'National Details'!$E$63</f>
        <v>1.0524264949983015</v>
      </c>
      <c r="V86" s="104">
        <f>$D86*'National Details'!$E$64</f>
        <v>0.86779026780561752</v>
      </c>
      <c r="W86" s="104">
        <f>$D86*'National Details'!$E$55</f>
        <v>1.0713675799819067</v>
      </c>
      <c r="X86" s="104">
        <f>$D86*'National Details'!$E$56</f>
        <v>8.912252587832544</v>
      </c>
      <c r="Y86" s="105">
        <f t="shared" si="18"/>
        <v>3831594.5214664708</v>
      </c>
      <c r="Z86" s="105">
        <f t="shared" si="18"/>
        <v>212422.69022044179</v>
      </c>
      <c r="AA86" s="105">
        <f t="shared" si="18"/>
        <v>0</v>
      </c>
      <c r="AB86" s="105">
        <f t="shared" si="18"/>
        <v>17233.453308387339</v>
      </c>
      <c r="AC86" s="105">
        <f t="shared" si="18"/>
        <v>51585.041223412081</v>
      </c>
      <c r="AD86" s="105">
        <f t="shared" si="18"/>
        <v>41420.006553535874</v>
      </c>
      <c r="AE86" s="105">
        <f t="shared" si="18"/>
        <v>87197.155215377512</v>
      </c>
      <c r="AF86" s="105">
        <f t="shared" si="11"/>
        <v>45271.342302603713</v>
      </c>
      <c r="AG86" s="105">
        <f t="shared" si="25"/>
        <v>242706.99860331652</v>
      </c>
      <c r="AH86" s="105">
        <f t="shared" si="19"/>
        <v>112037.01048326369</v>
      </c>
      <c r="AI86" s="105">
        <f t="shared" si="19"/>
        <v>40087.447074122669</v>
      </c>
      <c r="AJ86" s="104">
        <f t="shared" si="20"/>
        <v>13.077498252393999</v>
      </c>
      <c r="AK86" s="104">
        <f t="shared" si="20"/>
        <v>0.72501339705002199</v>
      </c>
      <c r="AL86" s="104">
        <f t="shared" si="21"/>
        <v>0.82837584517264518</v>
      </c>
      <c r="AM86" s="104">
        <f t="shared" si="21"/>
        <v>0.38239009910619798</v>
      </c>
      <c r="AN86" s="104">
        <f t="shared" si="21"/>
        <v>0.13682124142252186</v>
      </c>
      <c r="AO86" s="104">
        <f t="shared" si="22"/>
        <v>15.150098835145387</v>
      </c>
      <c r="AP86" s="104">
        <f t="shared" si="23"/>
        <v>15.15</v>
      </c>
      <c r="AQ86" s="105">
        <f t="shared" si="24"/>
        <v>4438820</v>
      </c>
      <c r="AR86" s="214"/>
      <c r="AS86" s="215"/>
      <c r="AT86" s="32"/>
      <c r="AV86" s="32"/>
      <c r="AX86" s="32"/>
    </row>
    <row r="87" spans="1:50" x14ac:dyDescent="0.5">
      <c r="A87" s="102" t="s">
        <v>129</v>
      </c>
      <c r="B87" s="101">
        <v>310</v>
      </c>
      <c r="C87" s="102" t="s">
        <v>139</v>
      </c>
      <c r="D87" s="103">
        <f>ACA!P93</f>
        <v>1.2865980513994857</v>
      </c>
      <c r="E87" s="103">
        <f>'Formula Factor Data'!AH91</f>
        <v>366.65000000000003</v>
      </c>
      <c r="F87" s="103">
        <f>'Formula Factor Data'!AI91</f>
        <v>55.826581919569023</v>
      </c>
      <c r="G87" s="103">
        <f>'Formula Factor Data'!AJ91</f>
        <v>0</v>
      </c>
      <c r="H87" s="103">
        <f>'Formula Factor Data'!AK91</f>
        <v>0</v>
      </c>
      <c r="I87" s="103">
        <f>'Formula Factor Data'!AL91</f>
        <v>0</v>
      </c>
      <c r="J87" s="103">
        <f>'Formula Factor Data'!AM91</f>
        <v>7.1964726334679234</v>
      </c>
      <c r="K87" s="103">
        <f>'Formula Factor Data'!AN91</f>
        <v>24.180148048452221</v>
      </c>
      <c r="L87" s="103">
        <f>'Formula Factor Data'!AO91</f>
        <v>49.635099820547332</v>
      </c>
      <c r="M87" s="103">
        <f>'Formula Factor Data'!AP91</f>
        <v>238.31832689969502</v>
      </c>
      <c r="N87" s="103">
        <f>'Formula Factor Data'!AQ91</f>
        <v>4.0977005588027495</v>
      </c>
      <c r="O87" s="104">
        <f>$D87*'National Details'!$E$52</f>
        <v>11.542622226412242</v>
      </c>
      <c r="P87" s="104">
        <f>$D87*'National Details'!$E$53</f>
        <v>2.1751262699989744</v>
      </c>
      <c r="Q87" s="104">
        <f>$D87*'National Details'!$E$59</f>
        <v>2.2163361852415902</v>
      </c>
      <c r="R87" s="104">
        <f>$D87*'National Details'!$E$60</f>
        <v>1.678548728528555</v>
      </c>
      <c r="S87" s="104">
        <f>$D87*'National Details'!$E$61</f>
        <v>1.5807691909443671</v>
      </c>
      <c r="T87" s="104">
        <f>$D87*'National Details'!$E$62</f>
        <v>1.4503964741654516</v>
      </c>
      <c r="U87" s="104">
        <f>$D87*'National Details'!$E$63</f>
        <v>0.92890560704978331</v>
      </c>
      <c r="V87" s="104">
        <f>$D87*'National Details'!$E$64</f>
        <v>0.76593971107613756</v>
      </c>
      <c r="W87" s="104">
        <f>$D87*'National Details'!$E$55</f>
        <v>0.94562362025877766</v>
      </c>
      <c r="X87" s="104">
        <f>$D87*'National Details'!$E$56</f>
        <v>7.866241908224624</v>
      </c>
      <c r="Y87" s="105">
        <f t="shared" si="18"/>
        <v>2412298.3904090077</v>
      </c>
      <c r="Z87" s="105">
        <f t="shared" si="18"/>
        <v>69215.022991577483</v>
      </c>
      <c r="AA87" s="105">
        <f t="shared" si="18"/>
        <v>0</v>
      </c>
      <c r="AB87" s="105">
        <f t="shared" si="18"/>
        <v>0</v>
      </c>
      <c r="AC87" s="105">
        <f t="shared" si="18"/>
        <v>0</v>
      </c>
      <c r="AD87" s="105">
        <f t="shared" si="18"/>
        <v>5949.5109643857213</v>
      </c>
      <c r="AE87" s="105">
        <f t="shared" si="18"/>
        <v>12802.812807855651</v>
      </c>
      <c r="AF87" s="105">
        <f t="shared" si="11"/>
        <v>21669.971588997603</v>
      </c>
      <c r="AG87" s="105">
        <f t="shared" si="25"/>
        <v>40422.295361238976</v>
      </c>
      <c r="AH87" s="105">
        <f t="shared" si="19"/>
        <v>128454.88026243553</v>
      </c>
      <c r="AI87" s="105">
        <f t="shared" si="19"/>
        <v>18373.097201915502</v>
      </c>
      <c r="AJ87" s="104">
        <f t="shared" si="20"/>
        <v>11.54262222641224</v>
      </c>
      <c r="AK87" s="104">
        <f t="shared" si="20"/>
        <v>0.33118741278468389</v>
      </c>
      <c r="AL87" s="104">
        <f t="shared" si="21"/>
        <v>0.19341690345369272</v>
      </c>
      <c r="AM87" s="104">
        <f t="shared" si="21"/>
        <v>0.61464459036384678</v>
      </c>
      <c r="AN87" s="104">
        <f t="shared" si="21"/>
        <v>8.7913552060574524E-2</v>
      </c>
      <c r="AO87" s="104">
        <f t="shared" si="22"/>
        <v>12.76978468507504</v>
      </c>
      <c r="AP87" s="104">
        <f t="shared" si="23"/>
        <v>12.77</v>
      </c>
      <c r="AQ87" s="105">
        <f t="shared" si="24"/>
        <v>2668809</v>
      </c>
      <c r="AR87" s="214"/>
      <c r="AS87" s="215"/>
      <c r="AT87" s="32"/>
      <c r="AV87" s="32"/>
      <c r="AX87" s="32"/>
    </row>
    <row r="88" spans="1:50" x14ac:dyDescent="0.5">
      <c r="A88" s="102" t="s">
        <v>129</v>
      </c>
      <c r="B88" s="101">
        <v>311</v>
      </c>
      <c r="C88" s="102" t="s">
        <v>140</v>
      </c>
      <c r="D88" s="103">
        <f>ACA!P94</f>
        <v>1.215682731711065</v>
      </c>
      <c r="E88" s="103">
        <f>'Formula Factor Data'!AH92</f>
        <v>567.09</v>
      </c>
      <c r="F88" s="103">
        <f>'Formula Factor Data'!AI92</f>
        <v>107.83275605214153</v>
      </c>
      <c r="G88" s="103">
        <f>'Formula Factor Data'!AJ92</f>
        <v>5.2853964000699021</v>
      </c>
      <c r="H88" s="103">
        <f>'Formula Factor Data'!AK92</f>
        <v>16.979335935224562</v>
      </c>
      <c r="I88" s="103">
        <f>'Formula Factor Data'!AL92</f>
        <v>19.258663132754705</v>
      </c>
      <c r="J88" s="103">
        <f>'Formula Factor Data'!AM92</f>
        <v>40.202046368031688</v>
      </c>
      <c r="K88" s="103">
        <f>'Formula Factor Data'!AN92</f>
        <v>69.337794023417018</v>
      </c>
      <c r="L88" s="103">
        <f>'Formula Factor Data'!AO92</f>
        <v>104.71691617638493</v>
      </c>
      <c r="M88" s="103">
        <f>'Formula Factor Data'!AP92</f>
        <v>159.22273777911903</v>
      </c>
      <c r="N88" s="103">
        <f>'Formula Factor Data'!AQ92</f>
        <v>7.7588663571952123</v>
      </c>
      <c r="O88" s="104">
        <f>$D88*'National Details'!$E$52</f>
        <v>10.90641051729429</v>
      </c>
      <c r="P88" s="104">
        <f>$D88*'National Details'!$E$53</f>
        <v>2.0552366318700535</v>
      </c>
      <c r="Q88" s="104">
        <f>$D88*'National Details'!$E$59</f>
        <v>2.0941751195206684</v>
      </c>
      <c r="R88" s="104">
        <f>$D88*'National Details'!$E$60</f>
        <v>1.5860296861075631</v>
      </c>
      <c r="S88" s="104">
        <f>$D88*'National Details'!$E$61</f>
        <v>1.4936396073051805</v>
      </c>
      <c r="T88" s="104">
        <f>$D88*'National Details'!$E$62</f>
        <v>1.370452835568672</v>
      </c>
      <c r="U88" s="104">
        <f>$D88*'National Details'!$E$63</f>
        <v>0.8777057486226324</v>
      </c>
      <c r="V88" s="104">
        <f>$D88*'National Details'!$E$64</f>
        <v>0.72372228395199556</v>
      </c>
      <c r="W88" s="104">
        <f>$D88*'National Details'!$E$55</f>
        <v>0.89350229047545504</v>
      </c>
      <c r="X88" s="104">
        <f>$D88*'National Details'!$E$56</f>
        <v>7.4326666676423621</v>
      </c>
      <c r="Y88" s="105">
        <f t="shared" si="18"/>
        <v>3525402.3139438787</v>
      </c>
      <c r="Z88" s="105">
        <f t="shared" si="18"/>
        <v>126324.44330170505</v>
      </c>
      <c r="AA88" s="105">
        <f t="shared" si="18"/>
        <v>6309.0710135633844</v>
      </c>
      <c r="AB88" s="105">
        <f t="shared" si="18"/>
        <v>15349.946580885675</v>
      </c>
      <c r="AC88" s="105">
        <f t="shared" si="18"/>
        <v>16396.336162133382</v>
      </c>
      <c r="AD88" s="105">
        <f t="shared" si="18"/>
        <v>31404.154811217388</v>
      </c>
      <c r="AE88" s="105">
        <f t="shared" si="18"/>
        <v>34689.16283436412</v>
      </c>
      <c r="AF88" s="105">
        <f t="shared" si="11"/>
        <v>43198.000473842287</v>
      </c>
      <c r="AG88" s="105">
        <f t="shared" si="25"/>
        <v>147346.67187600624</v>
      </c>
      <c r="AH88" s="105">
        <f t="shared" si="19"/>
        <v>81091.552113806902</v>
      </c>
      <c r="AI88" s="105">
        <f t="shared" si="19"/>
        <v>32871.368390535448</v>
      </c>
      <c r="AJ88" s="104">
        <f t="shared" si="20"/>
        <v>10.90641051729429</v>
      </c>
      <c r="AK88" s="104">
        <f t="shared" si="20"/>
        <v>0.39080539306612444</v>
      </c>
      <c r="AL88" s="104">
        <f t="shared" si="21"/>
        <v>0.45584110655416321</v>
      </c>
      <c r="AM88" s="104">
        <f t="shared" si="21"/>
        <v>0.25087002222119176</v>
      </c>
      <c r="AN88" s="104">
        <f t="shared" si="21"/>
        <v>0.10169297175371912</v>
      </c>
      <c r="AO88" s="104">
        <f t="shared" si="22"/>
        <v>12.105620010889488</v>
      </c>
      <c r="AP88" s="104">
        <f t="shared" si="23"/>
        <v>12.11</v>
      </c>
      <c r="AQ88" s="105">
        <f t="shared" si="24"/>
        <v>3914453</v>
      </c>
      <c r="AR88" s="214"/>
      <c r="AS88" s="215"/>
      <c r="AT88" s="32"/>
      <c r="AV88" s="32"/>
      <c r="AX88" s="32"/>
    </row>
    <row r="89" spans="1:50" x14ac:dyDescent="0.5">
      <c r="A89" s="102" t="s">
        <v>129</v>
      </c>
      <c r="B89" s="101">
        <v>312</v>
      </c>
      <c r="C89" s="102" t="s">
        <v>141</v>
      </c>
      <c r="D89" s="103">
        <f>ACA!P95</f>
        <v>1.2754118192514599</v>
      </c>
      <c r="E89" s="103">
        <f>'Formula Factor Data'!AH93</f>
        <v>483.84</v>
      </c>
      <c r="F89" s="103">
        <f>'Formula Factor Data'!AI93</f>
        <v>104.99412587412587</v>
      </c>
      <c r="G89" s="103">
        <f>'Formula Factor Data'!AJ93</f>
        <v>0</v>
      </c>
      <c r="H89" s="103">
        <f>'Formula Factor Data'!AK93</f>
        <v>2.8488886828318418</v>
      </c>
      <c r="I89" s="103">
        <f>'Formula Factor Data'!AL93</f>
        <v>6.1239890583708094</v>
      </c>
      <c r="J89" s="103">
        <f>'Formula Factor Data'!AM93</f>
        <v>11.754469840975473</v>
      </c>
      <c r="K89" s="103">
        <f>'Formula Factor Data'!AN93</f>
        <v>102.13378088923918</v>
      </c>
      <c r="L89" s="103">
        <f>'Formula Factor Data'!AO93</f>
        <v>114.33689461727478</v>
      </c>
      <c r="M89" s="103">
        <f>'Formula Factor Data'!AP93</f>
        <v>243.68223295180795</v>
      </c>
      <c r="N89" s="103">
        <f>'Formula Factor Data'!AQ93</f>
        <v>8.0345155393053016</v>
      </c>
      <c r="O89" s="104">
        <f>$D89*'National Details'!$E$52</f>
        <v>11.442265746250344</v>
      </c>
      <c r="P89" s="104">
        <f>$D89*'National Details'!$E$53</f>
        <v>2.1562147945921746</v>
      </c>
      <c r="Q89" s="104">
        <f>$D89*'National Details'!$E$59</f>
        <v>2.1970664132570805</v>
      </c>
      <c r="R89" s="104">
        <f>$D89*'National Details'!$E$60</f>
        <v>1.6639547100402867</v>
      </c>
      <c r="S89" s="104">
        <f>$D89*'National Details'!$E$61</f>
        <v>1.5670253094554154</v>
      </c>
      <c r="T89" s="104">
        <f>$D89*'National Details'!$E$62</f>
        <v>1.4377861086755885</v>
      </c>
      <c r="U89" s="104">
        <f>$D89*'National Details'!$E$63</f>
        <v>0.92082930555627562</v>
      </c>
      <c r="V89" s="104">
        <f>$D89*'National Details'!$E$64</f>
        <v>0.75928030458149087</v>
      </c>
      <c r="W89" s="104">
        <f>$D89*'National Details'!$E$55</f>
        <v>0.93740196522878194</v>
      </c>
      <c r="X89" s="104">
        <f>$D89*'National Details'!$E$56</f>
        <v>7.7978494463969259</v>
      </c>
      <c r="Y89" s="105">
        <f t="shared" si="18"/>
        <v>3155648.7394394865</v>
      </c>
      <c r="Z89" s="105">
        <f t="shared" si="18"/>
        <v>129042.23590638606</v>
      </c>
      <c r="AA89" s="105">
        <f t="shared" si="18"/>
        <v>0</v>
      </c>
      <c r="AB89" s="105">
        <f t="shared" si="18"/>
        <v>2702.0403930417519</v>
      </c>
      <c r="AC89" s="105">
        <f t="shared" si="18"/>
        <v>5469.9741340982046</v>
      </c>
      <c r="AD89" s="105">
        <f t="shared" si="18"/>
        <v>9633.2356677543921</v>
      </c>
      <c r="AE89" s="105">
        <f t="shared" si="18"/>
        <v>53607.233762142707</v>
      </c>
      <c r="AF89" s="105">
        <f t="shared" si="11"/>
        <v>49483.838736846548</v>
      </c>
      <c r="AG89" s="105">
        <f t="shared" si="25"/>
        <v>120896.3226938836</v>
      </c>
      <c r="AH89" s="105">
        <f t="shared" si="19"/>
        <v>130204.07631440669</v>
      </c>
      <c r="AI89" s="105">
        <f t="shared" si="19"/>
        <v>35711.60725363643</v>
      </c>
      <c r="AJ89" s="104">
        <f t="shared" si="20"/>
        <v>11.442265746250344</v>
      </c>
      <c r="AK89" s="104">
        <f t="shared" si="20"/>
        <v>0.46790238003278622</v>
      </c>
      <c r="AL89" s="104">
        <f t="shared" si="21"/>
        <v>0.43836559966860006</v>
      </c>
      <c r="AM89" s="104">
        <f t="shared" si="21"/>
        <v>0.47211517042899021</v>
      </c>
      <c r="AN89" s="104">
        <f t="shared" si="21"/>
        <v>0.1294889685644828</v>
      </c>
      <c r="AO89" s="104">
        <f t="shared" si="22"/>
        <v>12.950137864945203</v>
      </c>
      <c r="AP89" s="104">
        <f t="shared" si="23"/>
        <v>12.95</v>
      </c>
      <c r="AQ89" s="105">
        <f t="shared" si="24"/>
        <v>3571465</v>
      </c>
      <c r="AR89" s="214"/>
      <c r="AS89" s="215"/>
      <c r="AT89" s="32"/>
      <c r="AV89" s="32"/>
      <c r="AX89" s="32"/>
    </row>
    <row r="90" spans="1:50" x14ac:dyDescent="0.5">
      <c r="A90" s="102" t="s">
        <v>129</v>
      </c>
      <c r="B90" s="101">
        <v>313</v>
      </c>
      <c r="C90" s="102" t="s">
        <v>142</v>
      </c>
      <c r="D90" s="103">
        <f>ACA!P96</f>
        <v>1.307552802456686</v>
      </c>
      <c r="E90" s="103">
        <f>'Formula Factor Data'!AH94</f>
        <v>352.98</v>
      </c>
      <c r="F90" s="103">
        <f>'Formula Factor Data'!AI94</f>
        <v>79.173820666249895</v>
      </c>
      <c r="G90" s="103">
        <f>'Formula Factor Data'!AJ94</f>
        <v>0</v>
      </c>
      <c r="H90" s="103">
        <f>'Formula Factor Data'!AK94</f>
        <v>8.2613878930656561</v>
      </c>
      <c r="I90" s="103">
        <f>'Formula Factor Data'!AL94</f>
        <v>7.0863546041175871</v>
      </c>
      <c r="J90" s="103">
        <f>'Formula Factor Data'!AM94</f>
        <v>15.239277885895728</v>
      </c>
      <c r="K90" s="103">
        <f>'Formula Factor Data'!AN94</f>
        <v>46.260156714124754</v>
      </c>
      <c r="L90" s="103">
        <f>'Formula Factor Data'!AO94</f>
        <v>80.083038000614579</v>
      </c>
      <c r="M90" s="103">
        <f>'Formula Factor Data'!AP94</f>
        <v>226.39121595354604</v>
      </c>
      <c r="N90" s="103">
        <f>'Formula Factor Data'!AQ94</f>
        <v>4.7479031087793722</v>
      </c>
      <c r="O90" s="104">
        <f>$D90*'National Details'!$E$52</f>
        <v>11.730616274000516</v>
      </c>
      <c r="P90" s="104">
        <f>$D90*'National Details'!$E$53</f>
        <v>2.2105524308393605</v>
      </c>
      <c r="Q90" s="104">
        <f>$D90*'National Details'!$E$59</f>
        <v>2.25243352968439</v>
      </c>
      <c r="R90" s="104">
        <f>$D90*'National Details'!$E$60</f>
        <v>1.7058871585109698</v>
      </c>
      <c r="S90" s="104">
        <f>$D90*'National Details'!$E$61</f>
        <v>1.6065150910248935</v>
      </c>
      <c r="T90" s="104">
        <f>$D90*'National Details'!$E$62</f>
        <v>1.4740190010434604</v>
      </c>
      <c r="U90" s="104">
        <f>$D90*'National Details'!$E$63</f>
        <v>0.94403464111772162</v>
      </c>
      <c r="V90" s="104">
        <f>$D90*'National Details'!$E$64</f>
        <v>0.77841452864092875</v>
      </c>
      <c r="W90" s="104">
        <f>$D90*'National Details'!$E$55</f>
        <v>0.96102493968000435</v>
      </c>
      <c r="X90" s="104">
        <f>$D90*'National Details'!$E$56</f>
        <v>7.9943589536089741</v>
      </c>
      <c r="Y90" s="105">
        <f t="shared" si="18"/>
        <v>2360183.57146612</v>
      </c>
      <c r="Z90" s="105">
        <f t="shared" si="18"/>
        <v>99760.192587592435</v>
      </c>
      <c r="AA90" s="105">
        <f t="shared" si="18"/>
        <v>0</v>
      </c>
      <c r="AB90" s="105">
        <f t="shared" si="18"/>
        <v>8033.0074454074593</v>
      </c>
      <c r="AC90" s="105">
        <f t="shared" si="18"/>
        <v>6489.0712987651241</v>
      </c>
      <c r="AD90" s="105">
        <f t="shared" si="18"/>
        <v>12803.901544615279</v>
      </c>
      <c r="AE90" s="105">
        <f t="shared" si="18"/>
        <v>24892.578551750943</v>
      </c>
      <c r="AF90" s="105">
        <f t="shared" si="11"/>
        <v>35532.546158107732</v>
      </c>
      <c r="AG90" s="105">
        <f t="shared" si="25"/>
        <v>87751.104998646537</v>
      </c>
      <c r="AH90" s="105">
        <f t="shared" si="19"/>
        <v>124013.53465382848</v>
      </c>
      <c r="AI90" s="105">
        <f t="shared" si="19"/>
        <v>21635.171785266808</v>
      </c>
      <c r="AJ90" s="104">
        <f t="shared" si="20"/>
        <v>11.730616274000512</v>
      </c>
      <c r="AK90" s="104">
        <f t="shared" si="20"/>
        <v>0.4958294570021482</v>
      </c>
      <c r="AL90" s="104">
        <f t="shared" si="21"/>
        <v>0.43614172761960829</v>
      </c>
      <c r="AM90" s="104">
        <f t="shared" si="21"/>
        <v>0.61637374541288292</v>
      </c>
      <c r="AN90" s="104">
        <f t="shared" si="21"/>
        <v>0.10753142310764988</v>
      </c>
      <c r="AO90" s="104">
        <f t="shared" si="22"/>
        <v>13.386492627142802</v>
      </c>
      <c r="AP90" s="104">
        <f t="shared" si="23"/>
        <v>13.39</v>
      </c>
      <c r="AQ90" s="105">
        <f t="shared" si="24"/>
        <v>2694050</v>
      </c>
      <c r="AR90" s="214"/>
      <c r="AS90" s="215"/>
      <c r="AT90" s="32"/>
      <c r="AV90" s="32"/>
      <c r="AX90" s="32"/>
    </row>
    <row r="91" spans="1:50" x14ac:dyDescent="0.5">
      <c r="A91" s="102" t="s">
        <v>129</v>
      </c>
      <c r="B91" s="101">
        <v>314</v>
      </c>
      <c r="C91" s="102" t="s">
        <v>143</v>
      </c>
      <c r="D91" s="103">
        <f>ACA!P97</f>
        <v>1.3564273635383191</v>
      </c>
      <c r="E91" s="103">
        <f>'Formula Factor Data'!AH95</f>
        <v>285.02999999999997</v>
      </c>
      <c r="F91" s="103">
        <f>'Formula Factor Data'!AI95</f>
        <v>42.734491243626685</v>
      </c>
      <c r="G91" s="103">
        <f>'Formula Factor Data'!AJ95</f>
        <v>0</v>
      </c>
      <c r="H91" s="103">
        <f>'Formula Factor Data'!AK95</f>
        <v>0</v>
      </c>
      <c r="I91" s="103">
        <f>'Formula Factor Data'!AL95</f>
        <v>4.2088542056074765</v>
      </c>
      <c r="J91" s="103">
        <f>'Formula Factor Data'!AM95</f>
        <v>0</v>
      </c>
      <c r="K91" s="103">
        <f>'Formula Factor Data'!AN95</f>
        <v>4.421960747663551</v>
      </c>
      <c r="L91" s="103">
        <f>'Formula Factor Data'!AO95</f>
        <v>42.008627102803729</v>
      </c>
      <c r="M91" s="103">
        <f>'Formula Factor Data'!AP95</f>
        <v>104.46423710410798</v>
      </c>
      <c r="N91" s="103">
        <f>'Formula Factor Data'!AQ95</f>
        <v>3.7563257775434895</v>
      </c>
      <c r="O91" s="104">
        <f>$D91*'National Details'!$E$52</f>
        <v>12.169090896617394</v>
      </c>
      <c r="P91" s="104">
        <f>$D91*'National Details'!$E$53</f>
        <v>2.2931799007221985</v>
      </c>
      <c r="Q91" s="104">
        <f>$D91*'National Details'!$E$59</f>
        <v>2.3366264585833552</v>
      </c>
      <c r="R91" s="104">
        <f>$D91*'National Details'!$E$60</f>
        <v>1.7696509208388622</v>
      </c>
      <c r="S91" s="104">
        <f>$D91*'National Details'!$E$61</f>
        <v>1.6665644594307729</v>
      </c>
      <c r="T91" s="104">
        <f>$D91*'National Details'!$E$62</f>
        <v>1.5291158442199888</v>
      </c>
      <c r="U91" s="104">
        <f>$D91*'National Details'!$E$63</f>
        <v>0.97932138337684649</v>
      </c>
      <c r="V91" s="104">
        <f>$D91*'National Details'!$E$64</f>
        <v>0.80751061436336513</v>
      </c>
      <c r="W91" s="104">
        <f>$D91*'National Details'!$E$55</f>
        <v>0.99694675639525621</v>
      </c>
      <c r="X91" s="104">
        <f>$D91*'National Details'!$E$56</f>
        <v>8.2931773143302827</v>
      </c>
      <c r="Y91" s="105">
        <f t="shared" si="18"/>
        <v>1977076.9076098278</v>
      </c>
      <c r="Z91" s="105">
        <f t="shared" si="18"/>
        <v>55858.789540859892</v>
      </c>
      <c r="AA91" s="105">
        <f t="shared" si="18"/>
        <v>0</v>
      </c>
      <c r="AB91" s="105">
        <f t="shared" si="18"/>
        <v>0</v>
      </c>
      <c r="AC91" s="105">
        <f t="shared" si="18"/>
        <v>3998.166295374961</v>
      </c>
      <c r="AD91" s="105">
        <f t="shared" si="18"/>
        <v>0</v>
      </c>
      <c r="AE91" s="105">
        <f t="shared" si="18"/>
        <v>2468.3968084847902</v>
      </c>
      <c r="AF91" s="105">
        <f t="shared" si="11"/>
        <v>19335.774999797533</v>
      </c>
      <c r="AG91" s="105">
        <f t="shared" si="25"/>
        <v>25802.338103657283</v>
      </c>
      <c r="AH91" s="105">
        <f t="shared" si="19"/>
        <v>59362.810933939887</v>
      </c>
      <c r="AI91" s="105">
        <f t="shared" si="19"/>
        <v>17756.569162427902</v>
      </c>
      <c r="AJ91" s="104">
        <f t="shared" si="20"/>
        <v>12.169090896617394</v>
      </c>
      <c r="AK91" s="104">
        <f t="shared" si="20"/>
        <v>0.34381600669218498</v>
      </c>
      <c r="AL91" s="104">
        <f t="shared" si="21"/>
        <v>0.15881577318520046</v>
      </c>
      <c r="AM91" s="104">
        <f t="shared" si="21"/>
        <v>0.36538358186943626</v>
      </c>
      <c r="AN91" s="104">
        <f t="shared" si="21"/>
        <v>0.10929332253993518</v>
      </c>
      <c r="AO91" s="104">
        <f t="shared" si="22"/>
        <v>13.14639958090415</v>
      </c>
      <c r="AP91" s="104">
        <f t="shared" si="23"/>
        <v>13.15</v>
      </c>
      <c r="AQ91" s="105">
        <f t="shared" si="24"/>
        <v>2136443</v>
      </c>
      <c r="AR91" s="214"/>
      <c r="AS91" s="215"/>
      <c r="AT91" s="32"/>
      <c r="AV91" s="32"/>
      <c r="AX91" s="32"/>
    </row>
    <row r="92" spans="1:50" x14ac:dyDescent="0.5">
      <c r="A92" s="102" t="s">
        <v>129</v>
      </c>
      <c r="B92" s="101">
        <v>315</v>
      </c>
      <c r="C92" s="102" t="s">
        <v>144</v>
      </c>
      <c r="D92" s="103">
        <f>ACA!P98</f>
        <v>1.3454417820756257</v>
      </c>
      <c r="E92" s="103">
        <f>'Formula Factor Data'!AH96</f>
        <v>326.87</v>
      </c>
      <c r="F92" s="103">
        <f>'Formula Factor Data'!AI96</f>
        <v>78.100951960660709</v>
      </c>
      <c r="G92" s="103">
        <f>'Formula Factor Data'!AJ96</f>
        <v>0</v>
      </c>
      <c r="H92" s="103">
        <f>'Formula Factor Data'!AK96</f>
        <v>6.8036494831055299</v>
      </c>
      <c r="I92" s="103">
        <f>'Formula Factor Data'!AL96</f>
        <v>9.7065399292305568</v>
      </c>
      <c r="J92" s="103">
        <f>'Formula Factor Data'!AM96</f>
        <v>8.5952771803233201</v>
      </c>
      <c r="K92" s="103">
        <f>'Formula Factor Data'!AN96</f>
        <v>49.167706931242634</v>
      </c>
      <c r="L92" s="103">
        <f>'Formula Factor Data'!AO96</f>
        <v>24.855999444945535</v>
      </c>
      <c r="M92" s="103">
        <f>'Formula Factor Data'!AP96</f>
        <v>145.054595997208</v>
      </c>
      <c r="N92" s="103">
        <f>'Formula Factor Data'!AQ96</f>
        <v>3.6123626045400243</v>
      </c>
      <c r="O92" s="104">
        <f>$D92*'National Details'!$E$52</f>
        <v>12.070534539701248</v>
      </c>
      <c r="P92" s="104">
        <f>$D92*'National Details'!$E$53</f>
        <v>2.2746076459261291</v>
      </c>
      <c r="Q92" s="104">
        <f>$D92*'National Details'!$E$59</f>
        <v>2.317702334079045</v>
      </c>
      <c r="R92" s="104">
        <f>$D92*'National Details'!$E$60</f>
        <v>1.7553186794863334</v>
      </c>
      <c r="S92" s="104">
        <f>$D92*'National Details'!$E$61</f>
        <v>1.6530671059240223</v>
      </c>
      <c r="T92" s="104">
        <f>$D92*'National Details'!$E$62</f>
        <v>1.5167316745076094</v>
      </c>
      <c r="U92" s="104">
        <f>$D92*'National Details'!$E$63</f>
        <v>0.97138994884195184</v>
      </c>
      <c r="V92" s="104">
        <f>$D92*'National Details'!$E$64</f>
        <v>0.80097065957143443</v>
      </c>
      <c r="W92" s="104">
        <f>$D92*'National Details'!$E$55</f>
        <v>0.98887257557234876</v>
      </c>
      <c r="X92" s="104">
        <f>$D92*'National Details'!$E$56</f>
        <v>8.2260116278953817</v>
      </c>
      <c r="Y92" s="105">
        <f t="shared" si="18"/>
        <v>2248932.5062455237</v>
      </c>
      <c r="Z92" s="105">
        <f t="shared" si="18"/>
        <v>101259.94281578205</v>
      </c>
      <c r="AA92" s="105">
        <f t="shared" si="18"/>
        <v>0</v>
      </c>
      <c r="AB92" s="105">
        <f t="shared" si="18"/>
        <v>6807.2666250324237</v>
      </c>
      <c r="AC92" s="105">
        <f t="shared" si="18"/>
        <v>9145.9702655289984</v>
      </c>
      <c r="AD92" s="105">
        <f t="shared" si="18"/>
        <v>7430.9356158242354</v>
      </c>
      <c r="AE92" s="105">
        <f t="shared" si="18"/>
        <v>27223.779302751045</v>
      </c>
      <c r="AF92" s="105">
        <f t="shared" si="11"/>
        <v>11348.087973743384</v>
      </c>
      <c r="AG92" s="105">
        <f t="shared" si="25"/>
        <v>61956.039782880092</v>
      </c>
      <c r="AH92" s="105">
        <f t="shared" si="19"/>
        <v>81761.09180714839</v>
      </c>
      <c r="AI92" s="105">
        <f t="shared" si="19"/>
        <v>16937.741969798793</v>
      </c>
      <c r="AJ92" s="104">
        <f t="shared" si="20"/>
        <v>12.070534539701248</v>
      </c>
      <c r="AK92" s="104">
        <f t="shared" si="20"/>
        <v>0.54348524637876883</v>
      </c>
      <c r="AL92" s="104">
        <f t="shared" si="21"/>
        <v>0.33253221964888713</v>
      </c>
      <c r="AM92" s="104">
        <f t="shared" si="21"/>
        <v>0.43883045841577878</v>
      </c>
      <c r="AN92" s="104">
        <f t="shared" si="21"/>
        <v>9.0908730654757824E-2</v>
      </c>
      <c r="AO92" s="104">
        <f t="shared" si="22"/>
        <v>13.476291194799442</v>
      </c>
      <c r="AP92" s="104">
        <f t="shared" si="23"/>
        <v>13.48</v>
      </c>
      <c r="AQ92" s="105">
        <f t="shared" si="24"/>
        <v>2511539</v>
      </c>
      <c r="AR92" s="214"/>
      <c r="AS92" s="215"/>
      <c r="AT92" s="32"/>
      <c r="AV92" s="32"/>
      <c r="AX92" s="32"/>
    </row>
    <row r="93" spans="1:50" x14ac:dyDescent="0.5">
      <c r="A93" s="102" t="s">
        <v>129</v>
      </c>
      <c r="B93" s="101">
        <v>317</v>
      </c>
      <c r="C93" s="102" t="s">
        <v>145</v>
      </c>
      <c r="D93" s="103">
        <f>ACA!P99</f>
        <v>1.2349444120044297</v>
      </c>
      <c r="E93" s="103">
        <f>'Formula Factor Data'!AH97</f>
        <v>499.32</v>
      </c>
      <c r="F93" s="103">
        <f>'Formula Factor Data'!AI97</f>
        <v>75.479029566744742</v>
      </c>
      <c r="G93" s="103">
        <f>'Formula Factor Data'!AJ97</f>
        <v>0</v>
      </c>
      <c r="H93" s="103">
        <f>'Formula Factor Data'!AK97</f>
        <v>0</v>
      </c>
      <c r="I93" s="103">
        <f>'Formula Factor Data'!AL97</f>
        <v>3.6205281532539608</v>
      </c>
      <c r="J93" s="103">
        <f>'Formula Factor Data'!AM97</f>
        <v>11.085073851938054</v>
      </c>
      <c r="K93" s="103">
        <f>'Formula Factor Data'!AN97</f>
        <v>57.436773789275804</v>
      </c>
      <c r="L93" s="103">
        <f>'Formula Factor Data'!AO97</f>
        <v>81.305440873690813</v>
      </c>
      <c r="M93" s="103">
        <f>'Formula Factor Data'!AP97</f>
        <v>313.97330059531203</v>
      </c>
      <c r="N93" s="103">
        <f>'Formula Factor Data'!AQ97</f>
        <v>4.9958044478163979</v>
      </c>
      <c r="O93" s="104">
        <f>$D93*'National Details'!$E$52</f>
        <v>11.079215301842503</v>
      </c>
      <c r="P93" s="104">
        <f>$D93*'National Details'!$E$53</f>
        <v>2.0878004825340946</v>
      </c>
      <c r="Q93" s="104">
        <f>$D93*'National Details'!$E$59</f>
        <v>2.1273559244941436</v>
      </c>
      <c r="R93" s="104">
        <f>$D93*'National Details'!$E$60</f>
        <v>1.6111592663448271</v>
      </c>
      <c r="S93" s="104">
        <f>$D93*'National Details'!$E$61</f>
        <v>1.5173053284994971</v>
      </c>
      <c r="T93" s="104">
        <f>$D93*'National Details'!$E$62</f>
        <v>1.3921667447057253</v>
      </c>
      <c r="U93" s="104">
        <f>$D93*'National Details'!$E$63</f>
        <v>0.89161240953063292</v>
      </c>
      <c r="V93" s="104">
        <f>$D93*'National Details'!$E$64</f>
        <v>0.73518917978841702</v>
      </c>
      <c r="W93" s="104">
        <f>$D93*'National Details'!$E$55</f>
        <v>0.90765923703033768</v>
      </c>
      <c r="X93" s="104">
        <f>$D93*'National Details'!$E$56</f>
        <v>7.5504323028239781</v>
      </c>
      <c r="Y93" s="105">
        <f t="shared" si="18"/>
        <v>3153282.0571741192</v>
      </c>
      <c r="Z93" s="105">
        <f t="shared" si="18"/>
        <v>89823.537979873276</v>
      </c>
      <c r="AA93" s="105">
        <f t="shared" si="18"/>
        <v>0</v>
      </c>
      <c r="AB93" s="105">
        <f t="shared" si="18"/>
        <v>0</v>
      </c>
      <c r="AC93" s="105">
        <f t="shared" si="18"/>
        <v>3131.2645955813668</v>
      </c>
      <c r="AD93" s="105">
        <f t="shared" si="18"/>
        <v>8796.3945721868386</v>
      </c>
      <c r="AE93" s="105">
        <f t="shared" si="18"/>
        <v>29190.463956135598</v>
      </c>
      <c r="AF93" s="105">
        <f t="shared" si="11"/>
        <v>34071.681821310704</v>
      </c>
      <c r="AG93" s="105">
        <f t="shared" si="25"/>
        <v>75189.804945214506</v>
      </c>
      <c r="AH93" s="105">
        <f t="shared" si="19"/>
        <v>162439.03688575554</v>
      </c>
      <c r="AI93" s="105">
        <f t="shared" si="19"/>
        <v>21500.675470389244</v>
      </c>
      <c r="AJ93" s="104">
        <f t="shared" si="20"/>
        <v>11.079215301842503</v>
      </c>
      <c r="AK93" s="104">
        <f t="shared" si="20"/>
        <v>0.31559952405402319</v>
      </c>
      <c r="AL93" s="104">
        <f t="shared" si="21"/>
        <v>0.26418316610665771</v>
      </c>
      <c r="AM93" s="104">
        <f t="shared" si="21"/>
        <v>0.57073773625378066</v>
      </c>
      <c r="AN93" s="104">
        <f t="shared" si="21"/>
        <v>7.5543706002933253E-2</v>
      </c>
      <c r="AO93" s="104">
        <f t="shared" si="22"/>
        <v>12.3052794342599</v>
      </c>
      <c r="AP93" s="104">
        <f t="shared" si="23"/>
        <v>12.31</v>
      </c>
      <c r="AQ93" s="105">
        <f t="shared" si="24"/>
        <v>3503579</v>
      </c>
      <c r="AR93" s="214"/>
      <c r="AS93" s="215"/>
      <c r="AT93" s="32"/>
      <c r="AV93" s="32"/>
      <c r="AX93" s="32"/>
    </row>
    <row r="94" spans="1:50" x14ac:dyDescent="0.5">
      <c r="A94" s="102" t="s">
        <v>129</v>
      </c>
      <c r="B94" s="101">
        <v>318</v>
      </c>
      <c r="C94" s="102" t="s">
        <v>146</v>
      </c>
      <c r="D94" s="103">
        <f>ACA!P100</f>
        <v>1.3750825776120323</v>
      </c>
      <c r="E94" s="103">
        <f>'Formula Factor Data'!AH98</f>
        <v>265.71000000000004</v>
      </c>
      <c r="F94" s="103">
        <f>'Formula Factor Data'!AI98</f>
        <v>33.070357715554465</v>
      </c>
      <c r="G94" s="103">
        <f>'Formula Factor Data'!AJ98</f>
        <v>0</v>
      </c>
      <c r="H94" s="103">
        <f>'Formula Factor Data'!AK98</f>
        <v>0</v>
      </c>
      <c r="I94" s="103">
        <f>'Formula Factor Data'!AL98</f>
        <v>0</v>
      </c>
      <c r="J94" s="103">
        <f>'Formula Factor Data'!AM98</f>
        <v>4.5485949152542382</v>
      </c>
      <c r="K94" s="103">
        <f>'Formula Factor Data'!AN98</f>
        <v>6.8003745762711869</v>
      </c>
      <c r="L94" s="103">
        <f>'Formula Factor Data'!AO98</f>
        <v>10.718471186440681</v>
      </c>
      <c r="M94" s="103">
        <f>'Formula Factor Data'!AP98</f>
        <v>76.655990294832023</v>
      </c>
      <c r="N94" s="103">
        <f>'Formula Factor Data'!AQ98</f>
        <v>2.8623133102063179</v>
      </c>
      <c r="O94" s="104">
        <f>$D94*'National Details'!$E$52</f>
        <v>12.336454812932594</v>
      </c>
      <c r="P94" s="104">
        <f>$D94*'National Details'!$E$53</f>
        <v>2.3247184578963296</v>
      </c>
      <c r="Q94" s="104">
        <f>$D94*'National Details'!$E$59</f>
        <v>2.3687625448692193</v>
      </c>
      <c r="R94" s="104">
        <f>$D94*'National Details'!$E$60</f>
        <v>1.7939892803053625</v>
      </c>
      <c r="S94" s="104">
        <f>$D94*'National Details'!$E$61</f>
        <v>1.6894850503846615</v>
      </c>
      <c r="T94" s="104">
        <f>$D94*'National Details'!$E$62</f>
        <v>1.5501460771570619</v>
      </c>
      <c r="U94" s="104">
        <f>$D94*'National Details'!$E$63</f>
        <v>0.99279018424665733</v>
      </c>
      <c r="V94" s="104">
        <f>$D94*'National Details'!$E$64</f>
        <v>0.81861646771215646</v>
      </c>
      <c r="W94" s="104">
        <f>$D94*'National Details'!$E$55</f>
        <v>1.0106579625096279</v>
      </c>
      <c r="X94" s="104">
        <f>$D94*'National Details'!$E$56</f>
        <v>8.4072350238021141</v>
      </c>
      <c r="Y94" s="105">
        <f t="shared" si="18"/>
        <v>1868414.0627562623</v>
      </c>
      <c r="Z94" s="105">
        <f t="shared" si="18"/>
        <v>43821.184464632744</v>
      </c>
      <c r="AA94" s="105">
        <f t="shared" si="18"/>
        <v>0</v>
      </c>
      <c r="AB94" s="105">
        <f t="shared" si="18"/>
        <v>0</v>
      </c>
      <c r="AC94" s="105">
        <f t="shared" si="18"/>
        <v>0</v>
      </c>
      <c r="AD94" s="105">
        <f t="shared" si="18"/>
        <v>4019.062341741012</v>
      </c>
      <c r="AE94" s="105">
        <f t="shared" si="18"/>
        <v>3848.2667232578565</v>
      </c>
      <c r="AF94" s="105">
        <f t="shared" si="11"/>
        <v>5001.3607024936009</v>
      </c>
      <c r="AG94" s="105">
        <f t="shared" si="25"/>
        <v>12868.689767492469</v>
      </c>
      <c r="AH94" s="105">
        <f t="shared" si="19"/>
        <v>44159.602570353665</v>
      </c>
      <c r="AI94" s="105">
        <f t="shared" si="19"/>
        <v>13716.560205077067</v>
      </c>
      <c r="AJ94" s="104">
        <f t="shared" si="20"/>
        <v>12.336454812932594</v>
      </c>
      <c r="AK94" s="104">
        <f t="shared" si="20"/>
        <v>0.28933525644719338</v>
      </c>
      <c r="AL94" s="104">
        <f t="shared" si="21"/>
        <v>8.4967252699932508E-2</v>
      </c>
      <c r="AM94" s="104">
        <f t="shared" si="21"/>
        <v>0.29156970744621108</v>
      </c>
      <c r="AN94" s="104">
        <f t="shared" si="21"/>
        <v>9.0565431149228548E-2</v>
      </c>
      <c r="AO94" s="104">
        <f t="shared" si="22"/>
        <v>13.092892460675159</v>
      </c>
      <c r="AP94" s="104">
        <f t="shared" si="23"/>
        <v>13.09</v>
      </c>
      <c r="AQ94" s="105">
        <f t="shared" si="24"/>
        <v>1982543</v>
      </c>
      <c r="AR94" s="214"/>
      <c r="AS94" s="215"/>
      <c r="AT94" s="32"/>
      <c r="AV94" s="32"/>
      <c r="AX94" s="32"/>
    </row>
    <row r="95" spans="1:50" x14ac:dyDescent="0.5">
      <c r="A95" s="102" t="s">
        <v>129</v>
      </c>
      <c r="B95" s="101">
        <v>319</v>
      </c>
      <c r="C95" s="102" t="s">
        <v>147</v>
      </c>
      <c r="D95" s="103">
        <f>ACA!P101</f>
        <v>1.4080086211353955</v>
      </c>
      <c r="E95" s="103">
        <f>'Formula Factor Data'!AH99</f>
        <v>387.27</v>
      </c>
      <c r="F95" s="103">
        <f>'Formula Factor Data'!AI99</f>
        <v>67.278539325842701</v>
      </c>
      <c r="G95" s="103">
        <f>'Formula Factor Data'!AJ99</f>
        <v>0</v>
      </c>
      <c r="H95" s="103">
        <f>'Formula Factor Data'!AK99</f>
        <v>8.2031411126187237</v>
      </c>
      <c r="I95" s="103">
        <f>'Formula Factor Data'!AL99</f>
        <v>14.917455902306648</v>
      </c>
      <c r="J95" s="103">
        <f>'Formula Factor Data'!AM99</f>
        <v>5.7801492537313433</v>
      </c>
      <c r="K95" s="103">
        <f>'Formula Factor Data'!AN99</f>
        <v>59.085970149253725</v>
      </c>
      <c r="L95" s="103">
        <f>'Formula Factor Data'!AO99</f>
        <v>8.4074898236092253</v>
      </c>
      <c r="M95" s="103">
        <f>'Formula Factor Data'!AP99</f>
        <v>149.89398347640599</v>
      </c>
      <c r="N95" s="103">
        <f>'Formula Factor Data'!AQ99</f>
        <v>5.5293567065915763</v>
      </c>
      <c r="O95" s="104">
        <f>$D95*'National Details'!$E$52</f>
        <v>12.631848453073109</v>
      </c>
      <c r="P95" s="104">
        <f>$D95*'National Details'!$E$53</f>
        <v>2.3803833193166426</v>
      </c>
      <c r="Q95" s="104">
        <f>$D95*'National Details'!$E$59</f>
        <v>2.4254820320612693</v>
      </c>
      <c r="R95" s="104">
        <f>$D95*'National Details'!$E$60</f>
        <v>1.8369459507522823</v>
      </c>
      <c r="S95" s="104">
        <f>$D95*'National Details'!$E$61</f>
        <v>1.729939390514285</v>
      </c>
      <c r="T95" s="104">
        <f>$D95*'National Details'!$E$62</f>
        <v>1.5872639768636239</v>
      </c>
      <c r="U95" s="104">
        <f>$D95*'National Details'!$E$63</f>
        <v>1.0165623222609723</v>
      </c>
      <c r="V95" s="104">
        <f>$D95*'National Details'!$E$64</f>
        <v>0.83821805519764425</v>
      </c>
      <c r="W95" s="104">
        <f>$D95*'National Details'!$E$55</f>
        <v>1.0348579404619442</v>
      </c>
      <c r="X95" s="104">
        <f>$D95*'National Details'!$E$56</f>
        <v>8.6085443784632503</v>
      </c>
      <c r="Y95" s="105">
        <f t="shared" si="18"/>
        <v>2788403.491740325</v>
      </c>
      <c r="Z95" s="105">
        <f t="shared" si="18"/>
        <v>91284.766272758076</v>
      </c>
      <c r="AA95" s="105">
        <f t="shared" si="18"/>
        <v>0</v>
      </c>
      <c r="AB95" s="105">
        <f t="shared" si="18"/>
        <v>8589.1743046564861</v>
      </c>
      <c r="AC95" s="105">
        <f t="shared" si="18"/>
        <v>14709.587905846249</v>
      </c>
      <c r="AD95" s="105">
        <f t="shared" si="18"/>
        <v>5229.5349340654648</v>
      </c>
      <c r="AE95" s="105">
        <f t="shared" si="18"/>
        <v>34236.805485941673</v>
      </c>
      <c r="AF95" s="105">
        <f t="shared" si="11"/>
        <v>4016.9665683526346</v>
      </c>
      <c r="AG95" s="105">
        <f t="shared" si="25"/>
        <v>66782.069198862504</v>
      </c>
      <c r="AH95" s="105">
        <f t="shared" si="19"/>
        <v>88417.818045977212</v>
      </c>
      <c r="AI95" s="105">
        <f t="shared" si="19"/>
        <v>27131.836178036785</v>
      </c>
      <c r="AJ95" s="104">
        <f t="shared" si="20"/>
        <v>12.631848453073111</v>
      </c>
      <c r="AK95" s="104">
        <f t="shared" si="20"/>
        <v>0.41353245218897594</v>
      </c>
      <c r="AL95" s="104">
        <f t="shared" si="21"/>
        <v>0.30253188966427846</v>
      </c>
      <c r="AM95" s="104">
        <f t="shared" si="21"/>
        <v>0.40054478536429422</v>
      </c>
      <c r="AN95" s="104">
        <f t="shared" si="21"/>
        <v>0.12291092156130606</v>
      </c>
      <c r="AO95" s="104">
        <f t="shared" si="22"/>
        <v>13.871368501851967</v>
      </c>
      <c r="AP95" s="104">
        <f t="shared" si="23"/>
        <v>13.87</v>
      </c>
      <c r="AQ95" s="105">
        <f t="shared" si="24"/>
        <v>3061718</v>
      </c>
      <c r="AR95" s="214"/>
      <c r="AS95" s="215"/>
      <c r="AT95" s="32"/>
      <c r="AV95" s="32"/>
      <c r="AX95" s="32"/>
    </row>
    <row r="96" spans="1:50" x14ac:dyDescent="0.5">
      <c r="A96" s="102" t="s">
        <v>129</v>
      </c>
      <c r="B96" s="101">
        <v>320</v>
      </c>
      <c r="C96" s="102" t="s">
        <v>148</v>
      </c>
      <c r="D96" s="103">
        <f>ACA!P102</f>
        <v>1.2075589907322928</v>
      </c>
      <c r="E96" s="103">
        <f>'Formula Factor Data'!AH100</f>
        <v>558.56999999999994</v>
      </c>
      <c r="F96" s="103">
        <f>'Formula Factor Data'!AI100</f>
        <v>132.09795829602149</v>
      </c>
      <c r="G96" s="103">
        <f>'Formula Factor Data'!AJ100</f>
        <v>0</v>
      </c>
      <c r="H96" s="103">
        <f>'Formula Factor Data'!AK100</f>
        <v>15.451090065169486</v>
      </c>
      <c r="I96" s="103">
        <f>'Formula Factor Data'!AL100</f>
        <v>21.317266632284682</v>
      </c>
      <c r="J96" s="103">
        <f>'Formula Factor Data'!AM100</f>
        <v>23.01950536827793</v>
      </c>
      <c r="K96" s="103">
        <f>'Formula Factor Data'!AN100</f>
        <v>107.66005297951145</v>
      </c>
      <c r="L96" s="103">
        <f>'Formula Factor Data'!AO100</f>
        <v>122.74450700923623</v>
      </c>
      <c r="M96" s="103">
        <f>'Formula Factor Data'!AP100</f>
        <v>241.62986454151198</v>
      </c>
      <c r="N96" s="103">
        <f>'Formula Factor Data'!AQ100</f>
        <v>6.4668444702897014</v>
      </c>
      <c r="O96" s="104">
        <f>$D96*'National Details'!$E$52</f>
        <v>10.833528957213272</v>
      </c>
      <c r="P96" s="104">
        <f>$D96*'National Details'!$E$53</f>
        <v>2.0415026126133213</v>
      </c>
      <c r="Q96" s="104">
        <f>$D96*'National Details'!$E$59</f>
        <v>2.0801808957060142</v>
      </c>
      <c r="R96" s="104">
        <f>$D96*'National Details'!$E$60</f>
        <v>1.5754311195420527</v>
      </c>
      <c r="S96" s="104">
        <f>$D96*'National Details'!$E$61</f>
        <v>1.4836584329667872</v>
      </c>
      <c r="T96" s="104">
        <f>$D96*'National Details'!$E$62</f>
        <v>1.3612948508664349</v>
      </c>
      <c r="U96" s="104">
        <f>$D96*'National Details'!$E$63</f>
        <v>0.87184052246501986</v>
      </c>
      <c r="V96" s="104">
        <f>$D96*'National Details'!$E$64</f>
        <v>0.71888604483957819</v>
      </c>
      <c r="W96" s="104">
        <f>$D96*'National Details'!$E$55</f>
        <v>0.88753150469194231</v>
      </c>
      <c r="X96" s="104">
        <f>$D96*'National Details'!$E$56</f>
        <v>7.3829982326021648</v>
      </c>
      <c r="Y96" s="105">
        <f t="shared" si="18"/>
        <v>3449232.0336894514</v>
      </c>
      <c r="Z96" s="105">
        <f t="shared" si="18"/>
        <v>153716.64637986166</v>
      </c>
      <c r="AA96" s="105">
        <f t="shared" si="18"/>
        <v>0</v>
      </c>
      <c r="AB96" s="105">
        <f t="shared" si="18"/>
        <v>13875.01302812358</v>
      </c>
      <c r="AC96" s="105">
        <f t="shared" si="18"/>
        <v>18027.699171870685</v>
      </c>
      <c r="AD96" s="105">
        <f t="shared" si="18"/>
        <v>17861.710452577532</v>
      </c>
      <c r="AE96" s="105">
        <f t="shared" si="18"/>
        <v>53501.566197813314</v>
      </c>
      <c r="AF96" s="105">
        <f t="shared" si="11"/>
        <v>50296.408506702617</v>
      </c>
      <c r="AG96" s="105">
        <f t="shared" si="25"/>
        <v>153562.39735708773</v>
      </c>
      <c r="AH96" s="105">
        <f t="shared" si="19"/>
        <v>122238.84683537183</v>
      </c>
      <c r="AI96" s="105">
        <f t="shared" si="19"/>
        <v>27214.479737957314</v>
      </c>
      <c r="AJ96" s="104">
        <f t="shared" si="20"/>
        <v>10.833528957213272</v>
      </c>
      <c r="AK96" s="104">
        <f t="shared" si="20"/>
        <v>0.48280130866715626</v>
      </c>
      <c r="AL96" s="104">
        <f t="shared" si="21"/>
        <v>0.48231683524277608</v>
      </c>
      <c r="AM96" s="104">
        <f t="shared" si="21"/>
        <v>0.3839341841757315</v>
      </c>
      <c r="AN96" s="104">
        <f t="shared" si="21"/>
        <v>8.5476665940995677E-2</v>
      </c>
      <c r="AO96" s="104">
        <f t="shared" si="22"/>
        <v>12.26805795123993</v>
      </c>
      <c r="AP96" s="104">
        <f t="shared" si="23"/>
        <v>12.27</v>
      </c>
      <c r="AQ96" s="105">
        <f t="shared" si="24"/>
        <v>3906583</v>
      </c>
      <c r="AR96" s="214"/>
      <c r="AS96" s="215"/>
      <c r="AT96" s="32"/>
      <c r="AV96" s="32"/>
      <c r="AX96" s="32"/>
    </row>
    <row r="97" spans="1:50" x14ac:dyDescent="0.5">
      <c r="A97" s="102" t="s">
        <v>149</v>
      </c>
      <c r="B97" s="101">
        <v>867</v>
      </c>
      <c r="C97" s="102" t="s">
        <v>150</v>
      </c>
      <c r="D97" s="103">
        <f>ACA!P103</f>
        <v>1.383764944927439</v>
      </c>
      <c r="E97" s="103">
        <f>'Formula Factor Data'!AH101</f>
        <v>250.94</v>
      </c>
      <c r="F97" s="103">
        <f>'Formula Factor Data'!AI101</f>
        <v>30.734509490509488</v>
      </c>
      <c r="G97" s="103">
        <f>'Formula Factor Data'!AJ101</f>
        <v>0</v>
      </c>
      <c r="H97" s="103">
        <f>'Formula Factor Data'!AK101</f>
        <v>0</v>
      </c>
      <c r="I97" s="103">
        <f>'Formula Factor Data'!AL101</f>
        <v>0</v>
      </c>
      <c r="J97" s="103">
        <f>'Formula Factor Data'!AM101</f>
        <v>0</v>
      </c>
      <c r="K97" s="103">
        <f>'Formula Factor Data'!AN101</f>
        <v>0</v>
      </c>
      <c r="L97" s="103">
        <f>'Formula Factor Data'!AO101</f>
        <v>28.463500205733094</v>
      </c>
      <c r="M97" s="103">
        <f>'Formula Factor Data'!AP101</f>
        <v>42.447683203433996</v>
      </c>
      <c r="N97" s="103">
        <f>'Formula Factor Data'!AQ101</f>
        <v>2.8112589273211035</v>
      </c>
      <c r="O97" s="104">
        <f>$D97*'National Details'!$E$52</f>
        <v>12.414348049164124</v>
      </c>
      <c r="P97" s="104">
        <f>$D97*'National Details'!$E$53</f>
        <v>2.3393968924027235</v>
      </c>
      <c r="Q97" s="104">
        <f>$D97*'National Details'!$E$59</f>
        <v>2.3837190768131027</v>
      </c>
      <c r="R97" s="104">
        <f>$D97*'National Details'!$E$60</f>
        <v>1.8053166537628624</v>
      </c>
      <c r="S97" s="104">
        <f>$D97*'National Details'!$E$61</f>
        <v>1.7001525768446371</v>
      </c>
      <c r="T97" s="104">
        <f>$D97*'National Details'!$E$62</f>
        <v>1.5599338076203384</v>
      </c>
      <c r="U97" s="104">
        <f>$D97*'National Details'!$E$63</f>
        <v>0.99905873072313789</v>
      </c>
      <c r="V97" s="104">
        <f>$D97*'National Details'!$E$64</f>
        <v>0.82378526919276329</v>
      </c>
      <c r="W97" s="104">
        <f>$D97*'National Details'!$E$55</f>
        <v>1.0170393273844469</v>
      </c>
      <c r="X97" s="104">
        <f>$D97*'National Details'!$E$56</f>
        <v>8.4603188921981225</v>
      </c>
      <c r="Y97" s="105">
        <f t="shared" si="18"/>
        <v>1775696.2046906298</v>
      </c>
      <c r="Z97" s="105">
        <f t="shared" si="18"/>
        <v>40983.123115223352</v>
      </c>
      <c r="AA97" s="105">
        <f t="shared" si="18"/>
        <v>0</v>
      </c>
      <c r="AB97" s="105">
        <f t="shared" si="18"/>
        <v>0</v>
      </c>
      <c r="AC97" s="105">
        <f t="shared" si="18"/>
        <v>0</v>
      </c>
      <c r="AD97" s="105">
        <f t="shared" si="18"/>
        <v>0</v>
      </c>
      <c r="AE97" s="105">
        <f t="shared" si="18"/>
        <v>0</v>
      </c>
      <c r="AF97" s="105">
        <f t="shared" si="11"/>
        <v>13365.252942114425</v>
      </c>
      <c r="AG97" s="105">
        <f t="shared" si="25"/>
        <v>13365.252942114425</v>
      </c>
      <c r="AH97" s="105">
        <f t="shared" si="19"/>
        <v>24607.449009321703</v>
      </c>
      <c r="AI97" s="105">
        <f t="shared" si="19"/>
        <v>13556.963797794957</v>
      </c>
      <c r="AJ97" s="104">
        <f t="shared" si="20"/>
        <v>12.414348049164126</v>
      </c>
      <c r="AK97" s="104">
        <f t="shared" si="20"/>
        <v>0.28652353547310083</v>
      </c>
      <c r="AL97" s="104">
        <f t="shared" si="21"/>
        <v>9.3439914637555258E-2</v>
      </c>
      <c r="AM97" s="104">
        <f t="shared" si="21"/>
        <v>0.17203699360105446</v>
      </c>
      <c r="AN97" s="104">
        <f t="shared" si="21"/>
        <v>9.4780214448375574E-2</v>
      </c>
      <c r="AO97" s="104">
        <f t="shared" si="22"/>
        <v>13.061128707324212</v>
      </c>
      <c r="AP97" s="104">
        <f t="shared" si="23"/>
        <v>13.06</v>
      </c>
      <c r="AQ97" s="105">
        <f t="shared" si="24"/>
        <v>1868048</v>
      </c>
      <c r="AR97" s="214"/>
      <c r="AS97" s="215"/>
      <c r="AT97" s="32"/>
      <c r="AV97" s="32"/>
      <c r="AX97" s="32"/>
    </row>
    <row r="98" spans="1:50" x14ac:dyDescent="0.5">
      <c r="A98" s="102" t="s">
        <v>149</v>
      </c>
      <c r="B98" s="101">
        <v>846</v>
      </c>
      <c r="C98" s="102" t="s">
        <v>151</v>
      </c>
      <c r="D98" s="103">
        <f>ACA!P104</f>
        <v>1.2773020368941428</v>
      </c>
      <c r="E98" s="103">
        <f>'Formula Factor Data'!AH102</f>
        <v>443.31</v>
      </c>
      <c r="F98" s="103">
        <f>'Formula Factor Data'!AI102</f>
        <v>106.18188656951556</v>
      </c>
      <c r="G98" s="103">
        <f>'Formula Factor Data'!AJ102</f>
        <v>15.463111573111574</v>
      </c>
      <c r="H98" s="103">
        <f>'Formula Factor Data'!AK102</f>
        <v>16.555428505428505</v>
      </c>
      <c r="I98" s="103">
        <f>'Formula Factor Data'!AL102</f>
        <v>28.570914760914764</v>
      </c>
      <c r="J98" s="103">
        <f>'Formula Factor Data'!AM102</f>
        <v>11.640002310002311</v>
      </c>
      <c r="K98" s="103">
        <f>'Formula Factor Data'!AN102</f>
        <v>38.162822822822825</v>
      </c>
      <c r="L98" s="103">
        <f>'Formula Factor Data'!AO102</f>
        <v>34.510388080388083</v>
      </c>
      <c r="M98" s="103">
        <f>'Formula Factor Data'!AP102</f>
        <v>73.185615273771006</v>
      </c>
      <c r="N98" s="103">
        <f>'Formula Factor Data'!AQ102</f>
        <v>8.5588424575253139</v>
      </c>
      <c r="O98" s="104">
        <f>$D98*'National Details'!$E$52</f>
        <v>11.459223698387342</v>
      </c>
      <c r="P98" s="104">
        <f>$D98*'National Details'!$E$53</f>
        <v>2.1594104018341902</v>
      </c>
      <c r="Q98" s="104">
        <f>$D98*'National Details'!$E$59</f>
        <v>2.2003225644341349</v>
      </c>
      <c r="R98" s="104">
        <f>$D98*'National Details'!$E$60</f>
        <v>1.6664207657111441</v>
      </c>
      <c r="S98" s="104">
        <f>$D98*'National Details'!$E$61</f>
        <v>1.5693477113978733</v>
      </c>
      <c r="T98" s="104">
        <f>$D98*'National Details'!$E$62</f>
        <v>1.4399169723135139</v>
      </c>
      <c r="U98" s="104">
        <f>$D98*'National Details'!$E$63</f>
        <v>0.92219401597607042</v>
      </c>
      <c r="V98" s="104">
        <f>$D98*'National Details'!$E$64</f>
        <v>0.76040559212061998</v>
      </c>
      <c r="W98" s="104">
        <f>$D98*'National Details'!$E$55</f>
        <v>0.93879123707511081</v>
      </c>
      <c r="X98" s="104">
        <f>$D98*'National Details'!$E$56</f>
        <v>7.8094062097701986</v>
      </c>
      <c r="Y98" s="105">
        <f t="shared" si="18"/>
        <v>2895593.4209072925</v>
      </c>
      <c r="Z98" s="105">
        <f t="shared" si="18"/>
        <v>130695.4540964163</v>
      </c>
      <c r="AA98" s="105">
        <f t="shared" si="18"/>
        <v>19393.584987087605</v>
      </c>
      <c r="AB98" s="105">
        <f t="shared" si="18"/>
        <v>15725.336612614596</v>
      </c>
      <c r="AC98" s="105">
        <f t="shared" si="18"/>
        <v>25557.488824773623</v>
      </c>
      <c r="AD98" s="105">
        <f t="shared" si="18"/>
        <v>9553.5630238462763</v>
      </c>
      <c r="AE98" s="105">
        <f t="shared" si="18"/>
        <v>20060.310298778466</v>
      </c>
      <c r="AF98" s="105">
        <f t="shared" si="11"/>
        <v>14957.878487070535</v>
      </c>
      <c r="AG98" s="105">
        <f t="shared" si="25"/>
        <v>105248.16223417109</v>
      </c>
      <c r="AH98" s="105">
        <f t="shared" si="19"/>
        <v>39162.428150410968</v>
      </c>
      <c r="AI98" s="105">
        <f t="shared" si="19"/>
        <v>38098.502138658514</v>
      </c>
      <c r="AJ98" s="104">
        <f t="shared" si="20"/>
        <v>11.459223698387342</v>
      </c>
      <c r="AK98" s="104">
        <f t="shared" si="20"/>
        <v>0.51722332080167377</v>
      </c>
      <c r="AL98" s="104">
        <f t="shared" si="21"/>
        <v>0.41651643016498729</v>
      </c>
      <c r="AM98" s="104">
        <f t="shared" si="21"/>
        <v>0.15498412916236182</v>
      </c>
      <c r="AN98" s="104">
        <f t="shared" si="21"/>
        <v>0.15077367403451988</v>
      </c>
      <c r="AO98" s="104">
        <f t="shared" si="22"/>
        <v>12.698721252550886</v>
      </c>
      <c r="AP98" s="104">
        <f t="shared" si="23"/>
        <v>12.7</v>
      </c>
      <c r="AQ98" s="105">
        <f t="shared" si="24"/>
        <v>3209122</v>
      </c>
      <c r="AR98" s="214"/>
      <c r="AS98" s="215"/>
      <c r="AT98" s="32"/>
      <c r="AV98" s="32"/>
      <c r="AX98" s="32"/>
    </row>
    <row r="99" spans="1:50" x14ac:dyDescent="0.5">
      <c r="A99" s="102" t="s">
        <v>149</v>
      </c>
      <c r="B99" s="101">
        <v>825</v>
      </c>
      <c r="C99" s="102" t="s">
        <v>152</v>
      </c>
      <c r="D99" s="103">
        <f>ACA!P105</f>
        <v>1.2491445921431854</v>
      </c>
      <c r="E99" s="103">
        <f>'Formula Factor Data'!AH103</f>
        <v>986.54</v>
      </c>
      <c r="F99" s="103">
        <f>'Formula Factor Data'!AI103</f>
        <v>155.3828878911626</v>
      </c>
      <c r="G99" s="103">
        <f>'Formula Factor Data'!AJ103</f>
        <v>0</v>
      </c>
      <c r="H99" s="103">
        <f>'Formula Factor Data'!AK103</f>
        <v>0</v>
      </c>
      <c r="I99" s="103">
        <f>'Formula Factor Data'!AL103</f>
        <v>4.0749405644017029</v>
      </c>
      <c r="J99" s="103">
        <f>'Formula Factor Data'!AM103</f>
        <v>0</v>
      </c>
      <c r="K99" s="103">
        <f>'Formula Factor Data'!AN103</f>
        <v>25.445048715119025</v>
      </c>
      <c r="L99" s="103">
        <f>'Formula Factor Data'!AO103</f>
        <v>138.92125618792369</v>
      </c>
      <c r="M99" s="103">
        <f>'Formula Factor Data'!AP103</f>
        <v>191.91685940008398</v>
      </c>
      <c r="N99" s="103">
        <f>'Formula Factor Data'!AQ103</f>
        <v>11.719812902599294</v>
      </c>
      <c r="O99" s="104">
        <f>$D99*'National Details'!$E$52</f>
        <v>11.206611200437537</v>
      </c>
      <c r="P99" s="104">
        <f>$D99*'National Details'!$E$53</f>
        <v>2.1118073468573599</v>
      </c>
      <c r="Q99" s="104">
        <f>$D99*'National Details'!$E$59</f>
        <v>2.1518176225701193</v>
      </c>
      <c r="R99" s="104">
        <f>$D99*'National Details'!$E$60</f>
        <v>1.6296854053288383</v>
      </c>
      <c r="S99" s="104">
        <f>$D99*'National Details'!$E$61</f>
        <v>1.5347522749213329</v>
      </c>
      <c r="T99" s="104">
        <f>$D99*'National Details'!$E$62</f>
        <v>1.4081747677113272</v>
      </c>
      <c r="U99" s="104">
        <f>$D99*'National Details'!$E$63</f>
        <v>0.90186473887129925</v>
      </c>
      <c r="V99" s="104">
        <f>$D99*'National Details'!$E$64</f>
        <v>0.743642854858791</v>
      </c>
      <c r="W99" s="104">
        <f>$D99*'National Details'!$E$55</f>
        <v>0.91809608304959811</v>
      </c>
      <c r="X99" s="104">
        <f>$D99*'National Details'!$E$56</f>
        <v>7.6372519991466303</v>
      </c>
      <c r="Y99" s="105">
        <f t="shared" si="18"/>
        <v>6301789.0217973981</v>
      </c>
      <c r="Z99" s="105">
        <f t="shared" si="18"/>
        <v>187039.07280794831</v>
      </c>
      <c r="AA99" s="105">
        <f t="shared" si="18"/>
        <v>0</v>
      </c>
      <c r="AB99" s="105">
        <f t="shared" si="18"/>
        <v>0</v>
      </c>
      <c r="AC99" s="105">
        <f t="shared" si="18"/>
        <v>3564.793851789299</v>
      </c>
      <c r="AD99" s="105">
        <f t="shared" si="18"/>
        <v>0</v>
      </c>
      <c r="AE99" s="105">
        <f t="shared" si="18"/>
        <v>13080.355562566136</v>
      </c>
      <c r="AF99" s="105">
        <f t="shared" si="11"/>
        <v>58885.445744729521</v>
      </c>
      <c r="AG99" s="105">
        <f t="shared" si="25"/>
        <v>75530.595159084958</v>
      </c>
      <c r="AH99" s="105">
        <f t="shared" si="19"/>
        <v>100432.92662524659</v>
      </c>
      <c r="AI99" s="105">
        <f t="shared" si="19"/>
        <v>51019.083776400526</v>
      </c>
      <c r="AJ99" s="104">
        <f t="shared" si="20"/>
        <v>11.206611200437536</v>
      </c>
      <c r="AK99" s="104">
        <f t="shared" si="20"/>
        <v>0.33261573197687955</v>
      </c>
      <c r="AL99" s="104">
        <f t="shared" si="21"/>
        <v>0.13431773275140402</v>
      </c>
      <c r="AM99" s="104">
        <f t="shared" si="21"/>
        <v>0.17860210116812045</v>
      </c>
      <c r="AN99" s="104">
        <f t="shared" si="21"/>
        <v>9.0728368358100969E-2</v>
      </c>
      <c r="AO99" s="104">
        <f t="shared" si="22"/>
        <v>11.942875134692041</v>
      </c>
      <c r="AP99" s="104">
        <f t="shared" si="23"/>
        <v>11.94</v>
      </c>
      <c r="AQ99" s="105">
        <f t="shared" si="24"/>
        <v>6714194</v>
      </c>
      <c r="AR99" s="214"/>
      <c r="AS99" s="215"/>
      <c r="AT99" s="32"/>
      <c r="AV99" s="32"/>
      <c r="AX99" s="32"/>
    </row>
    <row r="100" spans="1:50" x14ac:dyDescent="0.5">
      <c r="A100" s="102" t="s">
        <v>149</v>
      </c>
      <c r="B100" s="101">
        <v>845</v>
      </c>
      <c r="C100" s="102" t="s">
        <v>153</v>
      </c>
      <c r="D100" s="103">
        <f>ACA!P106</f>
        <v>1.1441789571563925</v>
      </c>
      <c r="E100" s="103">
        <f>'Formula Factor Data'!AH104</f>
        <v>733.81</v>
      </c>
      <c r="F100" s="103">
        <f>'Formula Factor Data'!AI104</f>
        <v>181.39813297714454</v>
      </c>
      <c r="G100" s="103">
        <f>'Formula Factor Data'!AJ104</f>
        <v>27.616201125935063</v>
      </c>
      <c r="H100" s="103">
        <f>'Formula Factor Data'!AK104</f>
        <v>20.514083828179224</v>
      </c>
      <c r="I100" s="103">
        <f>'Formula Factor Data'!AL104</f>
        <v>28.946079663761854</v>
      </c>
      <c r="J100" s="103">
        <f>'Formula Factor Data'!AM104</f>
        <v>60.467030539060687</v>
      </c>
      <c r="K100" s="103">
        <f>'Formula Factor Data'!AN104</f>
        <v>85.366884013264425</v>
      </c>
      <c r="L100" s="103">
        <f>'Formula Factor Data'!AO104</f>
        <v>91.959686126320662</v>
      </c>
      <c r="M100" s="103">
        <f>'Formula Factor Data'!AP104</f>
        <v>55.800538787131593</v>
      </c>
      <c r="N100" s="103">
        <f>'Formula Factor Data'!AQ104</f>
        <v>12.143218861710245</v>
      </c>
      <c r="O100" s="104">
        <f>$D100*'National Details'!$E$52</f>
        <v>10.264919527509736</v>
      </c>
      <c r="P100" s="104">
        <f>$D100*'National Details'!$E$53</f>
        <v>1.934352150295737</v>
      </c>
      <c r="Q100" s="104">
        <f>$D100*'National Details'!$E$59</f>
        <v>1.9710003620628158</v>
      </c>
      <c r="R100" s="104">
        <f>$D100*'National Details'!$E$60</f>
        <v>1.4927429212681602</v>
      </c>
      <c r="S100" s="104">
        <f>$D100*'National Details'!$E$61</f>
        <v>1.4057870229418592</v>
      </c>
      <c r="T100" s="104">
        <f>$D100*'National Details'!$E$62</f>
        <v>1.2898458251734597</v>
      </c>
      <c r="U100" s="104">
        <f>$D100*'National Details'!$E$63</f>
        <v>0.826081034099856</v>
      </c>
      <c r="V100" s="104">
        <f>$D100*'National Details'!$E$64</f>
        <v>0.68115453688935534</v>
      </c>
      <c r="W100" s="104">
        <f>$D100*'National Details'!$E$55</f>
        <v>0.84094845823312525</v>
      </c>
      <c r="X100" s="104">
        <f>$D100*'National Details'!$E$56</f>
        <v>6.995493622504922</v>
      </c>
      <c r="Y100" s="105">
        <f t="shared" si="18"/>
        <v>4293525.3411346935</v>
      </c>
      <c r="Z100" s="105">
        <f t="shared" si="18"/>
        <v>200006.0850928638</v>
      </c>
      <c r="AA100" s="105">
        <f t="shared" si="18"/>
        <v>31025.979178270005</v>
      </c>
      <c r="AB100" s="105">
        <f t="shared" si="18"/>
        <v>17454.684449865224</v>
      </c>
      <c r="AC100" s="105">
        <f t="shared" si="18"/>
        <v>23194.453199123873</v>
      </c>
      <c r="AD100" s="105">
        <f t="shared" si="18"/>
        <v>44456.093733822803</v>
      </c>
      <c r="AE100" s="105">
        <f t="shared" si="18"/>
        <v>40196.379379429171</v>
      </c>
      <c r="AF100" s="105">
        <f t="shared" si="11"/>
        <v>35704.091727042724</v>
      </c>
      <c r="AG100" s="105">
        <f t="shared" si="25"/>
        <v>192031.68166755381</v>
      </c>
      <c r="AH100" s="105">
        <f t="shared" si="19"/>
        <v>26747.46492512113</v>
      </c>
      <c r="AI100" s="105">
        <f t="shared" si="19"/>
        <v>48420.25175915203</v>
      </c>
      <c r="AJ100" s="104">
        <f t="shared" si="20"/>
        <v>10.264919527509734</v>
      </c>
      <c r="AK100" s="104">
        <f t="shared" si="20"/>
        <v>0.47817264494074974</v>
      </c>
      <c r="AL100" s="104">
        <f t="shared" si="21"/>
        <v>0.45910751711759079</v>
      </c>
      <c r="AM100" s="104">
        <f t="shared" si="21"/>
        <v>6.3947584608571723E-2</v>
      </c>
      <c r="AN100" s="104">
        <f t="shared" si="21"/>
        <v>0.11576267712865114</v>
      </c>
      <c r="AO100" s="104">
        <f t="shared" si="22"/>
        <v>11.3819099513053</v>
      </c>
      <c r="AP100" s="104">
        <f t="shared" si="23"/>
        <v>11.38</v>
      </c>
      <c r="AQ100" s="105">
        <f t="shared" si="24"/>
        <v>4759932</v>
      </c>
      <c r="AR100" s="214"/>
      <c r="AS100" s="215"/>
      <c r="AT100" s="32"/>
      <c r="AV100" s="32"/>
      <c r="AX100" s="32"/>
    </row>
    <row r="101" spans="1:50" x14ac:dyDescent="0.5">
      <c r="A101" s="102" t="s">
        <v>149</v>
      </c>
      <c r="B101" s="101">
        <v>850</v>
      </c>
      <c r="C101" s="102" t="s">
        <v>154</v>
      </c>
      <c r="D101" s="103">
        <f>ACA!P107</f>
        <v>1.1786631312652511</v>
      </c>
      <c r="E101" s="103">
        <f>'Formula Factor Data'!AH105</f>
        <v>2769.6600000000003</v>
      </c>
      <c r="F101" s="103">
        <f>'Formula Factor Data'!AI105</f>
        <v>509.8957845935056</v>
      </c>
      <c r="G101" s="103">
        <f>'Formula Factor Data'!AJ105</f>
        <v>0</v>
      </c>
      <c r="H101" s="103">
        <f>'Formula Factor Data'!AK105</f>
        <v>10.358458576316265</v>
      </c>
      <c r="I101" s="103">
        <f>'Formula Factor Data'!AL105</f>
        <v>54.09417256520716</v>
      </c>
      <c r="J101" s="103">
        <f>'Formula Factor Data'!AM105</f>
        <v>63.608608590860619</v>
      </c>
      <c r="K101" s="103">
        <f>'Formula Factor Data'!AN105</f>
        <v>182.88434086407273</v>
      </c>
      <c r="L101" s="103">
        <f>'Formula Factor Data'!AO105</f>
        <v>157.94731095812614</v>
      </c>
      <c r="M101" s="103">
        <f>'Formula Factor Data'!AP105</f>
        <v>272.42386101910444</v>
      </c>
      <c r="N101" s="103">
        <f>'Formula Factor Data'!AQ105</f>
        <v>41.91359891583614</v>
      </c>
      <c r="O101" s="104">
        <f>$D101*'National Details'!$E$52</f>
        <v>10.57429182454953</v>
      </c>
      <c r="P101" s="104">
        <f>$D101*'National Details'!$E$53</f>
        <v>1.9926511916488685</v>
      </c>
      <c r="Q101" s="104">
        <f>$D101*'National Details'!$E$59</f>
        <v>2.0304039363279101</v>
      </c>
      <c r="R101" s="104">
        <f>$D101*'National Details'!$E$60</f>
        <v>1.5377323929542239</v>
      </c>
      <c r="S101" s="104">
        <f>$D101*'National Details'!$E$61</f>
        <v>1.448155748704463</v>
      </c>
      <c r="T101" s="104">
        <f>$D101*'National Details'!$E$62</f>
        <v>1.3287202230381168</v>
      </c>
      <c r="U101" s="104">
        <f>$D101*'National Details'!$E$63</f>
        <v>0.85097812037272624</v>
      </c>
      <c r="V101" s="104">
        <f>$D101*'National Details'!$E$64</f>
        <v>0.70168371328979218</v>
      </c>
      <c r="W101" s="104">
        <f>$D101*'National Details'!$E$55</f>
        <v>0.86629363074211729</v>
      </c>
      <c r="X101" s="104">
        <f>$D101*'National Details'!$E$56</f>
        <v>7.2063293650669102</v>
      </c>
      <c r="Y101" s="105">
        <f t="shared" si="18"/>
        <v>16693700.064025659</v>
      </c>
      <c r="Z101" s="105">
        <f t="shared" si="18"/>
        <v>579145.33238858078</v>
      </c>
      <c r="AA101" s="105">
        <f t="shared" si="18"/>
        <v>0</v>
      </c>
      <c r="AB101" s="105">
        <f t="shared" si="18"/>
        <v>9079.2662575093291</v>
      </c>
      <c r="AC101" s="105">
        <f t="shared" si="18"/>
        <v>44651.968573878112</v>
      </c>
      <c r="AD101" s="105">
        <f t="shared" si="18"/>
        <v>48175.285418575782</v>
      </c>
      <c r="AE101" s="105">
        <f t="shared" si="18"/>
        <v>88709.42640144474</v>
      </c>
      <c r="AF101" s="105">
        <f t="shared" si="11"/>
        <v>63172.561724624189</v>
      </c>
      <c r="AG101" s="105">
        <f t="shared" si="25"/>
        <v>253788.50837603214</v>
      </c>
      <c r="AH101" s="105">
        <f t="shared" si="19"/>
        <v>134519.46172792479</v>
      </c>
      <c r="AI101" s="105">
        <f t="shared" si="19"/>
        <v>172164.62323781115</v>
      </c>
      <c r="AJ101" s="104">
        <f t="shared" si="20"/>
        <v>10.574291824549533</v>
      </c>
      <c r="AK101" s="104">
        <f t="shared" si="20"/>
        <v>0.3668480762212632</v>
      </c>
      <c r="AL101" s="104">
        <f t="shared" si="21"/>
        <v>0.16075727603782905</v>
      </c>
      <c r="AM101" s="104">
        <f t="shared" si="21"/>
        <v>8.5208673867198839E-2</v>
      </c>
      <c r="AN101" s="104">
        <f t="shared" si="21"/>
        <v>0.10905425166367951</v>
      </c>
      <c r="AO101" s="104">
        <f t="shared" si="22"/>
        <v>11.296160102339503</v>
      </c>
      <c r="AP101" s="104">
        <f t="shared" si="23"/>
        <v>11.3</v>
      </c>
      <c r="AQ101" s="105">
        <f t="shared" si="24"/>
        <v>17839381</v>
      </c>
      <c r="AR101" s="214"/>
      <c r="AS101" s="215"/>
      <c r="AT101" s="32"/>
      <c r="AV101" s="32"/>
      <c r="AX101" s="32"/>
    </row>
    <row r="102" spans="1:50" x14ac:dyDescent="0.5">
      <c r="A102" s="102" t="s">
        <v>149</v>
      </c>
      <c r="B102" s="101">
        <v>921</v>
      </c>
      <c r="C102" s="102" t="s">
        <v>155</v>
      </c>
      <c r="D102" s="103">
        <f>ACA!P108</f>
        <v>1.0976909844166518</v>
      </c>
      <c r="E102" s="103">
        <f>'Formula Factor Data'!AH106</f>
        <v>195.93</v>
      </c>
      <c r="F102" s="103">
        <f>'Formula Factor Data'!AI106</f>
        <v>48.415741780272654</v>
      </c>
      <c r="G102" s="103">
        <f>'Formula Factor Data'!AJ106</f>
        <v>0</v>
      </c>
      <c r="H102" s="103">
        <f>'Formula Factor Data'!AK106</f>
        <v>16.064197929044305</v>
      </c>
      <c r="I102" s="103">
        <f>'Formula Factor Data'!AL106</f>
        <v>10.842502121880836</v>
      </c>
      <c r="J102" s="103">
        <f>'Formula Factor Data'!AM106</f>
        <v>7.1174707180444754</v>
      </c>
      <c r="K102" s="103">
        <f>'Formula Factor Data'!AN106</f>
        <v>26.341293498557121</v>
      </c>
      <c r="L102" s="103">
        <f>'Formula Factor Data'!AO106</f>
        <v>41.939862502121883</v>
      </c>
      <c r="M102" s="103">
        <f>'Formula Factor Data'!AP106</f>
        <v>8.0236719279296995</v>
      </c>
      <c r="N102" s="103">
        <f>'Formula Factor Data'!AQ106</f>
        <v>4.2562890484739677</v>
      </c>
      <c r="O102" s="104">
        <f>$D102*'National Details'!$E$52</f>
        <v>9.8478560111901654</v>
      </c>
      <c r="P102" s="104">
        <f>$D102*'National Details'!$E$53</f>
        <v>1.855759453349541</v>
      </c>
      <c r="Q102" s="104">
        <f>$D102*'National Details'!$E$59</f>
        <v>1.8909186488583394</v>
      </c>
      <c r="R102" s="104">
        <f>$D102*'National Details'!$E$60</f>
        <v>1.4320928002382993</v>
      </c>
      <c r="S102" s="104">
        <f>$D102*'National Details'!$E$61</f>
        <v>1.3486699186710196</v>
      </c>
      <c r="T102" s="104">
        <f>$D102*'National Details'!$E$62</f>
        <v>1.237439409914648</v>
      </c>
      <c r="U102" s="104">
        <f>$D102*'National Details'!$E$63</f>
        <v>0.7925173748891563</v>
      </c>
      <c r="V102" s="104">
        <f>$D102*'National Details'!$E$64</f>
        <v>0.65347923894369064</v>
      </c>
      <c r="W102" s="104">
        <f>$D102*'National Details'!$E$55</f>
        <v>0.80678073581754439</v>
      </c>
      <c r="X102" s="104">
        <f>$D102*'National Details'!$E$56</f>
        <v>6.7112668284444297</v>
      </c>
      <c r="Y102" s="105">
        <f t="shared" si="18"/>
        <v>1099809.5441153189</v>
      </c>
      <c r="Z102" s="105">
        <f t="shared" si="18"/>
        <v>51213.343184812649</v>
      </c>
      <c r="AA102" s="105">
        <f t="shared" si="18"/>
        <v>0</v>
      </c>
      <c r="AB102" s="105">
        <f t="shared" si="18"/>
        <v>13113.090651598788</v>
      </c>
      <c r="AC102" s="105">
        <f t="shared" si="18"/>
        <v>8335.0851792972098</v>
      </c>
      <c r="AD102" s="105">
        <f t="shared" si="18"/>
        <v>5020.2400962903921</v>
      </c>
      <c r="AE102" s="105">
        <f t="shared" si="18"/>
        <v>11899.281681556935</v>
      </c>
      <c r="AF102" s="105">
        <f t="shared" si="11"/>
        <v>15621.892774695092</v>
      </c>
      <c r="AG102" s="105">
        <f t="shared" si="25"/>
        <v>53989.590383438423</v>
      </c>
      <c r="AH102" s="105">
        <f t="shared" si="19"/>
        <v>3689.8060469250081</v>
      </c>
      <c r="AI102" s="105">
        <f t="shared" si="19"/>
        <v>16282.102156877947</v>
      </c>
      <c r="AJ102" s="104">
        <f t="shared" si="20"/>
        <v>9.8478560111901654</v>
      </c>
      <c r="AK102" s="104">
        <f t="shared" si="20"/>
        <v>0.45857178839213653</v>
      </c>
      <c r="AL102" s="104">
        <f t="shared" si="21"/>
        <v>0.48343071311216967</v>
      </c>
      <c r="AM102" s="104">
        <f t="shared" si="21"/>
        <v>3.303906467602561E-2</v>
      </c>
      <c r="AN102" s="104">
        <f t="shared" si="21"/>
        <v>0.14579233146171919</v>
      </c>
      <c r="AO102" s="104">
        <f t="shared" si="22"/>
        <v>10.968689908832216</v>
      </c>
      <c r="AP102" s="104">
        <f t="shared" si="23"/>
        <v>10.97</v>
      </c>
      <c r="AQ102" s="105">
        <f t="shared" si="24"/>
        <v>1225131</v>
      </c>
      <c r="AR102" s="214"/>
      <c r="AS102" s="215"/>
      <c r="AT102" s="32"/>
      <c r="AV102" s="32"/>
      <c r="AX102" s="32"/>
    </row>
    <row r="103" spans="1:50" x14ac:dyDescent="0.5">
      <c r="A103" s="102" t="s">
        <v>149</v>
      </c>
      <c r="B103" s="101">
        <v>886</v>
      </c>
      <c r="C103" s="102" t="s">
        <v>156</v>
      </c>
      <c r="D103" s="103">
        <f>ACA!P109</f>
        <v>1.1050576448273284</v>
      </c>
      <c r="E103" s="103">
        <f>'Formula Factor Data'!AH107</f>
        <v>2529.4100000000003</v>
      </c>
      <c r="F103" s="103">
        <f>'Formula Factor Data'!AI107</f>
        <v>610.04721931314828</v>
      </c>
      <c r="G103" s="103">
        <f>'Formula Factor Data'!AJ107</f>
        <v>46.640560997129683</v>
      </c>
      <c r="H103" s="103">
        <f>'Formula Factor Data'!AK107</f>
        <v>168.93431542267444</v>
      </c>
      <c r="I103" s="103">
        <f>'Formula Factor Data'!AL107</f>
        <v>126.44648759730615</v>
      </c>
      <c r="J103" s="103">
        <f>'Formula Factor Data'!AM107</f>
        <v>121.33325831779042</v>
      </c>
      <c r="K103" s="103">
        <f>'Formula Factor Data'!AN107</f>
        <v>199.86794006946852</v>
      </c>
      <c r="L103" s="103">
        <f>'Formula Factor Data'!AO107</f>
        <v>332.50115259613352</v>
      </c>
      <c r="M103" s="103">
        <f>'Formula Factor Data'!AP107</f>
        <v>363.90767794015704</v>
      </c>
      <c r="N103" s="103">
        <f>'Formula Factor Data'!AQ107</f>
        <v>46.314163919361327</v>
      </c>
      <c r="O103" s="104">
        <f>$D103*'National Details'!$E$52</f>
        <v>9.9139454772034359</v>
      </c>
      <c r="P103" s="104">
        <f>$D103*'National Details'!$E$53</f>
        <v>1.8682135500769492</v>
      </c>
      <c r="Q103" s="104">
        <f>$D103*'National Details'!$E$59</f>
        <v>1.9036087007473577</v>
      </c>
      <c r="R103" s="104">
        <f>$D103*'National Details'!$E$60</f>
        <v>1.4417036483601293</v>
      </c>
      <c r="S103" s="104">
        <f>$D103*'National Details'!$E$61</f>
        <v>1.3577209115624516</v>
      </c>
      <c r="T103" s="104">
        <f>$D103*'National Details'!$E$62</f>
        <v>1.2457439291655494</v>
      </c>
      <c r="U103" s="104">
        <f>$D103*'National Details'!$E$63</f>
        <v>0.79783599957793594</v>
      </c>
      <c r="V103" s="104">
        <f>$D103*'National Details'!$E$64</f>
        <v>0.65786477158180723</v>
      </c>
      <c r="W103" s="104">
        <f>$D103*'National Details'!$E$55</f>
        <v>0.81219508265196061</v>
      </c>
      <c r="X103" s="104">
        <f>$D103*'National Details'!$E$56</f>
        <v>6.7563064838232716</v>
      </c>
      <c r="Y103" s="105">
        <f t="shared" si="18"/>
        <v>14293566.712811094</v>
      </c>
      <c r="Z103" s="105">
        <f t="shared" si="18"/>
        <v>649628.13434532518</v>
      </c>
      <c r="AA103" s="105">
        <f t="shared" si="18"/>
        <v>50607.665301468129</v>
      </c>
      <c r="AB103" s="105">
        <f t="shared" si="18"/>
        <v>138825.33476051164</v>
      </c>
      <c r="AC103" s="105">
        <f t="shared" si="18"/>
        <v>97857.053030556301</v>
      </c>
      <c r="AD103" s="105">
        <f t="shared" si="18"/>
        <v>86155.596874499824</v>
      </c>
      <c r="AE103" s="105">
        <f t="shared" si="18"/>
        <v>90893.247516877236</v>
      </c>
      <c r="AF103" s="105">
        <f t="shared" si="18"/>
        <v>124682.25303790552</v>
      </c>
      <c r="AG103" s="105">
        <f t="shared" si="25"/>
        <v>589021.15052181866</v>
      </c>
      <c r="AH103" s="105">
        <f t="shared" si="19"/>
        <v>168471.4951405047</v>
      </c>
      <c r="AI103" s="105">
        <f t="shared" si="19"/>
        <v>178360.2310093038</v>
      </c>
      <c r="AJ103" s="104">
        <f t="shared" si="20"/>
        <v>9.9139454772034377</v>
      </c>
      <c r="AK103" s="104">
        <f t="shared" si="20"/>
        <v>0.45057878371145371</v>
      </c>
      <c r="AL103" s="104">
        <f t="shared" si="21"/>
        <v>0.40854208669688291</v>
      </c>
      <c r="AM103" s="104">
        <f t="shared" si="21"/>
        <v>0.11685097574623686</v>
      </c>
      <c r="AN103" s="104">
        <f t="shared" si="21"/>
        <v>0.12370975285985061</v>
      </c>
      <c r="AO103" s="104">
        <f t="shared" si="22"/>
        <v>11.013627076217862</v>
      </c>
      <c r="AP103" s="104">
        <f t="shared" si="23"/>
        <v>11.01</v>
      </c>
      <c r="AQ103" s="105">
        <f t="shared" si="24"/>
        <v>15873819</v>
      </c>
      <c r="AR103" s="214"/>
      <c r="AS103" s="215"/>
      <c r="AT103" s="32"/>
      <c r="AV103" s="32"/>
      <c r="AX103" s="32"/>
    </row>
    <row r="104" spans="1:50" x14ac:dyDescent="0.5">
      <c r="A104" s="102" t="s">
        <v>149</v>
      </c>
      <c r="B104" s="101">
        <v>887</v>
      </c>
      <c r="C104" s="102" t="s">
        <v>157</v>
      </c>
      <c r="D104" s="103">
        <f>ACA!P110</f>
        <v>1.0733817187606476</v>
      </c>
      <c r="E104" s="103">
        <f>'Formula Factor Data'!AH108</f>
        <v>528.23</v>
      </c>
      <c r="F104" s="103">
        <f>'Formula Factor Data'!AI108</f>
        <v>135.53496186132088</v>
      </c>
      <c r="G104" s="103">
        <f>'Formula Factor Data'!AJ108</f>
        <v>5.2574730439590818</v>
      </c>
      <c r="H104" s="103">
        <f>'Formula Factor Data'!AK108</f>
        <v>47.112800110588886</v>
      </c>
      <c r="I104" s="103">
        <f>'Formula Factor Data'!AL108</f>
        <v>28.740852640309647</v>
      </c>
      <c r="J104" s="103">
        <f>'Formula Factor Data'!AM108</f>
        <v>51.143529444290849</v>
      </c>
      <c r="K104" s="103">
        <f>'Formula Factor Data'!AN108</f>
        <v>90.253287254630905</v>
      </c>
      <c r="L104" s="103">
        <f>'Formula Factor Data'!AO108</f>
        <v>64.988208460049762</v>
      </c>
      <c r="M104" s="103">
        <f>'Formula Factor Data'!AP108</f>
        <v>87.428307041086995</v>
      </c>
      <c r="N104" s="103">
        <f>'Formula Factor Data'!AQ108</f>
        <v>8.1604704044436733</v>
      </c>
      <c r="O104" s="104">
        <f>$D104*'National Details'!$E$52</f>
        <v>9.62976717624786</v>
      </c>
      <c r="P104" s="104">
        <f>$D104*'National Details'!$E$53</f>
        <v>1.8146621407310091</v>
      </c>
      <c r="Q104" s="104">
        <f>$D104*'National Details'!$E$59</f>
        <v>1.8490427070663804</v>
      </c>
      <c r="R104" s="104">
        <f>$D104*'National Details'!$E$60</f>
        <v>1.4003779325576244</v>
      </c>
      <c r="S104" s="104">
        <f>$D104*'National Details'!$E$61</f>
        <v>1.3188025190105781</v>
      </c>
      <c r="T104" s="104">
        <f>$D104*'National Details'!$E$62</f>
        <v>1.2100353009478511</v>
      </c>
      <c r="U104" s="104">
        <f>$D104*'National Details'!$E$63</f>
        <v>0.77496642869693821</v>
      </c>
      <c r="V104" s="104">
        <f>$D104*'National Details'!$E$64</f>
        <v>0.63900740611852835</v>
      </c>
      <c r="W104" s="104">
        <f>$D104*'National Details'!$E$55</f>
        <v>0.78891391581850989</v>
      </c>
      <c r="X104" s="104">
        <f>$D104*'National Details'!$E$56</f>
        <v>6.5626403292410256</v>
      </c>
      <c r="Y104" s="105">
        <f t="shared" ref="Y104:AF135" si="26">E104*O104*38*15</f>
        <v>2899437.1918403623</v>
      </c>
      <c r="Z104" s="105">
        <f t="shared" si="26"/>
        <v>140191.59350004132</v>
      </c>
      <c r="AA104" s="105">
        <f t="shared" si="26"/>
        <v>5541.1365480324557</v>
      </c>
      <c r="AB104" s="105">
        <f t="shared" si="26"/>
        <v>37606.163601044231</v>
      </c>
      <c r="AC104" s="105">
        <f t="shared" si="26"/>
        <v>21605.000050514747</v>
      </c>
      <c r="AD104" s="105">
        <f t="shared" si="26"/>
        <v>35274.721344314916</v>
      </c>
      <c r="AE104" s="105">
        <f t="shared" si="26"/>
        <v>39867.662590071719</v>
      </c>
      <c r="AF104" s="105">
        <f t="shared" si="26"/>
        <v>23670.929514317559</v>
      </c>
      <c r="AG104" s="105">
        <f t="shared" si="25"/>
        <v>163565.61364829564</v>
      </c>
      <c r="AH104" s="105">
        <f t="shared" ref="AH104:AI135" si="27">M104*W104*38*15</f>
        <v>39314.842594865149</v>
      </c>
      <c r="AI104" s="105">
        <f t="shared" si="27"/>
        <v>30525.912343614527</v>
      </c>
      <c r="AJ104" s="104">
        <f t="shared" ref="AJ104:AK135" si="28">Y104/($E104*15*38)</f>
        <v>9.62976717624786</v>
      </c>
      <c r="AK104" s="104">
        <f t="shared" si="28"/>
        <v>0.46561188125468106</v>
      </c>
      <c r="AL104" s="104">
        <f t="shared" ref="AL104:AN135" si="29">AG104/($E104*15*38)</f>
        <v>0.54324293759694531</v>
      </c>
      <c r="AM104" s="104">
        <f t="shared" si="29"/>
        <v>0.13057457558481517</v>
      </c>
      <c r="AN104" s="104">
        <f t="shared" si="29"/>
        <v>0.10138430642292158</v>
      </c>
      <c r="AO104" s="104">
        <f t="shared" si="22"/>
        <v>10.870580877107223</v>
      </c>
      <c r="AP104" s="104">
        <f t="shared" ref="AP104:AP135" si="30">ROUND(AO104,2)</f>
        <v>10.87</v>
      </c>
      <c r="AQ104" s="105">
        <f t="shared" ref="AQ104:AQ135" si="31">ROUNDUP(AP104*E104*15*38,0)</f>
        <v>3272861</v>
      </c>
      <c r="AR104" s="214"/>
      <c r="AS104" s="215"/>
      <c r="AT104" s="32"/>
      <c r="AV104" s="32"/>
      <c r="AX104" s="32"/>
    </row>
    <row r="105" spans="1:50" x14ac:dyDescent="0.5">
      <c r="A105" s="102" t="s">
        <v>149</v>
      </c>
      <c r="B105" s="101">
        <v>826</v>
      </c>
      <c r="C105" s="102" t="s">
        <v>158</v>
      </c>
      <c r="D105" s="103">
        <f>ACA!P111</f>
        <v>1.1757893733795344</v>
      </c>
      <c r="E105" s="103">
        <f>'Formula Factor Data'!AH109</f>
        <v>589.35</v>
      </c>
      <c r="F105" s="103">
        <f>'Formula Factor Data'!AI109</f>
        <v>130.32784015608894</v>
      </c>
      <c r="G105" s="103">
        <f>'Formula Factor Data'!AJ109</f>
        <v>5.0247112211221125</v>
      </c>
      <c r="H105" s="103">
        <f>'Formula Factor Data'!AK109</f>
        <v>13.129084158415841</v>
      </c>
      <c r="I105" s="103">
        <f>'Formula Factor Data'!AL109</f>
        <v>17.375775577557757</v>
      </c>
      <c r="J105" s="103">
        <f>'Formula Factor Data'!AM109</f>
        <v>33.973531353135314</v>
      </c>
      <c r="K105" s="103">
        <f>'Formula Factor Data'!AN109</f>
        <v>64.478391089108911</v>
      </c>
      <c r="L105" s="103">
        <f>'Formula Factor Data'!AO109</f>
        <v>64.96465346534653</v>
      </c>
      <c r="M105" s="103">
        <f>'Formula Factor Data'!AP109</f>
        <v>186.375824349255</v>
      </c>
      <c r="N105" s="103">
        <f>'Formula Factor Data'!AQ109</f>
        <v>8.0047538200339563</v>
      </c>
      <c r="O105" s="104">
        <f>$D105*'National Details'!$E$52</f>
        <v>10.548510111598139</v>
      </c>
      <c r="P105" s="104">
        <f>$D105*'National Details'!$E$53</f>
        <v>1.9877928085166696</v>
      </c>
      <c r="Q105" s="104">
        <f>$D105*'National Details'!$E$59</f>
        <v>2.0254535063293493</v>
      </c>
      <c r="R105" s="104">
        <f>$D105*'National Details'!$E$60</f>
        <v>1.533983170234726</v>
      </c>
      <c r="S105" s="104">
        <f>$D105*'National Details'!$E$61</f>
        <v>1.4446249273084311</v>
      </c>
      <c r="T105" s="104">
        <f>$D105*'National Details'!$E$62</f>
        <v>1.3254806034067059</v>
      </c>
      <c r="U105" s="104">
        <f>$D105*'National Details'!$E$63</f>
        <v>0.84890330779980017</v>
      </c>
      <c r="V105" s="104">
        <f>$D105*'National Details'!$E$64</f>
        <v>0.69997290292264269</v>
      </c>
      <c r="W105" s="104">
        <f>$D105*'National Details'!$E$55</f>
        <v>0.86418147665274747</v>
      </c>
      <c r="X105" s="104">
        <f>$D105*'National Details'!$E$56</f>
        <v>7.18875925084971</v>
      </c>
      <c r="Y105" s="105">
        <f t="shared" si="26"/>
        <v>3543555.7275341069</v>
      </c>
      <c r="Z105" s="105">
        <f t="shared" si="26"/>
        <v>147666.90374471666</v>
      </c>
      <c r="AA105" s="105">
        <f t="shared" si="26"/>
        <v>5801.0718078350983</v>
      </c>
      <c r="AB105" s="105">
        <f t="shared" si="26"/>
        <v>11479.682659574994</v>
      </c>
      <c r="AC105" s="105">
        <f t="shared" si="26"/>
        <v>14307.842762474482</v>
      </c>
      <c r="AD105" s="105">
        <f t="shared" si="26"/>
        <v>25667.816397551949</v>
      </c>
      <c r="AE105" s="105">
        <f t="shared" si="26"/>
        <v>31199.474101977616</v>
      </c>
      <c r="AF105" s="105">
        <f t="shared" si="26"/>
        <v>25919.893331896215</v>
      </c>
      <c r="AG105" s="105">
        <f t="shared" si="25"/>
        <v>114375.78106131035</v>
      </c>
      <c r="AH105" s="105">
        <f t="shared" si="27"/>
        <v>91805.645006152001</v>
      </c>
      <c r="AI105" s="105">
        <f t="shared" si="27"/>
        <v>32800.221402489886</v>
      </c>
      <c r="AJ105" s="104">
        <f t="shared" si="28"/>
        <v>10.548510111598139</v>
      </c>
      <c r="AK105" s="104">
        <f t="shared" si="28"/>
        <v>0.43957706526136187</v>
      </c>
      <c r="AL105" s="104">
        <f t="shared" si="29"/>
        <v>0.34047554936768087</v>
      </c>
      <c r="AM105" s="104">
        <f t="shared" si="29"/>
        <v>0.27328842809622855</v>
      </c>
      <c r="AN105" s="104">
        <f t="shared" si="29"/>
        <v>9.764019355992816E-2</v>
      </c>
      <c r="AO105" s="104">
        <f t="shared" si="22"/>
        <v>11.699491347883338</v>
      </c>
      <c r="AP105" s="104">
        <f t="shared" si="30"/>
        <v>11.7</v>
      </c>
      <c r="AQ105" s="105">
        <f t="shared" si="31"/>
        <v>3930376</v>
      </c>
      <c r="AR105" s="214"/>
      <c r="AS105" s="215"/>
      <c r="AT105" s="32"/>
      <c r="AV105" s="32"/>
      <c r="AX105" s="32"/>
    </row>
    <row r="106" spans="1:50" x14ac:dyDescent="0.5">
      <c r="A106" s="102" t="s">
        <v>149</v>
      </c>
      <c r="B106" s="101">
        <v>931</v>
      </c>
      <c r="C106" s="102" t="s">
        <v>159</v>
      </c>
      <c r="D106" s="103">
        <f>ACA!P112</f>
        <v>1.1557134056227367</v>
      </c>
      <c r="E106" s="103">
        <f>'Formula Factor Data'!AH110</f>
        <v>1346.6000000000001</v>
      </c>
      <c r="F106" s="103">
        <f>'Formula Factor Data'!AI110</f>
        <v>214.1855989559057</v>
      </c>
      <c r="G106" s="103">
        <f>'Formula Factor Data'!AJ110</f>
        <v>0</v>
      </c>
      <c r="H106" s="103">
        <f>'Formula Factor Data'!AK110</f>
        <v>11.194196246430028</v>
      </c>
      <c r="I106" s="103">
        <f>'Formula Factor Data'!AL110</f>
        <v>20.568477152182787</v>
      </c>
      <c r="J106" s="103">
        <f>'Formula Factor Data'!AM110</f>
        <v>16.825632394940843</v>
      </c>
      <c r="K106" s="103">
        <f>'Formula Factor Data'!AN110</f>
        <v>78.805768053855573</v>
      </c>
      <c r="L106" s="103">
        <f>'Formula Factor Data'!AO110</f>
        <v>96.215146878824982</v>
      </c>
      <c r="M106" s="103">
        <f>'Formula Factor Data'!AP110</f>
        <v>225.37289322972001</v>
      </c>
      <c r="N106" s="103">
        <f>'Formula Factor Data'!AQ110</f>
        <v>17.536453149814719</v>
      </c>
      <c r="O106" s="104">
        <f>$D106*'National Details'!$E$52</f>
        <v>10.368400005419844</v>
      </c>
      <c r="P106" s="104">
        <f>$D106*'National Details'!$E$53</f>
        <v>1.9538523211857866</v>
      </c>
      <c r="Q106" s="104">
        <f>$D106*'National Details'!$E$59</f>
        <v>1.9908699829478747</v>
      </c>
      <c r="R106" s="104">
        <f>$D106*'National Details'!$E$60</f>
        <v>1.5077912370855209</v>
      </c>
      <c r="S106" s="104">
        <f>$D106*'National Details'!$E$61</f>
        <v>1.4199587378378202</v>
      </c>
      <c r="T106" s="104">
        <f>$D106*'National Details'!$E$62</f>
        <v>1.3028487388408878</v>
      </c>
      <c r="U106" s="104">
        <f>$D106*'National Details'!$E$63</f>
        <v>0.8344087428531527</v>
      </c>
      <c r="V106" s="104">
        <f>$D106*'National Details'!$E$64</f>
        <v>0.68802124410698595</v>
      </c>
      <c r="W106" s="104">
        <f>$D106*'National Details'!$E$55</f>
        <v>0.84942604523441789</v>
      </c>
      <c r="X106" s="104">
        <f>$D106*'National Details'!$E$56</f>
        <v>7.066015073874695</v>
      </c>
      <c r="Y106" s="105">
        <f t="shared" si="26"/>
        <v>7958389.8449600665</v>
      </c>
      <c r="Z106" s="105">
        <f t="shared" si="26"/>
        <v>238537.60692020168</v>
      </c>
      <c r="AA106" s="105">
        <f t="shared" si="26"/>
        <v>0</v>
      </c>
      <c r="AB106" s="105">
        <f t="shared" si="26"/>
        <v>9620.751273752212</v>
      </c>
      <c r="AC106" s="105">
        <f t="shared" si="26"/>
        <v>16647.641648067922</v>
      </c>
      <c r="AD106" s="105">
        <f t="shared" si="26"/>
        <v>12495.114749190967</v>
      </c>
      <c r="AE106" s="105">
        <f t="shared" si="26"/>
        <v>37481.046455295014</v>
      </c>
      <c r="AF106" s="105">
        <f t="shared" si="26"/>
        <v>37732.89708277816</v>
      </c>
      <c r="AG106" s="105">
        <f t="shared" si="25"/>
        <v>113977.45120908428</v>
      </c>
      <c r="AH106" s="105">
        <f t="shared" si="27"/>
        <v>109119.43507752108</v>
      </c>
      <c r="AI106" s="105">
        <f t="shared" si="27"/>
        <v>70630.320110366258</v>
      </c>
      <c r="AJ106" s="104">
        <f t="shared" si="28"/>
        <v>10.368400005419844</v>
      </c>
      <c r="AK106" s="104">
        <f t="shared" si="28"/>
        <v>0.31077308011626636</v>
      </c>
      <c r="AL106" s="104">
        <f t="shared" si="29"/>
        <v>0.14849282691050919</v>
      </c>
      <c r="AM106" s="104">
        <f t="shared" si="29"/>
        <v>0.14216367547836015</v>
      </c>
      <c r="AN106" s="104">
        <f t="shared" si="29"/>
        <v>9.2019042253741384E-2</v>
      </c>
      <c r="AO106" s="104">
        <f t="shared" si="22"/>
        <v>11.061848630178719</v>
      </c>
      <c r="AP106" s="104">
        <f t="shared" si="30"/>
        <v>11.06</v>
      </c>
      <c r="AQ106" s="105">
        <f t="shared" si="31"/>
        <v>8489236</v>
      </c>
      <c r="AR106" s="214"/>
      <c r="AS106" s="215"/>
      <c r="AT106" s="32"/>
      <c r="AV106" s="32"/>
      <c r="AX106" s="32"/>
    </row>
    <row r="107" spans="1:50" x14ac:dyDescent="0.5">
      <c r="A107" s="102" t="s">
        <v>149</v>
      </c>
      <c r="B107" s="101">
        <v>851</v>
      </c>
      <c r="C107" s="102" t="s">
        <v>160</v>
      </c>
      <c r="D107" s="103">
        <f>ACA!P113</f>
        <v>1.1842915181311384</v>
      </c>
      <c r="E107" s="103">
        <f>'Formula Factor Data'!AH111</f>
        <v>398.87</v>
      </c>
      <c r="F107" s="103">
        <f>'Formula Factor Data'!AI111</f>
        <v>134.43509585889572</v>
      </c>
      <c r="G107" s="103">
        <f>'Formula Factor Data'!AJ111</f>
        <v>19.203978376552072</v>
      </c>
      <c r="H107" s="103">
        <f>'Formula Factor Data'!AK111</f>
        <v>30.726365402483317</v>
      </c>
      <c r="I107" s="103">
        <f>'Formula Factor Data'!AL111</f>
        <v>40.429428161162264</v>
      </c>
      <c r="J107" s="103">
        <f>'Formula Factor Data'!AM111</f>
        <v>6.8393115972632827</v>
      </c>
      <c r="K107" s="103">
        <f>'Formula Factor Data'!AN111</f>
        <v>59.498641777177127</v>
      </c>
      <c r="L107" s="103">
        <f>'Formula Factor Data'!AO111</f>
        <v>48.784843314469128</v>
      </c>
      <c r="M107" s="103">
        <f>'Formula Factor Data'!AP111</f>
        <v>88.004055187038006</v>
      </c>
      <c r="N107" s="103">
        <f>'Formula Factor Data'!AQ111</f>
        <v>8.3327899294705841</v>
      </c>
      <c r="O107" s="104">
        <f>$D107*'National Details'!$E$52</f>
        <v>10.624786494012437</v>
      </c>
      <c r="P107" s="104">
        <f>$D107*'National Details'!$E$53</f>
        <v>2.0021665582518198</v>
      </c>
      <c r="Q107" s="104">
        <f>$D107*'National Details'!$E$59</f>
        <v>2.0400995809481048</v>
      </c>
      <c r="R107" s="104">
        <f>$D107*'National Details'!$E$60</f>
        <v>1.5450754179239303</v>
      </c>
      <c r="S107" s="104">
        <f>$D107*'National Details'!$E$61</f>
        <v>1.4550710246468077</v>
      </c>
      <c r="T107" s="104">
        <f>$D107*'National Details'!$E$62</f>
        <v>1.3350651669439795</v>
      </c>
      <c r="U107" s="104">
        <f>$D107*'National Details'!$E$63</f>
        <v>0.85504173613266077</v>
      </c>
      <c r="V107" s="104">
        <f>$D107*'National Details'!$E$64</f>
        <v>0.70503441400412425</v>
      </c>
      <c r="W107" s="104">
        <f>$D107*'National Details'!$E$55</f>
        <v>0.8704303815778176</v>
      </c>
      <c r="X107" s="104">
        <f>$D107*'National Details'!$E$56</f>
        <v>7.240741241092981</v>
      </c>
      <c r="Y107" s="105">
        <f t="shared" si="26"/>
        <v>2415607.8956540423</v>
      </c>
      <c r="Z107" s="105">
        <f t="shared" si="26"/>
        <v>153422.02831491345</v>
      </c>
      <c r="AA107" s="105">
        <f t="shared" si="26"/>
        <v>22331.476095967999</v>
      </c>
      <c r="AB107" s="105">
        <f t="shared" si="26"/>
        <v>27060.494563349424</v>
      </c>
      <c r="AC107" s="105">
        <f t="shared" si="26"/>
        <v>33531.782992397719</v>
      </c>
      <c r="AD107" s="105">
        <f t="shared" si="26"/>
        <v>5204.6282072478534</v>
      </c>
      <c r="AE107" s="105">
        <f t="shared" si="26"/>
        <v>28998.078518734896</v>
      </c>
      <c r="AF107" s="105">
        <f t="shared" si="26"/>
        <v>19605.146248544861</v>
      </c>
      <c r="AG107" s="105">
        <f t="shared" si="25"/>
        <v>136731.60662624275</v>
      </c>
      <c r="AH107" s="105">
        <f t="shared" si="27"/>
        <v>43662.799902003819</v>
      </c>
      <c r="AI107" s="105">
        <f t="shared" si="27"/>
        <v>34391.278146538702</v>
      </c>
      <c r="AJ107" s="104">
        <f t="shared" si="28"/>
        <v>10.624786494012437</v>
      </c>
      <c r="AK107" s="104">
        <f t="shared" si="28"/>
        <v>0.67480997112858498</v>
      </c>
      <c r="AL107" s="104">
        <f t="shared" si="29"/>
        <v>0.6013989811843139</v>
      </c>
      <c r="AM107" s="104">
        <f t="shared" si="29"/>
        <v>0.19204603840060372</v>
      </c>
      <c r="AN107" s="104">
        <f t="shared" si="29"/>
        <v>0.15126626644190322</v>
      </c>
      <c r="AO107" s="104">
        <f t="shared" si="22"/>
        <v>12.244307751167842</v>
      </c>
      <c r="AP107" s="104">
        <f t="shared" si="30"/>
        <v>12.24</v>
      </c>
      <c r="AQ107" s="105">
        <f t="shared" si="31"/>
        <v>2782837</v>
      </c>
      <c r="AR107" s="214"/>
      <c r="AS107" s="215"/>
      <c r="AT107" s="32"/>
      <c r="AV107" s="32"/>
      <c r="AX107" s="32"/>
    </row>
    <row r="108" spans="1:50" x14ac:dyDescent="0.5">
      <c r="A108" s="102" t="s">
        <v>149</v>
      </c>
      <c r="B108" s="101">
        <v>870</v>
      </c>
      <c r="C108" s="102" t="s">
        <v>161</v>
      </c>
      <c r="D108" s="103">
        <f>ACA!P114</f>
        <v>1.3133341288582234</v>
      </c>
      <c r="E108" s="103">
        <f>'Formula Factor Data'!AH112</f>
        <v>275.7</v>
      </c>
      <c r="F108" s="103">
        <f>'Formula Factor Data'!AI112</f>
        <v>63.632373785343759</v>
      </c>
      <c r="G108" s="103">
        <f>'Formula Factor Data'!AJ112</f>
        <v>0</v>
      </c>
      <c r="H108" s="103">
        <f>'Formula Factor Data'!AK112</f>
        <v>5.0438987022350394</v>
      </c>
      <c r="I108" s="103">
        <f>'Formula Factor Data'!AL112</f>
        <v>21.020385724585434</v>
      </c>
      <c r="J108" s="103">
        <f>'Formula Factor Data'!AM112</f>
        <v>21.368240807498196</v>
      </c>
      <c r="K108" s="103">
        <f>'Formula Factor Data'!AN112</f>
        <v>27.579938716654649</v>
      </c>
      <c r="L108" s="103">
        <f>'Formula Factor Data'!AO112</f>
        <v>34.86004866618601</v>
      </c>
      <c r="M108" s="103">
        <f>'Formula Factor Data'!AP112</f>
        <v>107.58221956046999</v>
      </c>
      <c r="N108" s="103">
        <f>'Formula Factor Data'!AQ112</f>
        <v>3.6021379788181727</v>
      </c>
      <c r="O108" s="104">
        <f>$D108*'National Details'!$E$52</f>
        <v>11.782483029548562</v>
      </c>
      <c r="P108" s="104">
        <f>$D108*'National Details'!$E$53</f>
        <v>2.2203263574497294</v>
      </c>
      <c r="Q108" s="104">
        <f>$D108*'National Details'!$E$59</f>
        <v>2.2623926329866859</v>
      </c>
      <c r="R108" s="104">
        <f>$D108*'National Details'!$E$60</f>
        <v>1.7134297146884439</v>
      </c>
      <c r="S108" s="104">
        <f>$D108*'National Details'!$E$61</f>
        <v>1.6136182749978545</v>
      </c>
      <c r="T108" s="104">
        <f>$D108*'National Details'!$E$62</f>
        <v>1.4805363554104038</v>
      </c>
      <c r="U108" s="104">
        <f>$D108*'National Details'!$E$63</f>
        <v>0.94820867706059553</v>
      </c>
      <c r="V108" s="104">
        <f>$D108*'National Details'!$E$64</f>
        <v>0.78185627757628096</v>
      </c>
      <c r="W108" s="104">
        <f>$D108*'National Details'!$E$55</f>
        <v>0.96527409798999309</v>
      </c>
      <c r="X108" s="104">
        <f>$D108*'National Details'!$E$56</f>
        <v>8.029705899747615</v>
      </c>
      <c r="Y108" s="105">
        <f t="shared" si="26"/>
        <v>1851605.4256105269</v>
      </c>
      <c r="Z108" s="105">
        <f t="shared" si="26"/>
        <v>80532.242920534423</v>
      </c>
      <c r="AA108" s="105">
        <f t="shared" si="26"/>
        <v>0</v>
      </c>
      <c r="AB108" s="105">
        <f t="shared" si="26"/>
        <v>4926.1485711441583</v>
      </c>
      <c r="AC108" s="105">
        <f t="shared" si="26"/>
        <v>19333.760775036193</v>
      </c>
      <c r="AD108" s="105">
        <f t="shared" si="26"/>
        <v>18032.780698999191</v>
      </c>
      <c r="AE108" s="105">
        <f t="shared" si="26"/>
        <v>14906.376206240901</v>
      </c>
      <c r="AF108" s="105">
        <f t="shared" si="26"/>
        <v>15535.662295175151</v>
      </c>
      <c r="AG108" s="105">
        <f t="shared" si="25"/>
        <v>72734.728546595594</v>
      </c>
      <c r="AH108" s="105">
        <f t="shared" si="27"/>
        <v>59192.40806921661</v>
      </c>
      <c r="AI108" s="105">
        <f t="shared" si="27"/>
        <v>16486.741890726102</v>
      </c>
      <c r="AJ108" s="104">
        <f t="shared" si="28"/>
        <v>11.782483029548562</v>
      </c>
      <c r="AK108" s="104">
        <f t="shared" si="28"/>
        <v>0.51245787705002532</v>
      </c>
      <c r="AL108" s="104">
        <f t="shared" si="29"/>
        <v>0.46283927067048214</v>
      </c>
      <c r="AM108" s="104">
        <f t="shared" si="29"/>
        <v>0.37666423629305062</v>
      </c>
      <c r="AN108" s="104">
        <f t="shared" si="29"/>
        <v>0.10491152912666388</v>
      </c>
      <c r="AO108" s="104">
        <f t="shared" si="22"/>
        <v>13.239355942688784</v>
      </c>
      <c r="AP108" s="104">
        <f t="shared" si="30"/>
        <v>13.24</v>
      </c>
      <c r="AQ108" s="105">
        <f t="shared" si="31"/>
        <v>2080653</v>
      </c>
      <c r="AR108" s="214"/>
      <c r="AS108" s="215"/>
      <c r="AT108" s="32"/>
      <c r="AV108" s="32"/>
      <c r="AX108" s="32"/>
    </row>
    <row r="109" spans="1:50" x14ac:dyDescent="0.5">
      <c r="A109" s="102" t="s">
        <v>149</v>
      </c>
      <c r="B109" s="101">
        <v>871</v>
      </c>
      <c r="C109" s="102" t="s">
        <v>162</v>
      </c>
      <c r="D109" s="103">
        <f>ACA!P115</f>
        <v>1.3356721607468525</v>
      </c>
      <c r="E109" s="103">
        <f>'Formula Factor Data'!AH113</f>
        <v>224.31</v>
      </c>
      <c r="F109" s="103">
        <f>'Formula Factor Data'!AI113</f>
        <v>46.117789575289578</v>
      </c>
      <c r="G109" s="103">
        <f>'Formula Factor Data'!AJ113</f>
        <v>0</v>
      </c>
      <c r="H109" s="103">
        <f>'Formula Factor Data'!AK113</f>
        <v>0</v>
      </c>
      <c r="I109" s="103">
        <f>'Formula Factor Data'!AL113</f>
        <v>0</v>
      </c>
      <c r="J109" s="103">
        <f>'Formula Factor Data'!AM113</f>
        <v>2.3307281514297222</v>
      </c>
      <c r="K109" s="103">
        <f>'Formula Factor Data'!AN113</f>
        <v>14.381857430527589</v>
      </c>
      <c r="L109" s="103">
        <f>'Formula Factor Data'!AO113</f>
        <v>51.005004430124849</v>
      </c>
      <c r="M109" s="103">
        <f>'Formula Factor Data'!AP113</f>
        <v>127.474045959609</v>
      </c>
      <c r="N109" s="103">
        <f>'Formula Factor Data'!AQ113</f>
        <v>2.7883839779005526</v>
      </c>
      <c r="O109" s="104">
        <f>$D109*'National Details'!$E$52</f>
        <v>11.982887081996436</v>
      </c>
      <c r="P109" s="104">
        <f>$D109*'National Details'!$E$53</f>
        <v>2.2580910967388812</v>
      </c>
      <c r="Q109" s="104">
        <f>$D109*'National Details'!$E$59</f>
        <v>2.3008728625564387</v>
      </c>
      <c r="R109" s="104">
        <f>$D109*'National Details'!$E$60</f>
        <v>1.7425728297302419</v>
      </c>
      <c r="S109" s="104">
        <f>$D109*'National Details'!$E$61</f>
        <v>1.6410637328527518</v>
      </c>
      <c r="T109" s="104">
        <f>$D109*'National Details'!$E$62</f>
        <v>1.5057182703494334</v>
      </c>
      <c r="U109" s="104">
        <f>$D109*'National Details'!$E$63</f>
        <v>0.96433642033615374</v>
      </c>
      <c r="V109" s="104">
        <f>$D109*'National Details'!$E$64</f>
        <v>0.79515459220700446</v>
      </c>
      <c r="W109" s="104">
        <f>$D109*'National Details'!$E$55</f>
        <v>0.98169210092494597</v>
      </c>
      <c r="X109" s="104">
        <f>$D109*'National Details'!$E$56</f>
        <v>8.1662803041612229</v>
      </c>
      <c r="Y109" s="105">
        <f t="shared" si="26"/>
        <v>1532092.3987766937</v>
      </c>
      <c r="Z109" s="105">
        <f t="shared" si="26"/>
        <v>59358.756923505993</v>
      </c>
      <c r="AA109" s="105">
        <f t="shared" si="26"/>
        <v>0</v>
      </c>
      <c r="AB109" s="105">
        <f t="shared" si="26"/>
        <v>0</v>
      </c>
      <c r="AC109" s="105">
        <f t="shared" si="26"/>
        <v>0</v>
      </c>
      <c r="AD109" s="105">
        <f t="shared" si="26"/>
        <v>2000.3693776705315</v>
      </c>
      <c r="AE109" s="105">
        <f t="shared" si="26"/>
        <v>7905.3008800337366</v>
      </c>
      <c r="AF109" s="105">
        <f t="shared" si="26"/>
        <v>23117.41219394686</v>
      </c>
      <c r="AG109" s="105">
        <f t="shared" si="25"/>
        <v>33023.082451651127</v>
      </c>
      <c r="AH109" s="105">
        <f t="shared" si="27"/>
        <v>71329.950475150254</v>
      </c>
      <c r="AI109" s="105">
        <f t="shared" si="27"/>
        <v>12979.313340725763</v>
      </c>
      <c r="AJ109" s="104">
        <f t="shared" si="28"/>
        <v>11.982887081996436</v>
      </c>
      <c r="AK109" s="104">
        <f t="shared" si="28"/>
        <v>0.46426004209013683</v>
      </c>
      <c r="AL109" s="104">
        <f t="shared" si="29"/>
        <v>0.25828198640862099</v>
      </c>
      <c r="AM109" s="104">
        <f t="shared" si="29"/>
        <v>0.55788981316700847</v>
      </c>
      <c r="AN109" s="104">
        <f t="shared" si="29"/>
        <v>0.10151453416775001</v>
      </c>
      <c r="AO109" s="104">
        <f t="shared" si="22"/>
        <v>13.364833457829953</v>
      </c>
      <c r="AP109" s="104">
        <f t="shared" si="30"/>
        <v>13.36</v>
      </c>
      <c r="AQ109" s="105">
        <f t="shared" si="31"/>
        <v>1708166</v>
      </c>
      <c r="AR109" s="214"/>
      <c r="AS109" s="215"/>
      <c r="AT109" s="32"/>
      <c r="AV109" s="32"/>
      <c r="AX109" s="32"/>
    </row>
    <row r="110" spans="1:50" x14ac:dyDescent="0.5">
      <c r="A110" s="102" t="s">
        <v>149</v>
      </c>
      <c r="B110" s="101">
        <v>852</v>
      </c>
      <c r="C110" s="102" t="s">
        <v>163</v>
      </c>
      <c r="D110" s="103">
        <f>ACA!P116</f>
        <v>1.199397403338613</v>
      </c>
      <c r="E110" s="103">
        <f>'Formula Factor Data'!AH114</f>
        <v>405.69</v>
      </c>
      <c r="F110" s="103">
        <f>'Formula Factor Data'!AI114</f>
        <v>136.01264572137248</v>
      </c>
      <c r="G110" s="103">
        <f>'Formula Factor Data'!AJ114</f>
        <v>10.345217187604579</v>
      </c>
      <c r="H110" s="103">
        <f>'Formula Factor Data'!AK114</f>
        <v>41.299410347366312</v>
      </c>
      <c r="I110" s="103">
        <f>'Formula Factor Data'!AL114</f>
        <v>45.372330499966537</v>
      </c>
      <c r="J110" s="103">
        <f>'Formula Factor Data'!AM114</f>
        <v>24.410368114584031</v>
      </c>
      <c r="K110" s="103">
        <f>'Formula Factor Data'!AN114</f>
        <v>39.018575061910177</v>
      </c>
      <c r="L110" s="103">
        <f>'Formula Factor Data'!AO114</f>
        <v>75.240411619034873</v>
      </c>
      <c r="M110" s="103">
        <f>'Formula Factor Data'!AP114</f>
        <v>127.99655775327899</v>
      </c>
      <c r="N110" s="103">
        <f>'Formula Factor Data'!AQ114</f>
        <v>8.9897047889787878</v>
      </c>
      <c r="O110" s="104">
        <f>$D110*'National Details'!$E$52</f>
        <v>10.76030786073281</v>
      </c>
      <c r="P110" s="104">
        <f>$D110*'National Details'!$E$53</f>
        <v>2.0277046101015226</v>
      </c>
      <c r="Q110" s="104">
        <f>$D110*'National Details'!$E$59</f>
        <v>2.0661214764103386</v>
      </c>
      <c r="R110" s="104">
        <f>$D110*'National Details'!$E$60</f>
        <v>1.56478317698724</v>
      </c>
      <c r="S110" s="104">
        <f>$D110*'National Details'!$E$61</f>
        <v>1.473630758910313</v>
      </c>
      <c r="T110" s="104">
        <f>$D110*'National Details'!$E$62</f>
        <v>1.3520942014744122</v>
      </c>
      <c r="U110" s="104">
        <f>$D110*'National Details'!$E$63</f>
        <v>0.86594797173080307</v>
      </c>
      <c r="V110" s="104">
        <f>$D110*'National Details'!$E$64</f>
        <v>0.71402727493592577</v>
      </c>
      <c r="W110" s="104">
        <f>$D110*'National Details'!$E$55</f>
        <v>0.88153290255674177</v>
      </c>
      <c r="X110" s="104">
        <f>$D110*'National Details'!$E$56</f>
        <v>7.3330984051277115</v>
      </c>
      <c r="Y110" s="105">
        <f t="shared" si="26"/>
        <v>2488249.0987317953</v>
      </c>
      <c r="Z110" s="105">
        <f t="shared" si="26"/>
        <v>157202.27719395931</v>
      </c>
      <c r="AA110" s="105">
        <f t="shared" si="26"/>
        <v>12183.450983380335</v>
      </c>
      <c r="AB110" s="105">
        <f t="shared" si="26"/>
        <v>36836.034842699388</v>
      </c>
      <c r="AC110" s="105">
        <f t="shared" si="26"/>
        <v>38111.375242071284</v>
      </c>
      <c r="AD110" s="105">
        <f t="shared" si="26"/>
        <v>18812.916794643421</v>
      </c>
      <c r="AE110" s="105">
        <f t="shared" si="26"/>
        <v>19259.191882771709</v>
      </c>
      <c r="AF110" s="105">
        <f t="shared" si="26"/>
        <v>30622.512461836199</v>
      </c>
      <c r="AG110" s="105">
        <f t="shared" si="25"/>
        <v>155825.48220740233</v>
      </c>
      <c r="AH110" s="105">
        <f t="shared" si="27"/>
        <v>64314.910931906212</v>
      </c>
      <c r="AI110" s="105">
        <f t="shared" si="27"/>
        <v>37575.762214858703</v>
      </c>
      <c r="AJ110" s="104">
        <f t="shared" si="28"/>
        <v>10.760307860732809</v>
      </c>
      <c r="AK110" s="104">
        <f t="shared" si="28"/>
        <v>0.67981332732217237</v>
      </c>
      <c r="AL110" s="104">
        <f t="shared" si="29"/>
        <v>0.67385944677057585</v>
      </c>
      <c r="AM110" s="104">
        <f t="shared" si="29"/>
        <v>0.27812659191382499</v>
      </c>
      <c r="AN110" s="104">
        <f t="shared" si="29"/>
        <v>0.16249449049922182</v>
      </c>
      <c r="AO110" s="104">
        <f t="shared" si="22"/>
        <v>12.554601717238604</v>
      </c>
      <c r="AP110" s="104">
        <f t="shared" si="30"/>
        <v>12.55</v>
      </c>
      <c r="AQ110" s="105">
        <f t="shared" si="31"/>
        <v>2902104</v>
      </c>
      <c r="AR110" s="214"/>
      <c r="AS110" s="215"/>
      <c r="AT110" s="32"/>
      <c r="AV110" s="32"/>
      <c r="AX110" s="32"/>
    </row>
    <row r="111" spans="1:50" x14ac:dyDescent="0.5">
      <c r="A111" s="102" t="s">
        <v>149</v>
      </c>
      <c r="B111" s="101">
        <v>936</v>
      </c>
      <c r="C111" s="102" t="s">
        <v>164</v>
      </c>
      <c r="D111" s="103">
        <f>ACA!P117</f>
        <v>1.3728439186737442</v>
      </c>
      <c r="E111" s="103">
        <f>'Formula Factor Data'!AH115</f>
        <v>1905.9</v>
      </c>
      <c r="F111" s="103">
        <f>'Formula Factor Data'!AI115</f>
        <v>273.83475831514914</v>
      </c>
      <c r="G111" s="103">
        <f>'Formula Factor Data'!AJ115</f>
        <v>0</v>
      </c>
      <c r="H111" s="103">
        <f>'Formula Factor Data'!AK115</f>
        <v>0</v>
      </c>
      <c r="I111" s="103">
        <f>'Formula Factor Data'!AL115</f>
        <v>15.080141186851975</v>
      </c>
      <c r="J111" s="103">
        <f>'Formula Factor Data'!AM115</f>
        <v>21.947491727332892</v>
      </c>
      <c r="K111" s="103">
        <f>'Formula Factor Data'!AN115</f>
        <v>56.340304434149573</v>
      </c>
      <c r="L111" s="103">
        <f>'Formula Factor Data'!AO115</f>
        <v>142.92498124862124</v>
      </c>
      <c r="M111" s="103">
        <f>'Formula Factor Data'!AP115</f>
        <v>308.84300369214003</v>
      </c>
      <c r="N111" s="103">
        <f>'Formula Factor Data'!AQ115</f>
        <v>23.715818231908901</v>
      </c>
      <c r="O111" s="104">
        <f>$D111*'National Details'!$E$52</f>
        <v>12.316370844679778</v>
      </c>
      <c r="P111" s="104">
        <f>$D111*'National Details'!$E$53</f>
        <v>2.3209337748238332</v>
      </c>
      <c r="Q111" s="104">
        <f>$D111*'National Details'!$E$59</f>
        <v>2.3649061572383308</v>
      </c>
      <c r="R111" s="104">
        <f>$D111*'National Details'!$E$60</f>
        <v>1.7910686337907924</v>
      </c>
      <c r="S111" s="104">
        <f>$D111*'National Details'!$E$61</f>
        <v>1.6867345386185129</v>
      </c>
      <c r="T111" s="104">
        <f>$D111*'National Details'!$E$62</f>
        <v>1.547622411722142</v>
      </c>
      <c r="U111" s="104">
        <f>$D111*'National Details'!$E$63</f>
        <v>0.99117390413665252</v>
      </c>
      <c r="V111" s="104">
        <f>$D111*'National Details'!$E$64</f>
        <v>0.81728374551618765</v>
      </c>
      <c r="W111" s="104">
        <f>$D111*'National Details'!$E$55</f>
        <v>1.0090125933382335</v>
      </c>
      <c r="X111" s="104">
        <f>$D111*'National Details'!$E$56</f>
        <v>8.393547895378882</v>
      </c>
      <c r="Y111" s="105">
        <f t="shared" si="26"/>
        <v>13380049.579938857</v>
      </c>
      <c r="Z111" s="105">
        <f t="shared" si="26"/>
        <v>362264.8333977802</v>
      </c>
      <c r="AA111" s="105">
        <f t="shared" si="26"/>
        <v>0</v>
      </c>
      <c r="AB111" s="105">
        <f t="shared" si="26"/>
        <v>0</v>
      </c>
      <c r="AC111" s="105">
        <f t="shared" si="26"/>
        <v>14498.631142650875</v>
      </c>
      <c r="AD111" s="105">
        <f t="shared" si="26"/>
        <v>19360.865144634816</v>
      </c>
      <c r="AE111" s="105">
        <f t="shared" si="26"/>
        <v>31830.532518558841</v>
      </c>
      <c r="AF111" s="105">
        <f t="shared" si="26"/>
        <v>66581.850481541303</v>
      </c>
      <c r="AG111" s="105">
        <f t="shared" si="25"/>
        <v>132271.87928738585</v>
      </c>
      <c r="AH111" s="105">
        <f t="shared" si="27"/>
        <v>177627.09365117224</v>
      </c>
      <c r="AI111" s="105">
        <f t="shared" si="27"/>
        <v>113464.11803834744</v>
      </c>
      <c r="AJ111" s="104">
        <f t="shared" si="28"/>
        <v>12.316370844679778</v>
      </c>
      <c r="AK111" s="104">
        <f t="shared" si="28"/>
        <v>0.33346573235445259</v>
      </c>
      <c r="AL111" s="104">
        <f t="shared" si="29"/>
        <v>0.12175661292531673</v>
      </c>
      <c r="AM111" s="104">
        <f t="shared" si="29"/>
        <v>0.163506207088397</v>
      </c>
      <c r="AN111" s="104">
        <f t="shared" si="29"/>
        <v>0.10444401920752773</v>
      </c>
      <c r="AO111" s="104">
        <f t="shared" si="22"/>
        <v>13.039543416255471</v>
      </c>
      <c r="AP111" s="104">
        <f t="shared" si="30"/>
        <v>13.04</v>
      </c>
      <c r="AQ111" s="105">
        <f t="shared" si="31"/>
        <v>14166174</v>
      </c>
      <c r="AR111" s="214"/>
      <c r="AS111" s="215"/>
      <c r="AT111" s="32"/>
      <c r="AV111" s="32"/>
      <c r="AX111" s="32"/>
    </row>
    <row r="112" spans="1:50" x14ac:dyDescent="0.5">
      <c r="A112" s="102" t="s">
        <v>149</v>
      </c>
      <c r="B112" s="101">
        <v>869</v>
      </c>
      <c r="C112" s="102" t="s">
        <v>165</v>
      </c>
      <c r="D112" s="103">
        <f>ACA!P118</f>
        <v>1.2394023970750521</v>
      </c>
      <c r="E112" s="103">
        <f>'Formula Factor Data'!AH116</f>
        <v>296.62</v>
      </c>
      <c r="F112" s="103">
        <f>'Formula Factor Data'!AI116</f>
        <v>43.74190971964007</v>
      </c>
      <c r="G112" s="103">
        <f>'Formula Factor Data'!AJ116</f>
        <v>0</v>
      </c>
      <c r="H112" s="103">
        <f>'Formula Factor Data'!AK116</f>
        <v>0</v>
      </c>
      <c r="I112" s="103">
        <f>'Formula Factor Data'!AL116</f>
        <v>0</v>
      </c>
      <c r="J112" s="103">
        <f>'Formula Factor Data'!AM116</f>
        <v>6.8272157962378781</v>
      </c>
      <c r="K112" s="103">
        <f>'Formula Factor Data'!AN116</f>
        <v>9.2531300385559074</v>
      </c>
      <c r="L112" s="103">
        <f>'Formula Factor Data'!AO116</f>
        <v>12.753377731043347</v>
      </c>
      <c r="M112" s="103">
        <f>'Formula Factor Data'!AP116</f>
        <v>37.991709743434001</v>
      </c>
      <c r="N112" s="103">
        <f>'Formula Factor Data'!AQ116</f>
        <v>4.3370781040575119</v>
      </c>
      <c r="O112" s="104">
        <f>$D112*'National Details'!$E$52</f>
        <v>11.119209795464817</v>
      </c>
      <c r="P112" s="104">
        <f>$D112*'National Details'!$E$53</f>
        <v>2.0953371645831824</v>
      </c>
      <c r="Q112" s="104">
        <f>$D112*'National Details'!$E$59</f>
        <v>2.1350353964275417</v>
      </c>
      <c r="R112" s="104">
        <f>$D112*'National Details'!$E$60</f>
        <v>1.6169753370002684</v>
      </c>
      <c r="S112" s="104">
        <f>$D112*'National Details'!$E$61</f>
        <v>1.5227825989225825</v>
      </c>
      <c r="T112" s="104">
        <f>$D112*'National Details'!$E$62</f>
        <v>1.3971922814856699</v>
      </c>
      <c r="U112" s="104">
        <f>$D112*'National Details'!$E$63</f>
        <v>0.89483101173801305</v>
      </c>
      <c r="V112" s="104">
        <f>$D112*'National Details'!$E$64</f>
        <v>0.73784311494187083</v>
      </c>
      <c r="W112" s="104">
        <f>$D112*'National Details'!$E$55</f>
        <v>0.91093576615064531</v>
      </c>
      <c r="X112" s="104">
        <f>$D112*'National Details'!$E$56</f>
        <v>7.5776883591739974</v>
      </c>
      <c r="Y112" s="105">
        <f t="shared" si="26"/>
        <v>1879962.6054325413</v>
      </c>
      <c r="Z112" s="105">
        <f t="shared" si="26"/>
        <v>52242.807978680379</v>
      </c>
      <c r="AA112" s="105">
        <f t="shared" si="26"/>
        <v>0</v>
      </c>
      <c r="AB112" s="105">
        <f t="shared" si="26"/>
        <v>0</v>
      </c>
      <c r="AC112" s="105">
        <f t="shared" si="26"/>
        <v>0</v>
      </c>
      <c r="AD112" s="105">
        <f t="shared" si="26"/>
        <v>5437.1919322881449</v>
      </c>
      <c r="AE112" s="105">
        <f t="shared" si="26"/>
        <v>4719.5929970622983</v>
      </c>
      <c r="AF112" s="105">
        <f t="shared" si="26"/>
        <v>5363.6954121288873</v>
      </c>
      <c r="AG112" s="105">
        <f t="shared" si="25"/>
        <v>15520.480341479331</v>
      </c>
      <c r="AH112" s="105">
        <f t="shared" si="27"/>
        <v>19726.564116829551</v>
      </c>
      <c r="AI112" s="105">
        <f t="shared" si="27"/>
        <v>18733.064969308671</v>
      </c>
      <c r="AJ112" s="104">
        <f t="shared" si="28"/>
        <v>11.119209795464819</v>
      </c>
      <c r="AK112" s="104">
        <f t="shared" si="28"/>
        <v>0.30899483880184808</v>
      </c>
      <c r="AL112" s="104">
        <f t="shared" si="29"/>
        <v>9.1797292427308677E-2</v>
      </c>
      <c r="AM112" s="104">
        <f t="shared" si="29"/>
        <v>0.11667455742198093</v>
      </c>
      <c r="AN112" s="104">
        <f t="shared" si="29"/>
        <v>0.11079841636418662</v>
      </c>
      <c r="AO112" s="104">
        <f t="shared" si="22"/>
        <v>11.747474900480142</v>
      </c>
      <c r="AP112" s="104">
        <f t="shared" si="30"/>
        <v>11.75</v>
      </c>
      <c r="AQ112" s="105">
        <f t="shared" si="31"/>
        <v>1986613</v>
      </c>
      <c r="AR112" s="214"/>
      <c r="AS112" s="215"/>
      <c r="AT112" s="32"/>
      <c r="AV112" s="32"/>
      <c r="AX112" s="32"/>
    </row>
    <row r="113" spans="1:50" x14ac:dyDescent="0.5">
      <c r="A113" s="102" t="s">
        <v>149</v>
      </c>
      <c r="B113" s="101">
        <v>938</v>
      </c>
      <c r="C113" s="102" t="s">
        <v>166</v>
      </c>
      <c r="D113" s="103">
        <f>ACA!P119</f>
        <v>1.2429038019598171</v>
      </c>
      <c r="E113" s="103">
        <f>'Formula Factor Data'!AH117</f>
        <v>1593.6399999999999</v>
      </c>
      <c r="F113" s="103">
        <f>'Formula Factor Data'!AI117</f>
        <v>245.716281958644</v>
      </c>
      <c r="G113" s="103">
        <f>'Formula Factor Data'!AJ117</f>
        <v>0</v>
      </c>
      <c r="H113" s="103">
        <f>'Formula Factor Data'!AK117</f>
        <v>7.3331298987230289</v>
      </c>
      <c r="I113" s="103">
        <f>'Formula Factor Data'!AL117</f>
        <v>26.841360634081898</v>
      </c>
      <c r="J113" s="103">
        <f>'Formula Factor Data'!AM117</f>
        <v>32.56050022016732</v>
      </c>
      <c r="K113" s="103">
        <f>'Formula Factor Data'!AN117</f>
        <v>95.892076618229851</v>
      </c>
      <c r="L113" s="103">
        <f>'Formula Factor Data'!AO117</f>
        <v>205.78376486129454</v>
      </c>
      <c r="M113" s="103">
        <f>'Formula Factor Data'!AP117</f>
        <v>213.48115429429197</v>
      </c>
      <c r="N113" s="103">
        <f>'Formula Factor Data'!AQ117</f>
        <v>25.847668847281749</v>
      </c>
      <c r="O113" s="104">
        <f>$D113*'National Details'!$E$52</f>
        <v>11.150622398493864</v>
      </c>
      <c r="P113" s="104">
        <f>$D113*'National Details'!$E$53</f>
        <v>2.101256649490276</v>
      </c>
      <c r="Q113" s="104">
        <f>$D113*'National Details'!$E$59</f>
        <v>2.1410670318220184</v>
      </c>
      <c r="R113" s="104">
        <f>$D113*'National Details'!$E$60</f>
        <v>1.6215434138063798</v>
      </c>
      <c r="S113" s="104">
        <f>$D113*'National Details'!$E$61</f>
        <v>1.5270845741671728</v>
      </c>
      <c r="T113" s="104">
        <f>$D113*'National Details'!$E$62</f>
        <v>1.4011394546482321</v>
      </c>
      <c r="U113" s="104">
        <f>$D113*'National Details'!$E$63</f>
        <v>0.897358976572463</v>
      </c>
      <c r="V113" s="104">
        <f>$D113*'National Details'!$E$64</f>
        <v>0.73992757717378566</v>
      </c>
      <c r="W113" s="104">
        <f>$D113*'National Details'!$E$55</f>
        <v>0.9135092281262186</v>
      </c>
      <c r="X113" s="104">
        <f>$D113*'National Details'!$E$56</f>
        <v>7.5990958980803729</v>
      </c>
      <c r="Y113" s="105">
        <f t="shared" si="26"/>
        <v>10128944.391107384</v>
      </c>
      <c r="Z113" s="105">
        <f t="shared" si="26"/>
        <v>294298.39367156802</v>
      </c>
      <c r="AA113" s="105">
        <f t="shared" si="26"/>
        <v>0</v>
      </c>
      <c r="AB113" s="105">
        <f t="shared" si="26"/>
        <v>6777.8634392207541</v>
      </c>
      <c r="AC113" s="105">
        <f t="shared" si="26"/>
        <v>23363.745831159747</v>
      </c>
      <c r="AD113" s="105">
        <f t="shared" si="26"/>
        <v>26004.426867288559</v>
      </c>
      <c r="AE113" s="105">
        <f t="shared" si="26"/>
        <v>49048.280969259482</v>
      </c>
      <c r="AF113" s="105">
        <f t="shared" si="26"/>
        <v>86791.097056645071</v>
      </c>
      <c r="AG113" s="105">
        <f t="shared" si="25"/>
        <v>191985.41416357359</v>
      </c>
      <c r="AH113" s="105">
        <f t="shared" si="27"/>
        <v>111159.69255295751</v>
      </c>
      <c r="AI113" s="105">
        <f t="shared" si="27"/>
        <v>111958.78115802158</v>
      </c>
      <c r="AJ113" s="104">
        <f t="shared" si="28"/>
        <v>11.150622398493866</v>
      </c>
      <c r="AK113" s="104">
        <f t="shared" si="28"/>
        <v>0.32398344127508605</v>
      </c>
      <c r="AL113" s="104">
        <f t="shared" si="29"/>
        <v>0.21135044054896018</v>
      </c>
      <c r="AM113" s="104">
        <f t="shared" si="29"/>
        <v>0.12237205672477651</v>
      </c>
      <c r="AN113" s="104">
        <f t="shared" si="29"/>
        <v>0.12325174714008093</v>
      </c>
      <c r="AO113" s="104">
        <f t="shared" si="22"/>
        <v>11.931580084182769</v>
      </c>
      <c r="AP113" s="104">
        <f t="shared" si="30"/>
        <v>11.93</v>
      </c>
      <c r="AQ113" s="105">
        <f t="shared" si="31"/>
        <v>10836912</v>
      </c>
      <c r="AR113" s="214"/>
      <c r="AS113" s="215"/>
      <c r="AT113" s="32"/>
      <c r="AV113" s="32"/>
      <c r="AX113" s="32"/>
    </row>
    <row r="114" spans="1:50" x14ac:dyDescent="0.5">
      <c r="A114" s="102" t="s">
        <v>149</v>
      </c>
      <c r="B114" s="101">
        <v>868</v>
      </c>
      <c r="C114" s="102" t="s">
        <v>167</v>
      </c>
      <c r="D114" s="103">
        <f>ACA!P120</f>
        <v>1.3297111440284619</v>
      </c>
      <c r="E114" s="103">
        <f>'Formula Factor Data'!AH118</f>
        <v>266.71000000000004</v>
      </c>
      <c r="F114" s="103">
        <f>'Formula Factor Data'!AI118</f>
        <v>35.906269253265748</v>
      </c>
      <c r="G114" s="103">
        <f>'Formula Factor Data'!AJ118</f>
        <v>0</v>
      </c>
      <c r="H114" s="103">
        <f>'Formula Factor Data'!AK118</f>
        <v>0</v>
      </c>
      <c r="I114" s="103">
        <f>'Formula Factor Data'!AL118</f>
        <v>0</v>
      </c>
      <c r="J114" s="103">
        <f>'Formula Factor Data'!AM118</f>
        <v>0</v>
      </c>
      <c r="K114" s="103">
        <f>'Formula Factor Data'!AN118</f>
        <v>0</v>
      </c>
      <c r="L114" s="103">
        <f>'Formula Factor Data'!AO118</f>
        <v>14.571535249910536</v>
      </c>
      <c r="M114" s="103">
        <f>'Formula Factor Data'!AP118</f>
        <v>47.851895442959005</v>
      </c>
      <c r="N114" s="103">
        <f>'Formula Factor Data'!AQ118</f>
        <v>2.2409794331577633</v>
      </c>
      <c r="O114" s="104">
        <f>$D114*'National Details'!$E$52</f>
        <v>11.929408247646528</v>
      </c>
      <c r="P114" s="104">
        <f>$D114*'National Details'!$E$53</f>
        <v>2.2480133851754514</v>
      </c>
      <c r="Q114" s="104">
        <f>$D114*'National Details'!$E$59</f>
        <v>2.2906042187951425</v>
      </c>
      <c r="R114" s="104">
        <f>$D114*'National Details'!$E$60</f>
        <v>1.734795842175731</v>
      </c>
      <c r="S114" s="104">
        <f>$D114*'National Details'!$E$61</f>
        <v>1.6337397736994745</v>
      </c>
      <c r="T114" s="104">
        <f>$D114*'National Details'!$E$62</f>
        <v>1.4989983490644676</v>
      </c>
      <c r="U114" s="104">
        <f>$D114*'National Details'!$E$63</f>
        <v>0.96003265052443409</v>
      </c>
      <c r="V114" s="104">
        <f>$D114*'National Details'!$E$64</f>
        <v>0.79160586973067415</v>
      </c>
      <c r="W114" s="104">
        <f>$D114*'National Details'!$E$55</f>
        <v>0.97731087385598203</v>
      </c>
      <c r="X114" s="104">
        <f>$D114*'National Details'!$E$56</f>
        <v>8.1298347340200063</v>
      </c>
      <c r="Y114" s="105">
        <f t="shared" si="26"/>
        <v>1813564.7100259895</v>
      </c>
      <c r="Z114" s="105">
        <f t="shared" si="26"/>
        <v>46009.131119041434</v>
      </c>
      <c r="AA114" s="105">
        <f t="shared" si="26"/>
        <v>0</v>
      </c>
      <c r="AB114" s="105">
        <f t="shared" si="26"/>
        <v>0</v>
      </c>
      <c r="AC114" s="105">
        <f t="shared" si="26"/>
        <v>0</v>
      </c>
      <c r="AD114" s="105">
        <f t="shared" si="26"/>
        <v>0</v>
      </c>
      <c r="AE114" s="105">
        <f t="shared" si="26"/>
        <v>0</v>
      </c>
      <c r="AF114" s="105">
        <f t="shared" si="26"/>
        <v>6574.9003158454652</v>
      </c>
      <c r="AG114" s="105">
        <f t="shared" si="25"/>
        <v>6574.9003158454652</v>
      </c>
      <c r="AH114" s="105">
        <f t="shared" si="27"/>
        <v>26656.721318083306</v>
      </c>
      <c r="AI114" s="105">
        <f t="shared" si="27"/>
        <v>10384.711687328956</v>
      </c>
      <c r="AJ114" s="104">
        <f t="shared" si="28"/>
        <v>11.92940824764653</v>
      </c>
      <c r="AK114" s="104">
        <f t="shared" si="28"/>
        <v>0.30264247269714351</v>
      </c>
      <c r="AL114" s="104">
        <f t="shared" si="29"/>
        <v>4.3248895185094692E-2</v>
      </c>
      <c r="AM114" s="104">
        <f t="shared" si="29"/>
        <v>0.17534467305696577</v>
      </c>
      <c r="AN114" s="104">
        <f t="shared" si="29"/>
        <v>6.8309371354319096E-2</v>
      </c>
      <c r="AO114" s="104">
        <f t="shared" si="22"/>
        <v>12.518953659940053</v>
      </c>
      <c r="AP114" s="104">
        <f t="shared" si="30"/>
        <v>12.52</v>
      </c>
      <c r="AQ114" s="105">
        <f t="shared" si="31"/>
        <v>1903350</v>
      </c>
      <c r="AR114" s="214"/>
      <c r="AS114" s="215"/>
      <c r="AT114" s="32"/>
      <c r="AV114" s="32"/>
      <c r="AX114" s="32"/>
    </row>
    <row r="115" spans="1:50" x14ac:dyDescent="0.5">
      <c r="A115" s="102" t="s">
        <v>149</v>
      </c>
      <c r="B115" s="101">
        <v>872</v>
      </c>
      <c r="C115" s="102" t="s">
        <v>168</v>
      </c>
      <c r="D115" s="103">
        <f>ACA!P121</f>
        <v>1.304482643320255</v>
      </c>
      <c r="E115" s="103">
        <f>'Formula Factor Data'!AH119</f>
        <v>323.24</v>
      </c>
      <c r="F115" s="103">
        <f>'Formula Factor Data'!AI119</f>
        <v>30.509690410269318</v>
      </c>
      <c r="G115" s="103">
        <f>'Formula Factor Data'!AJ119</f>
        <v>0</v>
      </c>
      <c r="H115" s="103">
        <f>'Formula Factor Data'!AK119</f>
        <v>0</v>
      </c>
      <c r="I115" s="103">
        <f>'Formula Factor Data'!AL119</f>
        <v>0</v>
      </c>
      <c r="J115" s="103">
        <f>'Formula Factor Data'!AM119</f>
        <v>0</v>
      </c>
      <c r="K115" s="103">
        <f>'Formula Factor Data'!AN119</f>
        <v>5.7721428571428568</v>
      </c>
      <c r="L115" s="103">
        <f>'Formula Factor Data'!AO119</f>
        <v>3.4241525423728811</v>
      </c>
      <c r="M115" s="103">
        <f>'Formula Factor Data'!AP119</f>
        <v>82.970908209240008</v>
      </c>
      <c r="N115" s="103">
        <f>'Formula Factor Data'!AQ119</f>
        <v>3.5506427990235965</v>
      </c>
      <c r="O115" s="104">
        <f>$D115*'National Details'!$E$52</f>
        <v>11.703072561301555</v>
      </c>
      <c r="P115" s="104">
        <f>$D115*'National Details'!$E$53</f>
        <v>2.2053620112025012</v>
      </c>
      <c r="Q115" s="104">
        <f>$D115*'National Details'!$E$59</f>
        <v>2.2471447724216844</v>
      </c>
      <c r="R115" s="104">
        <f>$D115*'National Details'!$E$60</f>
        <v>1.7018817026428912</v>
      </c>
      <c r="S115" s="104">
        <f>$D115*'National Details'!$E$61</f>
        <v>1.6027429626831107</v>
      </c>
      <c r="T115" s="104">
        <f>$D115*'National Details'!$E$62</f>
        <v>1.470557976070072</v>
      </c>
      <c r="U115" s="104">
        <f>$D115*'National Details'!$E$63</f>
        <v>0.94181802961791106</v>
      </c>
      <c r="V115" s="104">
        <f>$D115*'National Details'!$E$64</f>
        <v>0.77658679635161132</v>
      </c>
      <c r="W115" s="104">
        <f>$D115*'National Details'!$E$55</f>
        <v>0.95876843463228989</v>
      </c>
      <c r="X115" s="104">
        <f>$D115*'National Details'!$E$56</f>
        <v>7.9755880449808725</v>
      </c>
      <c r="Y115" s="105">
        <f t="shared" si="26"/>
        <v>2156253.6695876154</v>
      </c>
      <c r="Z115" s="105">
        <f t="shared" si="26"/>
        <v>38352.399956483612</v>
      </c>
      <c r="AA115" s="105">
        <f t="shared" si="26"/>
        <v>0</v>
      </c>
      <c r="AB115" s="105">
        <f t="shared" si="26"/>
        <v>0</v>
      </c>
      <c r="AC115" s="105">
        <f t="shared" si="26"/>
        <v>0</v>
      </c>
      <c r="AD115" s="105">
        <f t="shared" si="26"/>
        <v>0</v>
      </c>
      <c r="AE115" s="105">
        <f t="shared" si="26"/>
        <v>3098.695681060809</v>
      </c>
      <c r="AF115" s="105">
        <f t="shared" si="26"/>
        <v>1515.7164422673311</v>
      </c>
      <c r="AG115" s="105">
        <f t="shared" si="25"/>
        <v>4614.4121233281403</v>
      </c>
      <c r="AH115" s="105">
        <f t="shared" si="27"/>
        <v>45343.436036761697</v>
      </c>
      <c r="AI115" s="105">
        <f t="shared" si="27"/>
        <v>16141.524628137309</v>
      </c>
      <c r="AJ115" s="104">
        <f t="shared" si="28"/>
        <v>11.703072561301553</v>
      </c>
      <c r="AK115" s="104">
        <f t="shared" si="28"/>
        <v>0.2081577533855872</v>
      </c>
      <c r="AL115" s="104">
        <f t="shared" si="29"/>
        <v>2.5044734146417412E-2</v>
      </c>
      <c r="AM115" s="104">
        <f t="shared" si="29"/>
        <v>0.24610162041762296</v>
      </c>
      <c r="AN115" s="104">
        <f t="shared" si="29"/>
        <v>8.7608168110042114E-2</v>
      </c>
      <c r="AO115" s="104">
        <f t="shared" si="22"/>
        <v>12.269984837361223</v>
      </c>
      <c r="AP115" s="104">
        <f t="shared" si="30"/>
        <v>12.27</v>
      </c>
      <c r="AQ115" s="105">
        <f t="shared" si="31"/>
        <v>2260709</v>
      </c>
      <c r="AR115" s="214"/>
      <c r="AS115" s="215"/>
      <c r="AT115" s="32"/>
      <c r="AV115" s="32"/>
      <c r="AX115" s="32"/>
    </row>
    <row r="116" spans="1:50" x14ac:dyDescent="0.5">
      <c r="A116" s="102" t="s">
        <v>169</v>
      </c>
      <c r="B116" s="101">
        <v>800</v>
      </c>
      <c r="C116" s="102" t="s">
        <v>170</v>
      </c>
      <c r="D116" s="103">
        <f>ACA!P122</f>
        <v>1.1175253084762806</v>
      </c>
      <c r="E116" s="103">
        <f>'Formula Factor Data'!AH120</f>
        <v>335.62</v>
      </c>
      <c r="F116" s="103">
        <f>'Formula Factor Data'!AI120</f>
        <v>59.641025795745961</v>
      </c>
      <c r="G116" s="103">
        <f>'Formula Factor Data'!AJ120</f>
        <v>3.3083724418729239</v>
      </c>
      <c r="H116" s="103">
        <f>'Formula Factor Data'!AK120</f>
        <v>5.394085503053681</v>
      </c>
      <c r="I116" s="103">
        <f>'Formula Factor Data'!AL120</f>
        <v>5.4300460730740392</v>
      </c>
      <c r="J116" s="103">
        <f>'Formula Factor Data'!AM120</f>
        <v>8.7024579449266053</v>
      </c>
      <c r="K116" s="103">
        <f>'Formula Factor Data'!AN120</f>
        <v>13.844819457837779</v>
      </c>
      <c r="L116" s="103">
        <f>'Formula Factor Data'!AO120</f>
        <v>23.374370513232616</v>
      </c>
      <c r="M116" s="103">
        <f>'Formula Factor Data'!AP120</f>
        <v>28.038450082604196</v>
      </c>
      <c r="N116" s="103">
        <f>'Formula Factor Data'!AQ120</f>
        <v>5.5495927200088788</v>
      </c>
      <c r="O116" s="104">
        <f>$D116*'National Details'!$E$52</f>
        <v>10.02579822825439</v>
      </c>
      <c r="P116" s="104">
        <f>$D116*'National Details'!$E$53</f>
        <v>1.8892914171690445</v>
      </c>
      <c r="Q116" s="104">
        <f>$D116*'National Details'!$E$59</f>
        <v>1.9250859088470722</v>
      </c>
      <c r="R116" s="104">
        <f>$D116*'National Details'!$E$60</f>
        <v>1.4579694750827072</v>
      </c>
      <c r="S116" s="104">
        <f>$D116*'National Details'!$E$61</f>
        <v>1.3730392143982775</v>
      </c>
      <c r="T116" s="104">
        <f>$D116*'National Details'!$E$62</f>
        <v>1.2597988668190392</v>
      </c>
      <c r="U116" s="104">
        <f>$D116*'National Details'!$E$63</f>
        <v>0.80683747650208104</v>
      </c>
      <c r="V116" s="104">
        <f>$D116*'National Details'!$E$64</f>
        <v>0.66528704202803213</v>
      </c>
      <c r="W116" s="104">
        <f>$D116*'National Details'!$E$55</f>
        <v>0.82135856399181406</v>
      </c>
      <c r="X116" s="104">
        <f>$D116*'National Details'!$E$56</f>
        <v>6.832533599344206</v>
      </c>
      <c r="Y116" s="105">
        <f t="shared" si="26"/>
        <v>1917969.2887790408</v>
      </c>
      <c r="Z116" s="105">
        <f t="shared" si="26"/>
        <v>64227.188543824443</v>
      </c>
      <c r="AA116" s="105">
        <f t="shared" si="26"/>
        <v>3630.2736663685009</v>
      </c>
      <c r="AB116" s="105">
        <f t="shared" si="26"/>
        <v>4482.7148453798973</v>
      </c>
      <c r="AC116" s="105">
        <f t="shared" si="26"/>
        <v>4249.7297307624167</v>
      </c>
      <c r="AD116" s="105">
        <f t="shared" si="26"/>
        <v>6249.1075948085627</v>
      </c>
      <c r="AE116" s="105">
        <f t="shared" si="26"/>
        <v>6367.1959405735843</v>
      </c>
      <c r="AF116" s="105">
        <f t="shared" si="26"/>
        <v>8863.8795162689948</v>
      </c>
      <c r="AG116" s="105">
        <f t="shared" si="25"/>
        <v>33842.901294161959</v>
      </c>
      <c r="AH116" s="105">
        <f t="shared" si="27"/>
        <v>13126.884024950246</v>
      </c>
      <c r="AI116" s="105">
        <f t="shared" si="27"/>
        <v>21613.133871617902</v>
      </c>
      <c r="AJ116" s="104">
        <f t="shared" si="28"/>
        <v>10.02579822825439</v>
      </c>
      <c r="AK116" s="104">
        <f t="shared" si="28"/>
        <v>0.33573469443734111</v>
      </c>
      <c r="AL116" s="104">
        <f t="shared" si="29"/>
        <v>0.17690695144028784</v>
      </c>
      <c r="AM116" s="104">
        <f t="shared" si="29"/>
        <v>6.8618142829402123E-2</v>
      </c>
      <c r="AN116" s="104">
        <f t="shared" si="29"/>
        <v>0.11297830499415014</v>
      </c>
      <c r="AO116" s="104">
        <f t="shared" si="22"/>
        <v>10.720036321955572</v>
      </c>
      <c r="AP116" s="104">
        <f t="shared" si="30"/>
        <v>10.72</v>
      </c>
      <c r="AQ116" s="105">
        <f t="shared" si="31"/>
        <v>2050773</v>
      </c>
      <c r="AR116" s="214"/>
      <c r="AS116" s="215"/>
      <c r="AT116" s="32"/>
      <c r="AV116" s="32"/>
      <c r="AX116" s="32"/>
    </row>
    <row r="117" spans="1:50" x14ac:dyDescent="0.5">
      <c r="A117" s="102" t="s">
        <v>169</v>
      </c>
      <c r="B117" s="101">
        <v>839</v>
      </c>
      <c r="C117" s="102" t="s">
        <v>171</v>
      </c>
      <c r="D117" s="103">
        <f>ACA!P123</f>
        <v>1.0953318942753441</v>
      </c>
      <c r="E117" s="103">
        <f>'Formula Factor Data'!AH121</f>
        <v>674.56</v>
      </c>
      <c r="F117" s="103">
        <f>'Formula Factor Data'!AI121</f>
        <v>136.30900277631875</v>
      </c>
      <c r="G117" s="103">
        <f>'Formula Factor Data'!AJ121</f>
        <v>0</v>
      </c>
      <c r="H117" s="103">
        <f>'Formula Factor Data'!AK121</f>
        <v>15.540496202531644</v>
      </c>
      <c r="I117" s="103">
        <f>'Formula Factor Data'!AL121</f>
        <v>33.745077468354431</v>
      </c>
      <c r="J117" s="103">
        <f>'Formula Factor Data'!AM121</f>
        <v>21.380990379746834</v>
      </c>
      <c r="K117" s="103">
        <f>'Formula Factor Data'!AN121</f>
        <v>89.178539746835426</v>
      </c>
      <c r="L117" s="103">
        <f>'Formula Factor Data'!AO121</f>
        <v>89.861638481012648</v>
      </c>
      <c r="M117" s="103">
        <f>'Formula Factor Data'!AP121</f>
        <v>115.95808697727998</v>
      </c>
      <c r="N117" s="103">
        <f>'Formula Factor Data'!AQ121</f>
        <v>9.6524623650194155</v>
      </c>
      <c r="O117" s="104">
        <f>$D117*'National Details'!$E$52</f>
        <v>9.8266916030290083</v>
      </c>
      <c r="P117" s="104">
        <f>$D117*'National Details'!$E$53</f>
        <v>1.8517711689478411</v>
      </c>
      <c r="Q117" s="104">
        <f>$D117*'National Details'!$E$59</f>
        <v>1.8868548024699978</v>
      </c>
      <c r="R117" s="104">
        <f>$D117*'National Details'!$E$60</f>
        <v>1.4290150342235994</v>
      </c>
      <c r="S117" s="104">
        <f>$D117*'National Details'!$E$61</f>
        <v>1.3457714399969818</v>
      </c>
      <c r="T117" s="104">
        <f>$D117*'National Details'!$E$62</f>
        <v>1.2347799810281597</v>
      </c>
      <c r="U117" s="104">
        <f>$D117*'National Details'!$E$63</f>
        <v>0.79081414515286608</v>
      </c>
      <c r="V117" s="104">
        <f>$D117*'National Details'!$E$64</f>
        <v>0.65207482144183737</v>
      </c>
      <c r="W117" s="104">
        <f>$D117*'National Details'!$E$55</f>
        <v>0.80504685214073191</v>
      </c>
      <c r="X117" s="104">
        <f>$D117*'National Details'!$E$56</f>
        <v>6.6968433853849216</v>
      </c>
      <c r="Y117" s="105">
        <f t="shared" si="26"/>
        <v>3778355.060011371</v>
      </c>
      <c r="Z117" s="105">
        <f t="shared" si="26"/>
        <v>143875.45640325441</v>
      </c>
      <c r="AA117" s="105">
        <f t="shared" si="26"/>
        <v>0</v>
      </c>
      <c r="AB117" s="105">
        <f t="shared" si="26"/>
        <v>12658.333546246111</v>
      </c>
      <c r="AC117" s="105">
        <f t="shared" si="26"/>
        <v>25885.50205351632</v>
      </c>
      <c r="AD117" s="105">
        <f t="shared" si="26"/>
        <v>15048.466770416222</v>
      </c>
      <c r="AE117" s="105">
        <f t="shared" si="26"/>
        <v>40198.480885248493</v>
      </c>
      <c r="AF117" s="105">
        <f t="shared" si="26"/>
        <v>33400.011764177041</v>
      </c>
      <c r="AG117" s="105">
        <f t="shared" si="25"/>
        <v>127190.79501960418</v>
      </c>
      <c r="AH117" s="105">
        <f t="shared" si="27"/>
        <v>53210.464953752657</v>
      </c>
      <c r="AI117" s="105">
        <f t="shared" si="27"/>
        <v>36845.386382858589</v>
      </c>
      <c r="AJ117" s="104">
        <f t="shared" si="28"/>
        <v>9.8266916030290066</v>
      </c>
      <c r="AK117" s="104">
        <f t="shared" si="28"/>
        <v>0.37418922172856123</v>
      </c>
      <c r="AL117" s="104">
        <f t="shared" si="29"/>
        <v>0.33079599390480963</v>
      </c>
      <c r="AM117" s="104">
        <f t="shared" si="29"/>
        <v>0.13838901343293472</v>
      </c>
      <c r="AN117" s="104">
        <f t="shared" si="29"/>
        <v>9.5826952001092813E-2</v>
      </c>
      <c r="AO117" s="104">
        <f t="shared" si="22"/>
        <v>10.765892784096405</v>
      </c>
      <c r="AP117" s="104">
        <f t="shared" si="30"/>
        <v>10.77</v>
      </c>
      <c r="AQ117" s="105">
        <f t="shared" si="31"/>
        <v>4141057</v>
      </c>
      <c r="AR117" s="214"/>
      <c r="AS117" s="215"/>
      <c r="AT117" s="32"/>
      <c r="AV117" s="32"/>
      <c r="AX117" s="32"/>
    </row>
    <row r="118" spans="1:50" x14ac:dyDescent="0.5">
      <c r="A118" s="102" t="s">
        <v>169</v>
      </c>
      <c r="B118" s="101">
        <v>801</v>
      </c>
      <c r="C118" s="102" t="s">
        <v>172</v>
      </c>
      <c r="D118" s="103">
        <f>ACA!P124</f>
        <v>1.0981293451379017</v>
      </c>
      <c r="E118" s="103">
        <f>'Formula Factor Data'!AH122</f>
        <v>933.4799999999999</v>
      </c>
      <c r="F118" s="103">
        <f>'Formula Factor Data'!AI122</f>
        <v>254.69134063496463</v>
      </c>
      <c r="G118" s="103">
        <f>'Formula Factor Data'!AJ122</f>
        <v>60.575241264559061</v>
      </c>
      <c r="H118" s="103">
        <f>'Formula Factor Data'!AK122</f>
        <v>97.210769008174779</v>
      </c>
      <c r="I118" s="103">
        <f>'Formula Factor Data'!AL122</f>
        <v>65.775122621717415</v>
      </c>
      <c r="J118" s="103">
        <f>'Formula Factor Data'!AM122</f>
        <v>60.777834044708079</v>
      </c>
      <c r="K118" s="103">
        <f>'Formula Factor Data'!AN122</f>
        <v>90.761565506764086</v>
      </c>
      <c r="L118" s="103">
        <f>'Formula Factor Data'!AO122</f>
        <v>107.81312450264052</v>
      </c>
      <c r="M118" s="103">
        <f>'Formula Factor Data'!AP122</f>
        <v>214.21402284797998</v>
      </c>
      <c r="N118" s="103">
        <f>'Formula Factor Data'!AQ122</f>
        <v>14.07201464630726</v>
      </c>
      <c r="O118" s="104">
        <f>$D118*'National Details'!$E$52</f>
        <v>9.8517887329899398</v>
      </c>
      <c r="P118" s="104">
        <f>$D118*'National Details'!$E$53</f>
        <v>1.856500547212919</v>
      </c>
      <c r="Q118" s="104">
        <f>$D118*'National Details'!$E$59</f>
        <v>1.8916737834768305</v>
      </c>
      <c r="R118" s="104">
        <f>$D118*'National Details'!$E$60</f>
        <v>1.4326647036625977</v>
      </c>
      <c r="S118" s="104">
        <f>$D118*'National Details'!$E$61</f>
        <v>1.3492085073327373</v>
      </c>
      <c r="T118" s="104">
        <f>$D118*'National Details'!$E$62</f>
        <v>1.2379335788929251</v>
      </c>
      <c r="U118" s="104">
        <f>$D118*'National Details'!$E$63</f>
        <v>0.79283386513367093</v>
      </c>
      <c r="V118" s="104">
        <f>$D118*'National Details'!$E$64</f>
        <v>0.65374020458390447</v>
      </c>
      <c r="W118" s="104">
        <f>$D118*'National Details'!$E$55</f>
        <v>0.80710292210700496</v>
      </c>
      <c r="X118" s="104">
        <f>$D118*'National Details'!$E$56</f>
        <v>6.7139469595643737</v>
      </c>
      <c r="Y118" s="105">
        <f t="shared" si="26"/>
        <v>5241975.2154887244</v>
      </c>
      <c r="Z118" s="105">
        <f t="shared" si="26"/>
        <v>269515.72955774621</v>
      </c>
      <c r="AA118" s="105">
        <f t="shared" si="26"/>
        <v>65315.499621931638</v>
      </c>
      <c r="AB118" s="105">
        <f t="shared" si="26"/>
        <v>79384.149417128676</v>
      </c>
      <c r="AC118" s="105">
        <f t="shared" si="26"/>
        <v>50584.282356882817</v>
      </c>
      <c r="AD118" s="105">
        <f t="shared" si="26"/>
        <v>42886.185321305667</v>
      </c>
      <c r="AE118" s="105">
        <f t="shared" si="26"/>
        <v>41016.540388197063</v>
      </c>
      <c r="AF118" s="105">
        <f t="shared" si="26"/>
        <v>40174.611219436119</v>
      </c>
      <c r="AG118" s="105">
        <f t="shared" si="25"/>
        <v>319361.26832488197</v>
      </c>
      <c r="AH118" s="105">
        <f t="shared" si="27"/>
        <v>98548.875364233783</v>
      </c>
      <c r="AI118" s="105">
        <f t="shared" si="27"/>
        <v>53852.893171226373</v>
      </c>
      <c r="AJ118" s="104">
        <f t="shared" si="28"/>
        <v>9.8517887329899381</v>
      </c>
      <c r="AK118" s="104">
        <f t="shared" si="28"/>
        <v>0.50652891680507761</v>
      </c>
      <c r="AL118" s="104">
        <f t="shared" si="29"/>
        <v>0.60020881742057453</v>
      </c>
      <c r="AM118" s="104">
        <f t="shared" si="29"/>
        <v>0.18521314200293673</v>
      </c>
      <c r="AN118" s="104">
        <f t="shared" si="29"/>
        <v>0.10121133816420272</v>
      </c>
      <c r="AO118" s="104">
        <f t="shared" si="22"/>
        <v>11.24495094738273</v>
      </c>
      <c r="AP118" s="104">
        <f t="shared" si="30"/>
        <v>11.24</v>
      </c>
      <c r="AQ118" s="105">
        <f t="shared" si="31"/>
        <v>5980620</v>
      </c>
      <c r="AR118" s="214"/>
      <c r="AS118" s="215"/>
      <c r="AT118" s="32"/>
      <c r="AV118" s="32"/>
      <c r="AX118" s="32"/>
    </row>
    <row r="119" spans="1:50" x14ac:dyDescent="0.5">
      <c r="A119" s="102" t="s">
        <v>169</v>
      </c>
      <c r="B119" s="101">
        <v>908</v>
      </c>
      <c r="C119" s="102" t="s">
        <v>173</v>
      </c>
      <c r="D119" s="103">
        <f>ACA!P125</f>
        <v>1.0436564915755877</v>
      </c>
      <c r="E119" s="103">
        <f>'Formula Factor Data'!AH123</f>
        <v>974.84</v>
      </c>
      <c r="F119" s="103">
        <f>'Formula Factor Data'!AI123</f>
        <v>216.24648452786437</v>
      </c>
      <c r="G119" s="103">
        <f>'Formula Factor Data'!AJ123</f>
        <v>14.561744946492272</v>
      </c>
      <c r="H119" s="103">
        <f>'Formula Factor Data'!AK123</f>
        <v>42.63476070154578</v>
      </c>
      <c r="I119" s="103">
        <f>'Formula Factor Data'!AL123</f>
        <v>19.089650713436384</v>
      </c>
      <c r="J119" s="103">
        <f>'Formula Factor Data'!AM123</f>
        <v>58.138310047562427</v>
      </c>
      <c r="K119" s="103">
        <f>'Formula Factor Data'!AN123</f>
        <v>82.733894173602863</v>
      </c>
      <c r="L119" s="103">
        <f>'Formula Factor Data'!AO123</f>
        <v>143.29916171224733</v>
      </c>
      <c r="M119" s="103">
        <f>'Formula Factor Data'!AP123</f>
        <v>31.056889886998</v>
      </c>
      <c r="N119" s="103">
        <f>'Formula Factor Data'!AQ123</f>
        <v>15.982240220169059</v>
      </c>
      <c r="O119" s="104">
        <f>$D119*'National Details'!$E$52</f>
        <v>9.3630894305306072</v>
      </c>
      <c r="P119" s="104">
        <f>$D119*'National Details'!$E$53</f>
        <v>1.7644085883790666</v>
      </c>
      <c r="Q119" s="104">
        <f>$D119*'National Details'!$E$59</f>
        <v>1.7978370515369679</v>
      </c>
      <c r="R119" s="104">
        <f>$D119*'National Details'!$E$60</f>
        <v>1.3615971787375549</v>
      </c>
      <c r="S119" s="104">
        <f>$D119*'National Details'!$E$61</f>
        <v>1.2822808382285709</v>
      </c>
      <c r="T119" s="104">
        <f>$D119*'National Details'!$E$62</f>
        <v>1.1765257175499269</v>
      </c>
      <c r="U119" s="104">
        <f>$D119*'National Details'!$E$63</f>
        <v>0.75350523483534626</v>
      </c>
      <c r="V119" s="104">
        <f>$D119*'National Details'!$E$64</f>
        <v>0.6213113339870403</v>
      </c>
      <c r="W119" s="104">
        <f>$D119*'National Details'!$E$55</f>
        <v>0.76706647332224953</v>
      </c>
      <c r="X119" s="104">
        <f>$D119*'National Details'!$E$56</f>
        <v>6.3809007194535914</v>
      </c>
      <c r="Y119" s="105">
        <f t="shared" si="26"/>
        <v>5202683.0372613203</v>
      </c>
      <c r="Z119" s="105">
        <f t="shared" si="26"/>
        <v>217481.87806941455</v>
      </c>
      <c r="AA119" s="105">
        <f t="shared" si="26"/>
        <v>14922.397421905955</v>
      </c>
      <c r="AB119" s="105">
        <f t="shared" si="26"/>
        <v>33089.280835804042</v>
      </c>
      <c r="AC119" s="105">
        <f t="shared" si="26"/>
        <v>13952.627191440029</v>
      </c>
      <c r="AD119" s="105">
        <f t="shared" si="26"/>
        <v>38988.693659133642</v>
      </c>
      <c r="AE119" s="105">
        <f t="shared" si="26"/>
        <v>35534.040744130289</v>
      </c>
      <c r="AF119" s="105">
        <f t="shared" si="26"/>
        <v>50749.03419391677</v>
      </c>
      <c r="AG119" s="105">
        <f t="shared" si="25"/>
        <v>187236.07404633073</v>
      </c>
      <c r="AH119" s="105">
        <f t="shared" si="27"/>
        <v>13578.938428846886</v>
      </c>
      <c r="AI119" s="105">
        <f t="shared" si="27"/>
        <v>58129.220228033417</v>
      </c>
      <c r="AJ119" s="104">
        <f t="shared" si="28"/>
        <v>9.3630894305306054</v>
      </c>
      <c r="AK119" s="104">
        <f t="shared" si="28"/>
        <v>0.39139464374435273</v>
      </c>
      <c r="AL119" s="104">
        <f t="shared" si="29"/>
        <v>0.33696231220729467</v>
      </c>
      <c r="AM119" s="104">
        <f t="shared" si="29"/>
        <v>2.4437547698060186E-2</v>
      </c>
      <c r="AN119" s="104">
        <f t="shared" si="29"/>
        <v>0.10461315510171604</v>
      </c>
      <c r="AO119" s="104">
        <f t="shared" si="22"/>
        <v>10.220497089282029</v>
      </c>
      <c r="AP119" s="104">
        <f t="shared" si="30"/>
        <v>10.220000000000001</v>
      </c>
      <c r="AQ119" s="105">
        <f t="shared" si="31"/>
        <v>5678833</v>
      </c>
      <c r="AR119" s="214"/>
      <c r="AS119" s="215"/>
      <c r="AT119" s="32"/>
      <c r="AV119" s="32"/>
      <c r="AX119" s="32"/>
    </row>
    <row r="120" spans="1:50" x14ac:dyDescent="0.5">
      <c r="A120" s="102" t="s">
        <v>169</v>
      </c>
      <c r="B120" s="101">
        <v>878</v>
      </c>
      <c r="C120" s="102" t="s">
        <v>174</v>
      </c>
      <c r="D120" s="103">
        <f>ACA!P126</f>
        <v>1.0516654528453711</v>
      </c>
      <c r="E120" s="103">
        <f>'Formula Factor Data'!AH124</f>
        <v>1344.6000000000001</v>
      </c>
      <c r="F120" s="103">
        <f>'Formula Factor Data'!AI124</f>
        <v>256.4623607298563</v>
      </c>
      <c r="G120" s="103">
        <f>'Formula Factor Data'!AJ124</f>
        <v>0</v>
      </c>
      <c r="H120" s="103">
        <f>'Formula Factor Data'!AK124</f>
        <v>6.5459614959061749</v>
      </c>
      <c r="I120" s="103">
        <f>'Formula Factor Data'!AL124</f>
        <v>12.719993361363134</v>
      </c>
      <c r="J120" s="103">
        <f>'Formula Factor Data'!AM124</f>
        <v>34.738227483956628</v>
      </c>
      <c r="K120" s="103">
        <f>'Formula Factor Data'!AN124</f>
        <v>98.003457623368007</v>
      </c>
      <c r="L120" s="103">
        <f>'Formula Factor Data'!AO124</f>
        <v>137.39080548793982</v>
      </c>
      <c r="M120" s="103">
        <f>'Formula Factor Data'!AP124</f>
        <v>72.212178932766008</v>
      </c>
      <c r="N120" s="103">
        <f>'Formula Factor Data'!AQ124</f>
        <v>21.841683469173322</v>
      </c>
      <c r="O120" s="104">
        <f>$D120*'National Details'!$E$52</f>
        <v>9.4349412526770191</v>
      </c>
      <c r="P120" s="104">
        <f>$D120*'National Details'!$E$53</f>
        <v>1.7779485607382357</v>
      </c>
      <c r="Q120" s="104">
        <f>$D120*'National Details'!$E$59</f>
        <v>1.8116335520439533</v>
      </c>
      <c r="R120" s="104">
        <f>$D120*'National Details'!$E$60</f>
        <v>1.3720459989744629</v>
      </c>
      <c r="S120" s="104">
        <f>$D120*'National Details'!$E$61</f>
        <v>1.2921209893254648</v>
      </c>
      <c r="T120" s="104">
        <f>$D120*'National Details'!$E$62</f>
        <v>1.1855543097934687</v>
      </c>
      <c r="U120" s="104">
        <f>$D120*'National Details'!$E$63</f>
        <v>0.75928759166547977</v>
      </c>
      <c r="V120" s="104">
        <f>$D120*'National Details'!$E$64</f>
        <v>0.62607924225048373</v>
      </c>
      <c r="W120" s="104">
        <f>$D120*'National Details'!$E$55</f>
        <v>0.77295289833447989</v>
      </c>
      <c r="X120" s="104">
        <f>$D120*'National Details'!$E$56</f>
        <v>6.4298673930104107</v>
      </c>
      <c r="Y120" s="105">
        <f t="shared" si="26"/>
        <v>7231146.544759227</v>
      </c>
      <c r="Z120" s="105">
        <f t="shared" si="26"/>
        <v>259906.82453161161</v>
      </c>
      <c r="AA120" s="105">
        <f t="shared" si="26"/>
        <v>0</v>
      </c>
      <c r="AB120" s="105">
        <f t="shared" si="26"/>
        <v>5119.3753595424059</v>
      </c>
      <c r="AC120" s="105">
        <f t="shared" si="26"/>
        <v>9368.389131589789</v>
      </c>
      <c r="AD120" s="105">
        <f t="shared" si="26"/>
        <v>23474.9115256687</v>
      </c>
      <c r="AE120" s="105">
        <f t="shared" si="26"/>
        <v>42415.301308830094</v>
      </c>
      <c r="AF120" s="105">
        <f t="shared" si="26"/>
        <v>49029.992893481583</v>
      </c>
      <c r="AG120" s="105">
        <f t="shared" si="25"/>
        <v>129407.97021911257</v>
      </c>
      <c r="AH120" s="105">
        <f t="shared" si="27"/>
        <v>31815.469410643847</v>
      </c>
      <c r="AI120" s="105">
        <f t="shared" si="27"/>
        <v>80050.303157728471</v>
      </c>
      <c r="AJ120" s="104">
        <f t="shared" si="28"/>
        <v>9.4349412526770191</v>
      </c>
      <c r="AK120" s="104">
        <f t="shared" si="28"/>
        <v>0.33911712415824646</v>
      </c>
      <c r="AL120" s="104">
        <f t="shared" si="29"/>
        <v>0.16884688881466417</v>
      </c>
      <c r="AM120" s="104">
        <f t="shared" si="29"/>
        <v>4.1511686004112411E-2</v>
      </c>
      <c r="AN120" s="104">
        <f t="shared" si="29"/>
        <v>0.10444677104484013</v>
      </c>
      <c r="AO120" s="104">
        <f t="shared" si="22"/>
        <v>10.088863722698882</v>
      </c>
      <c r="AP120" s="104">
        <f t="shared" si="30"/>
        <v>10.09</v>
      </c>
      <c r="AQ120" s="105">
        <f t="shared" si="31"/>
        <v>7733198</v>
      </c>
      <c r="AR120" s="214"/>
      <c r="AS120" s="215"/>
      <c r="AT120" s="32"/>
      <c r="AV120" s="32"/>
      <c r="AX120" s="32"/>
    </row>
    <row r="121" spans="1:50" x14ac:dyDescent="0.5">
      <c r="A121" s="102" t="s">
        <v>169</v>
      </c>
      <c r="B121" s="101">
        <v>838</v>
      </c>
      <c r="C121" s="102" t="s">
        <v>175</v>
      </c>
      <c r="D121" s="103">
        <f>ACA!P127</f>
        <v>1.0579351377250397</v>
      </c>
      <c r="E121" s="103">
        <f>'Formula Factor Data'!AH125</f>
        <v>473.14</v>
      </c>
      <c r="F121" s="103">
        <f>'Formula Factor Data'!AI125</f>
        <v>89.160487147306284</v>
      </c>
      <c r="G121" s="103">
        <f>'Formula Factor Data'!AJ125</f>
        <v>0</v>
      </c>
      <c r="H121" s="103">
        <f>'Formula Factor Data'!AK125</f>
        <v>7.456798863195969</v>
      </c>
      <c r="I121" s="103">
        <f>'Formula Factor Data'!AL125</f>
        <v>4.1868091977780653</v>
      </c>
      <c r="J121" s="103">
        <f>'Formula Factor Data'!AM125</f>
        <v>14.18014210050381</v>
      </c>
      <c r="K121" s="103">
        <f>'Formula Factor Data'!AN125</f>
        <v>34.166807905955302</v>
      </c>
      <c r="L121" s="103">
        <f>'Formula Factor Data'!AO125</f>
        <v>35.480915902338197</v>
      </c>
      <c r="M121" s="103">
        <f>'Formula Factor Data'!AP125</f>
        <v>21.619830252155399</v>
      </c>
      <c r="N121" s="103">
        <f>'Formula Factor Data'!AQ125</f>
        <v>7.7222903204316831</v>
      </c>
      <c r="O121" s="104">
        <f>$D121*'National Details'!$E$52</f>
        <v>9.4911892813180891</v>
      </c>
      <c r="P121" s="104">
        <f>$D121*'National Details'!$E$53</f>
        <v>1.7885481075598315</v>
      </c>
      <c r="Q121" s="104">
        <f>$D121*'National Details'!$E$59</f>
        <v>1.8224339177477227</v>
      </c>
      <c r="R121" s="104">
        <f>$D121*'National Details'!$E$60</f>
        <v>1.3802256877059942</v>
      </c>
      <c r="S121" s="104">
        <f>$D121*'National Details'!$E$61</f>
        <v>1.299824191334771</v>
      </c>
      <c r="T121" s="104">
        <f>$D121*'National Details'!$E$62</f>
        <v>1.1926221961731414</v>
      </c>
      <c r="U121" s="104">
        <f>$D121*'National Details'!$E$63</f>
        <v>0.76381421552661843</v>
      </c>
      <c r="V121" s="104">
        <f>$D121*'National Details'!$E$64</f>
        <v>0.62981172157458054</v>
      </c>
      <c r="W121" s="104">
        <f>$D121*'National Details'!$E$55</f>
        <v>0.77756099027690517</v>
      </c>
      <c r="X121" s="104">
        <f>$D121*'National Details'!$E$56</f>
        <v>6.4682001558326183</v>
      </c>
      <c r="Y121" s="105">
        <f t="shared" si="26"/>
        <v>2559676.9390408192</v>
      </c>
      <c r="Z121" s="105">
        <f t="shared" si="26"/>
        <v>90896.657717163587</v>
      </c>
      <c r="AA121" s="105">
        <f t="shared" si="26"/>
        <v>0</v>
      </c>
      <c r="AB121" s="105">
        <f t="shared" si="26"/>
        <v>5866.4772432527607</v>
      </c>
      <c r="AC121" s="105">
        <f t="shared" si="26"/>
        <v>3102.0060514716674</v>
      </c>
      <c r="AD121" s="105">
        <f t="shared" si="26"/>
        <v>9639.5847619515425</v>
      </c>
      <c r="AE121" s="105">
        <f t="shared" si="26"/>
        <v>14875.343339309473</v>
      </c>
      <c r="AF121" s="105">
        <f t="shared" si="26"/>
        <v>12737.389134671885</v>
      </c>
      <c r="AG121" s="105">
        <f t="shared" si="25"/>
        <v>46220.800530657332</v>
      </c>
      <c r="AH121" s="105">
        <f t="shared" si="27"/>
        <v>9582.1198736761908</v>
      </c>
      <c r="AI121" s="105">
        <f t="shared" si="27"/>
        <v>28471.112088780534</v>
      </c>
      <c r="AJ121" s="104">
        <f t="shared" si="28"/>
        <v>9.4911892813180891</v>
      </c>
      <c r="AK121" s="104">
        <f t="shared" si="28"/>
        <v>0.33704151108853059</v>
      </c>
      <c r="AL121" s="104">
        <f t="shared" si="29"/>
        <v>0.17138505249608008</v>
      </c>
      <c r="AM121" s="104">
        <f t="shared" si="29"/>
        <v>3.5530153063542604E-2</v>
      </c>
      <c r="AN121" s="104">
        <f t="shared" si="29"/>
        <v>0.10556985132096407</v>
      </c>
      <c r="AO121" s="104">
        <f t="shared" si="22"/>
        <v>10.140715849287206</v>
      </c>
      <c r="AP121" s="104">
        <f t="shared" si="30"/>
        <v>10.14</v>
      </c>
      <c r="AQ121" s="105">
        <f t="shared" si="31"/>
        <v>2734655</v>
      </c>
      <c r="AR121" s="214"/>
      <c r="AS121" s="215"/>
      <c r="AT121" s="32"/>
      <c r="AV121" s="32"/>
      <c r="AX121" s="32"/>
    </row>
    <row r="122" spans="1:50" x14ac:dyDescent="0.5">
      <c r="A122" s="102" t="s">
        <v>169</v>
      </c>
      <c r="B122" s="101">
        <v>916</v>
      </c>
      <c r="C122" s="102" t="s">
        <v>176</v>
      </c>
      <c r="D122" s="103">
        <f>ACA!P128</f>
        <v>1.067397674568483</v>
      </c>
      <c r="E122" s="103">
        <f>'Formula Factor Data'!AH126</f>
        <v>1227.53</v>
      </c>
      <c r="F122" s="103">
        <f>'Formula Factor Data'!AI126</f>
        <v>230.39936041161215</v>
      </c>
      <c r="G122" s="103">
        <f>'Formula Factor Data'!AJ126</f>
        <v>3.5277018410417598</v>
      </c>
      <c r="H122" s="103">
        <f>'Formula Factor Data'!AK126</f>
        <v>38.804720251459358</v>
      </c>
      <c r="I122" s="103">
        <f>'Formula Factor Data'!AL126</f>
        <v>45.896870827720406</v>
      </c>
      <c r="J122" s="103">
        <f>'Formula Factor Data'!AM126</f>
        <v>35.240271516240085</v>
      </c>
      <c r="K122" s="103">
        <f>'Formula Factor Data'!AN126</f>
        <v>89.882903158209842</v>
      </c>
      <c r="L122" s="103">
        <f>'Formula Factor Data'!AO126</f>
        <v>120.86053494985781</v>
      </c>
      <c r="M122" s="103">
        <f>'Formula Factor Data'!AP126</f>
        <v>121.732609304344</v>
      </c>
      <c r="N122" s="103">
        <f>'Formula Factor Data'!AQ126</f>
        <v>16.033888334684207</v>
      </c>
      <c r="O122" s="104">
        <f>$D122*'National Details'!$E$52</f>
        <v>9.5760817525670312</v>
      </c>
      <c r="P122" s="104">
        <f>$D122*'National Details'!$E$53</f>
        <v>1.8045454988559078</v>
      </c>
      <c r="Q122" s="104">
        <f>$D122*'National Details'!$E$59</f>
        <v>1.8387343954202118</v>
      </c>
      <c r="R122" s="104">
        <f>$D122*'National Details'!$E$60</f>
        <v>1.3925709024138351</v>
      </c>
      <c r="S122" s="104">
        <f>$D122*'National Details'!$E$61</f>
        <v>1.3114502673217667</v>
      </c>
      <c r="T122" s="104">
        <f>$D122*'National Details'!$E$62</f>
        <v>1.2032894205323437</v>
      </c>
      <c r="U122" s="104">
        <f>$D122*'National Details'!$E$63</f>
        <v>0.77064603337464699</v>
      </c>
      <c r="V122" s="104">
        <f>$D122*'National Details'!$E$64</f>
        <v>0.63544497488786711</v>
      </c>
      <c r="W122" s="104">
        <f>$D122*'National Details'!$E$55</f>
        <v>0.78451576402072964</v>
      </c>
      <c r="X122" s="104">
        <f>$D122*'National Details'!$E$56</f>
        <v>6.5260539694576645</v>
      </c>
      <c r="Y122" s="105">
        <f t="shared" si="26"/>
        <v>6700308.7512253067</v>
      </c>
      <c r="Z122" s="105">
        <f t="shared" si="26"/>
        <v>236986.69339893118</v>
      </c>
      <c r="AA122" s="105">
        <f t="shared" si="26"/>
        <v>3697.3088257890922</v>
      </c>
      <c r="AB122" s="105">
        <f t="shared" si="26"/>
        <v>30801.844850139973</v>
      </c>
      <c r="AC122" s="105">
        <f t="shared" si="26"/>
        <v>34309.134204260517</v>
      </c>
      <c r="AD122" s="105">
        <f t="shared" si="26"/>
        <v>24170.420158542027</v>
      </c>
      <c r="AE122" s="105">
        <f t="shared" si="26"/>
        <v>39482.704588631008</v>
      </c>
      <c r="AF122" s="105">
        <f t="shared" si="26"/>
        <v>43776.125169803548</v>
      </c>
      <c r="AG122" s="105">
        <f t="shared" si="25"/>
        <v>176237.53779716615</v>
      </c>
      <c r="AH122" s="105">
        <f t="shared" si="27"/>
        <v>54435.656066941621</v>
      </c>
      <c r="AI122" s="105">
        <f t="shared" si="27"/>
        <v>59643.67174907188</v>
      </c>
      <c r="AJ122" s="104">
        <f t="shared" si="28"/>
        <v>9.5760817525670312</v>
      </c>
      <c r="AK122" s="104">
        <f t="shared" si="28"/>
        <v>0.33870139937113936</v>
      </c>
      <c r="AL122" s="104">
        <f t="shared" si="29"/>
        <v>0.2518787017849225</v>
      </c>
      <c r="AM122" s="104">
        <f t="shared" si="29"/>
        <v>7.7799443593748768E-2</v>
      </c>
      <c r="AN122" s="104">
        <f t="shared" si="29"/>
        <v>8.524273998387559E-2</v>
      </c>
      <c r="AO122" s="104">
        <f t="shared" si="22"/>
        <v>10.329704037300719</v>
      </c>
      <c r="AP122" s="104">
        <f t="shared" si="30"/>
        <v>10.33</v>
      </c>
      <c r="AQ122" s="105">
        <f t="shared" si="31"/>
        <v>7227820</v>
      </c>
      <c r="AR122" s="214"/>
      <c r="AS122" s="215"/>
      <c r="AT122" s="32"/>
      <c r="AV122" s="32"/>
      <c r="AX122" s="32"/>
    </row>
    <row r="123" spans="1:50" x14ac:dyDescent="0.5">
      <c r="A123" s="102" t="s">
        <v>169</v>
      </c>
      <c r="B123" s="101">
        <v>802</v>
      </c>
      <c r="C123" s="102" t="s">
        <v>177</v>
      </c>
      <c r="D123" s="103">
        <f>ACA!P129</f>
        <v>1.1108333683361193</v>
      </c>
      <c r="E123" s="103">
        <f>'Formula Factor Data'!AH127</f>
        <v>401.63</v>
      </c>
      <c r="F123" s="103">
        <f>'Formula Factor Data'!AI127</f>
        <v>65.482890685834079</v>
      </c>
      <c r="G123" s="103">
        <f>'Formula Factor Data'!AJ127</f>
        <v>13.620716154054298</v>
      </c>
      <c r="H123" s="103">
        <f>'Formula Factor Data'!AK127</f>
        <v>10.90381798502751</v>
      </c>
      <c r="I123" s="103">
        <f>'Formula Factor Data'!AL127</f>
        <v>25.285265626409309</v>
      </c>
      <c r="J123" s="103">
        <f>'Formula Factor Data'!AM127</f>
        <v>9.3099043925317932</v>
      </c>
      <c r="K123" s="103">
        <f>'Formula Factor Data'!AN127</f>
        <v>18.945836565346802</v>
      </c>
      <c r="L123" s="103">
        <f>'Formula Factor Data'!AO127</f>
        <v>23.220423017948949</v>
      </c>
      <c r="M123" s="103">
        <f>'Formula Factor Data'!AP127</f>
        <v>32.755802359566097</v>
      </c>
      <c r="N123" s="103">
        <f>'Formula Factor Data'!AQ127</f>
        <v>5.461257790368272</v>
      </c>
      <c r="O123" s="104">
        <f>$D123*'National Details'!$E$52</f>
        <v>9.9657619668006863</v>
      </c>
      <c r="P123" s="104">
        <f>$D123*'National Details'!$E$53</f>
        <v>1.8779780044211452</v>
      </c>
      <c r="Q123" s="104">
        <f>$D123*'National Details'!$E$59</f>
        <v>1.9135581523220431</v>
      </c>
      <c r="R123" s="104">
        <f>$D123*'National Details'!$E$60</f>
        <v>1.4492388947733101</v>
      </c>
      <c r="S123" s="104">
        <f>$D123*'National Details'!$E$61</f>
        <v>1.3648172115826318</v>
      </c>
      <c r="T123" s="104">
        <f>$D123*'National Details'!$E$62</f>
        <v>1.2522549673283951</v>
      </c>
      <c r="U123" s="104">
        <f>$D123*'National Details'!$E$63</f>
        <v>0.80200599031144393</v>
      </c>
      <c r="V123" s="104">
        <f>$D123*'National Details'!$E$64</f>
        <v>0.66130318499364704</v>
      </c>
      <c r="W123" s="104">
        <f>$D123*'National Details'!$E$55</f>
        <v>0.81644012294877732</v>
      </c>
      <c r="X123" s="104">
        <f>$D123*'National Details'!$E$56</f>
        <v>6.7916191739565654</v>
      </c>
      <c r="Y123" s="105">
        <f t="shared" si="26"/>
        <v>2281452.9178739111</v>
      </c>
      <c r="Z123" s="105">
        <f t="shared" si="26"/>
        <v>70095.994173129089</v>
      </c>
      <c r="AA123" s="105">
        <f t="shared" si="26"/>
        <v>14856.498489121434</v>
      </c>
      <c r="AB123" s="105">
        <f t="shared" si="26"/>
        <v>9007.2751614954486</v>
      </c>
      <c r="AC123" s="105">
        <f t="shared" si="26"/>
        <v>19670.566464026408</v>
      </c>
      <c r="AD123" s="105">
        <f t="shared" si="26"/>
        <v>6645.2731919132193</v>
      </c>
      <c r="AE123" s="105">
        <f t="shared" si="26"/>
        <v>8660.9644176157435</v>
      </c>
      <c r="AF123" s="105">
        <f t="shared" si="26"/>
        <v>8752.7716282415768</v>
      </c>
      <c r="AG123" s="105">
        <f t="shared" si="25"/>
        <v>67593.349352413832</v>
      </c>
      <c r="AH123" s="105">
        <f t="shared" si="27"/>
        <v>15243.596244266097</v>
      </c>
      <c r="AI123" s="105">
        <f t="shared" si="27"/>
        <v>21141.746380101351</v>
      </c>
      <c r="AJ123" s="104">
        <f t="shared" si="28"/>
        <v>9.9657619668006863</v>
      </c>
      <c r="AK123" s="104">
        <f t="shared" si="28"/>
        <v>0.3061908432485389</v>
      </c>
      <c r="AL123" s="104">
        <f t="shared" si="29"/>
        <v>0.29525887863278993</v>
      </c>
      <c r="AM123" s="104">
        <f t="shared" si="29"/>
        <v>6.6586538121479952E-2</v>
      </c>
      <c r="AN123" s="104">
        <f t="shared" si="29"/>
        <v>9.2350628994310249E-2</v>
      </c>
      <c r="AO123" s="104">
        <f t="shared" si="22"/>
        <v>10.726148855797806</v>
      </c>
      <c r="AP123" s="104">
        <f t="shared" si="30"/>
        <v>10.73</v>
      </c>
      <c r="AQ123" s="105">
        <f t="shared" si="31"/>
        <v>2456410</v>
      </c>
      <c r="AR123" s="214"/>
      <c r="AS123" s="215"/>
      <c r="AT123" s="32"/>
      <c r="AV123" s="32"/>
      <c r="AX123" s="32"/>
    </row>
    <row r="124" spans="1:50" x14ac:dyDescent="0.5">
      <c r="A124" s="102" t="s">
        <v>169</v>
      </c>
      <c r="B124" s="101">
        <v>879</v>
      </c>
      <c r="C124" s="102" t="s">
        <v>178</v>
      </c>
      <c r="D124" s="103">
        <f>ACA!P130</f>
        <v>1.0790793957608609</v>
      </c>
      <c r="E124" s="103">
        <f>'Formula Factor Data'!AH128</f>
        <v>488.59</v>
      </c>
      <c r="F124" s="103">
        <f>'Formula Factor Data'!AI128</f>
        <v>132.16018309233579</v>
      </c>
      <c r="G124" s="103">
        <f>'Formula Factor Data'!AJ128</f>
        <v>27.326984260820684</v>
      </c>
      <c r="H124" s="103">
        <f>'Formula Factor Data'!AK128</f>
        <v>38.553019252388985</v>
      </c>
      <c r="I124" s="103">
        <f>'Formula Factor Data'!AL128</f>
        <v>41.848735947161323</v>
      </c>
      <c r="J124" s="103">
        <f>'Formula Factor Data'!AM128</f>
        <v>47.307266722878019</v>
      </c>
      <c r="K124" s="103">
        <f>'Formula Factor Data'!AN128</f>
        <v>70.480274732996065</v>
      </c>
      <c r="L124" s="103">
        <f>'Formula Factor Data'!AO128</f>
        <v>42.123379005059022</v>
      </c>
      <c r="M124" s="103">
        <f>'Formula Factor Data'!AP128</f>
        <v>46.302355918059398</v>
      </c>
      <c r="N124" s="103">
        <f>'Formula Factor Data'!AQ128</f>
        <v>10.142580031936735</v>
      </c>
      <c r="O124" s="104">
        <f>$D124*'National Details'!$E$52</f>
        <v>9.6808834771858603</v>
      </c>
      <c r="P124" s="104">
        <f>$D124*'National Details'!$E$53</f>
        <v>1.8242946494291625</v>
      </c>
      <c r="Q124" s="104">
        <f>$D124*'National Details'!$E$59</f>
        <v>1.8588577131544555</v>
      </c>
      <c r="R124" s="104">
        <f>$D124*'National Details'!$E$60</f>
        <v>1.4078113562860932</v>
      </c>
      <c r="S124" s="104">
        <f>$D124*'National Details'!$E$61</f>
        <v>1.3258029277645729</v>
      </c>
      <c r="T124" s="104">
        <f>$D124*'National Details'!$E$62</f>
        <v>1.2164583564025473</v>
      </c>
      <c r="U124" s="104">
        <f>$D124*'National Details'!$E$63</f>
        <v>0.77908007095444021</v>
      </c>
      <c r="V124" s="104">
        <f>$D124*'National Details'!$E$64</f>
        <v>0.64239935675190718</v>
      </c>
      <c r="W124" s="104">
        <f>$D124*'National Details'!$E$55</f>
        <v>0.79310159350552822</v>
      </c>
      <c r="X124" s="104">
        <f>$D124*'National Details'!$E$56</f>
        <v>6.5974758441478407</v>
      </c>
      <c r="Y124" s="105">
        <f t="shared" si="26"/>
        <v>2696090.2291273964</v>
      </c>
      <c r="Z124" s="105">
        <f t="shared" si="26"/>
        <v>137426.49548326817</v>
      </c>
      <c r="AA124" s="105">
        <f t="shared" si="26"/>
        <v>28954.276018171851</v>
      </c>
      <c r="AB124" s="105">
        <f t="shared" si="26"/>
        <v>30936.965643898871</v>
      </c>
      <c r="AC124" s="105">
        <f t="shared" si="26"/>
        <v>31625.410685936011</v>
      </c>
      <c r="AD124" s="105">
        <f t="shared" si="26"/>
        <v>32801.972356457198</v>
      </c>
      <c r="AE124" s="105">
        <f t="shared" si="26"/>
        <v>31298.573140726479</v>
      </c>
      <c r="AF124" s="105">
        <f t="shared" si="26"/>
        <v>15424.217998928021</v>
      </c>
      <c r="AG124" s="105">
        <f t="shared" si="25"/>
        <v>171041.41584411843</v>
      </c>
      <c r="AH124" s="105">
        <f t="shared" si="27"/>
        <v>20931.809189153628</v>
      </c>
      <c r="AI124" s="105">
        <f t="shared" si="27"/>
        <v>38141.793252082141</v>
      </c>
      <c r="AJ124" s="104">
        <f t="shared" si="28"/>
        <v>9.6808834771858603</v>
      </c>
      <c r="AK124" s="104">
        <f t="shared" si="28"/>
        <v>0.49345896330855443</v>
      </c>
      <c r="AL124" s="104">
        <f t="shared" si="29"/>
        <v>0.61416046045896633</v>
      </c>
      <c r="AM124" s="104">
        <f t="shared" si="29"/>
        <v>7.516009795876509E-2</v>
      </c>
      <c r="AN124" s="104">
        <f t="shared" si="29"/>
        <v>0.13695619385996202</v>
      </c>
      <c r="AO124" s="104">
        <f t="shared" si="22"/>
        <v>11.00061919277211</v>
      </c>
      <c r="AP124" s="104">
        <f t="shared" si="30"/>
        <v>11</v>
      </c>
      <c r="AQ124" s="105">
        <f t="shared" si="31"/>
        <v>3063460</v>
      </c>
      <c r="AR124" s="214"/>
      <c r="AS124" s="215"/>
      <c r="AT124" s="32"/>
      <c r="AV124" s="32"/>
      <c r="AX124" s="32"/>
    </row>
    <row r="125" spans="1:50" x14ac:dyDescent="0.5">
      <c r="A125" s="102" t="s">
        <v>169</v>
      </c>
      <c r="B125" s="101">
        <v>933</v>
      </c>
      <c r="C125" s="102" t="s">
        <v>179</v>
      </c>
      <c r="D125" s="103">
        <f>ACA!P131</f>
        <v>1.042697184506034</v>
      </c>
      <c r="E125" s="103">
        <f>'Formula Factor Data'!AH129</f>
        <v>1017.4300000000001</v>
      </c>
      <c r="F125" s="103">
        <f>'Formula Factor Data'!AI129</f>
        <v>214.00185626589268</v>
      </c>
      <c r="G125" s="103">
        <f>'Formula Factor Data'!AJ129</f>
        <v>0</v>
      </c>
      <c r="H125" s="103">
        <f>'Formula Factor Data'!AK129</f>
        <v>39.915012237258857</v>
      </c>
      <c r="I125" s="103">
        <f>'Formula Factor Data'!AL129</f>
        <v>27.501077238698535</v>
      </c>
      <c r="J125" s="103">
        <f>'Formula Factor Data'!AM129</f>
        <v>12.4871735531241</v>
      </c>
      <c r="K125" s="103">
        <f>'Formula Factor Data'!AN129</f>
        <v>130.2181500143968</v>
      </c>
      <c r="L125" s="103">
        <f>'Formula Factor Data'!AO129</f>
        <v>114.25214511949324</v>
      </c>
      <c r="M125" s="103">
        <f>'Formula Factor Data'!AP129</f>
        <v>103.21826841285002</v>
      </c>
      <c r="N125" s="103">
        <f>'Formula Factor Data'!AQ129</f>
        <v>14.663959614672102</v>
      </c>
      <c r="O125" s="104">
        <f>$D125*'National Details'!$E$52</f>
        <v>9.3544830758956525</v>
      </c>
      <c r="P125" s="104">
        <f>$D125*'National Details'!$E$53</f>
        <v>1.7627867811598559</v>
      </c>
      <c r="Q125" s="104">
        <f>$D125*'National Details'!$E$59</f>
        <v>1.7961845175783651</v>
      </c>
      <c r="R125" s="104">
        <f>$D125*'National Details'!$E$60</f>
        <v>1.360345627283613</v>
      </c>
      <c r="S125" s="104">
        <f>$D125*'National Details'!$E$61</f>
        <v>1.2811021926845674</v>
      </c>
      <c r="T125" s="104">
        <f>$D125*'National Details'!$E$62</f>
        <v>1.1754442798858411</v>
      </c>
      <c r="U125" s="104">
        <f>$D125*'National Details'!$E$63</f>
        <v>0.7528126286909318</v>
      </c>
      <c r="V125" s="104">
        <f>$D125*'National Details'!$E$64</f>
        <v>0.62074023769252307</v>
      </c>
      <c r="W125" s="104">
        <f>$D125*'National Details'!$E$55</f>
        <v>0.76636140197299285</v>
      </c>
      <c r="X125" s="104">
        <f>$D125*'National Details'!$E$56</f>
        <v>6.3750355298824033</v>
      </c>
      <c r="Y125" s="105">
        <f t="shared" si="26"/>
        <v>5424993.078067854</v>
      </c>
      <c r="Z125" s="105">
        <f t="shared" si="26"/>
        <v>215026.59672043665</v>
      </c>
      <c r="AA125" s="105">
        <f t="shared" si="26"/>
        <v>0</v>
      </c>
      <c r="AB125" s="105">
        <f t="shared" si="26"/>
        <v>30949.98104515838</v>
      </c>
      <c r="AC125" s="105">
        <f t="shared" si="26"/>
        <v>20082.063500460077</v>
      </c>
      <c r="AD125" s="105">
        <f t="shared" si="26"/>
        <v>8366.4467332280419</v>
      </c>
      <c r="AE125" s="105">
        <f t="shared" si="26"/>
        <v>55877.024654896646</v>
      </c>
      <c r="AF125" s="105">
        <f t="shared" si="26"/>
        <v>40424.915119462275</v>
      </c>
      <c r="AG125" s="105">
        <f t="shared" si="25"/>
        <v>155700.43105320542</v>
      </c>
      <c r="AH125" s="105">
        <f t="shared" si="27"/>
        <v>45088.423227354964</v>
      </c>
      <c r="AI125" s="105">
        <f t="shared" si="27"/>
        <v>53285.460224808339</v>
      </c>
      <c r="AJ125" s="104">
        <f t="shared" si="28"/>
        <v>9.3544830758956543</v>
      </c>
      <c r="AK125" s="104">
        <f t="shared" si="28"/>
        <v>0.37077700025474686</v>
      </c>
      <c r="AL125" s="104">
        <f t="shared" si="29"/>
        <v>0.26847906093837987</v>
      </c>
      <c r="AM125" s="104">
        <f t="shared" si="29"/>
        <v>7.774736039835313E-2</v>
      </c>
      <c r="AN125" s="104">
        <f t="shared" si="29"/>
        <v>9.188176439882384E-2</v>
      </c>
      <c r="AO125" s="104">
        <f t="shared" si="22"/>
        <v>10.16336826188596</v>
      </c>
      <c r="AP125" s="104">
        <f t="shared" si="30"/>
        <v>10.16</v>
      </c>
      <c r="AQ125" s="105">
        <f t="shared" si="31"/>
        <v>5892141</v>
      </c>
      <c r="AR125" s="214"/>
      <c r="AS125" s="215"/>
      <c r="AT125" s="32"/>
      <c r="AV125" s="32"/>
      <c r="AX125" s="32"/>
    </row>
    <row r="126" spans="1:50" x14ac:dyDescent="0.5">
      <c r="A126" s="102" t="s">
        <v>169</v>
      </c>
      <c r="B126" s="101">
        <v>803</v>
      </c>
      <c r="C126" s="102" t="s">
        <v>180</v>
      </c>
      <c r="D126" s="103">
        <f>ACA!P132</f>
        <v>1.1366499062720496</v>
      </c>
      <c r="E126" s="103">
        <f>'Formula Factor Data'!AH130</f>
        <v>660.59999999999991</v>
      </c>
      <c r="F126" s="103">
        <f>'Formula Factor Data'!AI130</f>
        <v>92.885422889818201</v>
      </c>
      <c r="G126" s="103">
        <f>'Formula Factor Data'!AJ130</f>
        <v>0</v>
      </c>
      <c r="H126" s="103">
        <f>'Formula Factor Data'!AK130</f>
        <v>0</v>
      </c>
      <c r="I126" s="103">
        <f>'Formula Factor Data'!AL130</f>
        <v>4.5522180520519289</v>
      </c>
      <c r="J126" s="103">
        <f>'Formula Factor Data'!AM130</f>
        <v>7.0315510982587819</v>
      </c>
      <c r="K126" s="103">
        <f>'Formula Factor Data'!AN130</f>
        <v>37.474509321356052</v>
      </c>
      <c r="L126" s="103">
        <f>'Formula Factor Data'!AO130</f>
        <v>75.843204331508019</v>
      </c>
      <c r="M126" s="103">
        <f>'Formula Factor Data'!AP130</f>
        <v>86.55400988225999</v>
      </c>
      <c r="N126" s="103">
        <f>'Formula Factor Data'!AQ130</f>
        <v>9.3356428214107048</v>
      </c>
      <c r="O126" s="104">
        <f>$D126*'National Details'!$E$52</f>
        <v>10.197373186998126</v>
      </c>
      <c r="P126" s="104">
        <f>$D126*'National Details'!$E$53</f>
        <v>1.9216235157786246</v>
      </c>
      <c r="Q126" s="104">
        <f>$D126*'National Details'!$E$59</f>
        <v>1.9580305709945462</v>
      </c>
      <c r="R126" s="104">
        <f>$D126*'National Details'!$E$60</f>
        <v>1.4829202118561617</v>
      </c>
      <c r="S126" s="104">
        <f>$D126*'National Details'!$E$61</f>
        <v>1.3965365101946374</v>
      </c>
      <c r="T126" s="104">
        <f>$D126*'National Details'!$E$62</f>
        <v>1.2813582413126068</v>
      </c>
      <c r="U126" s="104">
        <f>$D126*'National Details'!$E$63</f>
        <v>0.82064516578447821</v>
      </c>
      <c r="V126" s="104">
        <f>$D126*'National Details'!$E$64</f>
        <v>0.67667232968193858</v>
      </c>
      <c r="W126" s="104">
        <f>$D126*'National Details'!$E$55</f>
        <v>0.83541475767558093</v>
      </c>
      <c r="X126" s="104">
        <f>$D126*'National Details'!$E$56</f>
        <v>6.9494611141149454</v>
      </c>
      <c r="Y126" s="105">
        <f t="shared" si="26"/>
        <v>3839739.2945786477</v>
      </c>
      <c r="Z126" s="105">
        <f t="shared" si="26"/>
        <v>101739.76335192657</v>
      </c>
      <c r="AA126" s="105">
        <f t="shared" si="26"/>
        <v>0</v>
      </c>
      <c r="AB126" s="105">
        <f t="shared" si="26"/>
        <v>0</v>
      </c>
      <c r="AC126" s="105">
        <f t="shared" si="26"/>
        <v>3623.6830658728495</v>
      </c>
      <c r="AD126" s="105">
        <f t="shared" si="26"/>
        <v>5135.6634909098229</v>
      </c>
      <c r="AE126" s="105">
        <f t="shared" si="26"/>
        <v>17529.36670138824</v>
      </c>
      <c r="AF126" s="105">
        <f t="shared" si="26"/>
        <v>29252.968726360552</v>
      </c>
      <c r="AG126" s="105">
        <f t="shared" si="25"/>
        <v>55541.68198453146</v>
      </c>
      <c r="AH126" s="105">
        <f t="shared" si="27"/>
        <v>41215.843399233701</v>
      </c>
      <c r="AI126" s="105">
        <f t="shared" si="27"/>
        <v>36980.28145471622</v>
      </c>
      <c r="AJ126" s="104">
        <f t="shared" si="28"/>
        <v>10.197373186998126</v>
      </c>
      <c r="AK126" s="104">
        <f t="shared" si="28"/>
        <v>0.2701949937906703</v>
      </c>
      <c r="AL126" s="104">
        <f t="shared" si="29"/>
        <v>0.14750461299013515</v>
      </c>
      <c r="AM126" s="104">
        <f t="shared" si="29"/>
        <v>0.10945882105909489</v>
      </c>
      <c r="AN126" s="104">
        <f t="shared" si="29"/>
        <v>9.8210243358552898E-2</v>
      </c>
      <c r="AO126" s="104">
        <f t="shared" si="22"/>
        <v>10.822741858196579</v>
      </c>
      <c r="AP126" s="104">
        <f t="shared" si="30"/>
        <v>10.82</v>
      </c>
      <c r="AQ126" s="105">
        <f t="shared" si="31"/>
        <v>4074185</v>
      </c>
      <c r="AR126" s="214"/>
      <c r="AS126" s="215"/>
      <c r="AT126" s="32"/>
      <c r="AV126" s="32"/>
      <c r="AX126" s="32"/>
    </row>
    <row r="127" spans="1:50" x14ac:dyDescent="0.5">
      <c r="A127" s="102" t="s">
        <v>169</v>
      </c>
      <c r="B127" s="101">
        <v>866</v>
      </c>
      <c r="C127" s="102" t="s">
        <v>181</v>
      </c>
      <c r="D127" s="103">
        <f>ACA!P133</f>
        <v>1.1113875496357766</v>
      </c>
      <c r="E127" s="103">
        <f>'Formula Factor Data'!AH131</f>
        <v>464.07</v>
      </c>
      <c r="F127" s="103">
        <f>'Formula Factor Data'!AI131</f>
        <v>87.890192169454167</v>
      </c>
      <c r="G127" s="103">
        <f>'Formula Factor Data'!AJ131</f>
        <v>19.718356134636263</v>
      </c>
      <c r="H127" s="103">
        <f>'Formula Factor Data'!AK131</f>
        <v>17.434117263843646</v>
      </c>
      <c r="I127" s="103">
        <f>'Formula Factor Data'!AL131</f>
        <v>13.806208469055374</v>
      </c>
      <c r="J127" s="103">
        <f>'Formula Factor Data'!AM131</f>
        <v>13.73902497285559</v>
      </c>
      <c r="K127" s="103">
        <f>'Formula Factor Data'!AN131</f>
        <v>44.13955700325733</v>
      </c>
      <c r="L127" s="103">
        <f>'Formula Factor Data'!AO131</f>
        <v>22.708021715526602</v>
      </c>
      <c r="M127" s="103">
        <f>'Formula Factor Data'!AP131</f>
        <v>117.634128404718</v>
      </c>
      <c r="N127" s="103">
        <f>'Formula Factor Data'!AQ131</f>
        <v>6.98622094310383</v>
      </c>
      <c r="O127" s="104">
        <f>$D127*'National Details'!$E$52</f>
        <v>9.9707337646204692</v>
      </c>
      <c r="P127" s="104">
        <f>$D127*'National Details'!$E$53</f>
        <v>1.8789149048788409</v>
      </c>
      <c r="Q127" s="104">
        <f>$D127*'National Details'!$E$59</f>
        <v>1.914512803284151</v>
      </c>
      <c r="R127" s="104">
        <f>$D127*'National Details'!$E$60</f>
        <v>1.4499619024872594</v>
      </c>
      <c r="S127" s="104">
        <f>$D127*'National Details'!$E$61</f>
        <v>1.3654981023423702</v>
      </c>
      <c r="T127" s="104">
        <f>$D127*'National Details'!$E$62</f>
        <v>1.2528797021491862</v>
      </c>
      <c r="U127" s="104">
        <f>$D127*'National Details'!$E$63</f>
        <v>0.80240610137644497</v>
      </c>
      <c r="V127" s="104">
        <f>$D127*'National Details'!$E$64</f>
        <v>0.66163310113496376</v>
      </c>
      <c r="W127" s="104">
        <f>$D127*'National Details'!$E$55</f>
        <v>0.81684743502755097</v>
      </c>
      <c r="X127" s="104">
        <f>$D127*'National Details'!$E$56</f>
        <v>6.7950074304204833</v>
      </c>
      <c r="Y127" s="105">
        <f t="shared" si="26"/>
        <v>2637457.4983440298</v>
      </c>
      <c r="Z127" s="105">
        <f t="shared" si="26"/>
        <v>94128.769474116227</v>
      </c>
      <c r="AA127" s="105">
        <f t="shared" si="26"/>
        <v>21518.095809302293</v>
      </c>
      <c r="AB127" s="105">
        <f t="shared" si="26"/>
        <v>14408.919326559162</v>
      </c>
      <c r="AC127" s="105">
        <f t="shared" si="26"/>
        <v>10745.840335071818</v>
      </c>
      <c r="AD127" s="105">
        <f t="shared" si="26"/>
        <v>9811.6069440125793</v>
      </c>
      <c r="AE127" s="105">
        <f t="shared" si="26"/>
        <v>20188.174415336234</v>
      </c>
      <c r="AF127" s="105">
        <f t="shared" si="26"/>
        <v>8563.8959321218608</v>
      </c>
      <c r="AG127" s="105">
        <f t="shared" si="25"/>
        <v>85236.532762403935</v>
      </c>
      <c r="AH127" s="105">
        <f t="shared" si="27"/>
        <v>54770.807553684419</v>
      </c>
      <c r="AI127" s="105">
        <f t="shared" si="27"/>
        <v>27058.711234801343</v>
      </c>
      <c r="AJ127" s="104">
        <f t="shared" si="28"/>
        <v>9.9707337646204675</v>
      </c>
      <c r="AK127" s="104">
        <f t="shared" si="28"/>
        <v>0.35584759208708389</v>
      </c>
      <c r="AL127" s="104">
        <f t="shared" si="29"/>
        <v>0.32223107888065861</v>
      </c>
      <c r="AM127" s="104">
        <f t="shared" si="29"/>
        <v>0.20705741818927201</v>
      </c>
      <c r="AN127" s="104">
        <f t="shared" si="29"/>
        <v>0.10229366953035042</v>
      </c>
      <c r="AO127" s="104">
        <f t="shared" si="22"/>
        <v>10.958163523307833</v>
      </c>
      <c r="AP127" s="104">
        <f t="shared" si="30"/>
        <v>10.96</v>
      </c>
      <c r="AQ127" s="105">
        <f t="shared" si="31"/>
        <v>2899139</v>
      </c>
      <c r="AR127" s="214"/>
      <c r="AS127" s="215"/>
      <c r="AT127" s="32"/>
      <c r="AV127" s="32"/>
      <c r="AX127" s="32"/>
    </row>
    <row r="128" spans="1:50" x14ac:dyDescent="0.5">
      <c r="A128" s="102" t="s">
        <v>169</v>
      </c>
      <c r="B128" s="101">
        <v>880</v>
      </c>
      <c r="C128" s="102" t="s">
        <v>182</v>
      </c>
      <c r="D128" s="103">
        <f>ACA!P134</f>
        <v>1.0835601522585712</v>
      </c>
      <c r="E128" s="103">
        <f>'Formula Factor Data'!AH132</f>
        <v>220.26</v>
      </c>
      <c r="F128" s="103">
        <f>'Formula Factor Data'!AI132</f>
        <v>66.073529531154861</v>
      </c>
      <c r="G128" s="103">
        <f>'Formula Factor Data'!AJ132</f>
        <v>12.534284377923292</v>
      </c>
      <c r="H128" s="103">
        <f>'Formula Factor Data'!AK132</f>
        <v>20.466941066417213</v>
      </c>
      <c r="I128" s="103">
        <f>'Formula Factor Data'!AL132</f>
        <v>17.273274087932649</v>
      </c>
      <c r="J128" s="103">
        <f>'Formula Factor Data'!AM132</f>
        <v>10.885940130963517</v>
      </c>
      <c r="K128" s="103">
        <f>'Formula Factor Data'!AN132</f>
        <v>26.27048643592142</v>
      </c>
      <c r="L128" s="103">
        <f>'Formula Factor Data'!AO132</f>
        <v>64.594490177736205</v>
      </c>
      <c r="M128" s="103">
        <f>'Formula Factor Data'!AP132</f>
        <v>13.156796313367799</v>
      </c>
      <c r="N128" s="103">
        <f>'Formula Factor Data'!AQ132</f>
        <v>5.6156940509915012</v>
      </c>
      <c r="O128" s="104">
        <f>$D128*'National Details'!$E$52</f>
        <v>9.7210822630345977</v>
      </c>
      <c r="P128" s="104">
        <f>$D128*'National Details'!$E$53</f>
        <v>1.8318698289166777</v>
      </c>
      <c r="Q128" s="104">
        <f>$D128*'National Details'!$E$59</f>
        <v>1.8665764118982702</v>
      </c>
      <c r="R128" s="104">
        <f>$D128*'National Details'!$E$60</f>
        <v>1.4136571354817764</v>
      </c>
      <c r="S128" s="104">
        <f>$D128*'National Details'!$E$61</f>
        <v>1.3313081761333232</v>
      </c>
      <c r="T128" s="104">
        <f>$D128*'National Details'!$E$62</f>
        <v>1.2215095636687203</v>
      </c>
      <c r="U128" s="104">
        <f>$D128*'National Details'!$E$63</f>
        <v>0.78231511381030372</v>
      </c>
      <c r="V128" s="104">
        <f>$D128*'National Details'!$E$64</f>
        <v>0.64506684822954907</v>
      </c>
      <c r="W128" s="104">
        <f>$D128*'National Details'!$E$55</f>
        <v>0.79639485916550179</v>
      </c>
      <c r="X128" s="104">
        <f>$D128*'National Details'!$E$56</f>
        <v>6.6248711246742635</v>
      </c>
      <c r="Y128" s="105">
        <f t="shared" si="26"/>
        <v>1220464.3801759202</v>
      </c>
      <c r="Z128" s="105">
        <f t="shared" si="26"/>
        <v>68991.719985749893</v>
      </c>
      <c r="AA128" s="105">
        <f t="shared" si="26"/>
        <v>13335.833749118263</v>
      </c>
      <c r="AB128" s="105">
        <f t="shared" si="26"/>
        <v>16491.945249614644</v>
      </c>
      <c r="AC128" s="105">
        <f t="shared" si="26"/>
        <v>13107.749082458264</v>
      </c>
      <c r="AD128" s="105">
        <f t="shared" si="26"/>
        <v>7579.4495883133222</v>
      </c>
      <c r="AE128" s="105">
        <f t="shared" si="26"/>
        <v>11714.525194002847</v>
      </c>
      <c r="AF128" s="105">
        <f t="shared" si="26"/>
        <v>23750.625589409708</v>
      </c>
      <c r="AG128" s="105">
        <f t="shared" si="25"/>
        <v>85980.128452917052</v>
      </c>
      <c r="AH128" s="105">
        <f t="shared" si="27"/>
        <v>5972.4628198206328</v>
      </c>
      <c r="AI128" s="105">
        <f t="shared" si="27"/>
        <v>21205.852137148624</v>
      </c>
      <c r="AJ128" s="104">
        <f t="shared" si="28"/>
        <v>9.7210822630345977</v>
      </c>
      <c r="AK128" s="104">
        <f t="shared" si="28"/>
        <v>0.5495237684470976</v>
      </c>
      <c r="AL128" s="104">
        <f t="shared" si="29"/>
        <v>0.68483760382798853</v>
      </c>
      <c r="AM128" s="104">
        <f t="shared" si="29"/>
        <v>4.757107485269111E-2</v>
      </c>
      <c r="AN128" s="104">
        <f t="shared" si="29"/>
        <v>0.16890606266874894</v>
      </c>
      <c r="AO128" s="104">
        <f t="shared" si="22"/>
        <v>11.171920772831122</v>
      </c>
      <c r="AP128" s="104">
        <f t="shared" si="30"/>
        <v>11.17</v>
      </c>
      <c r="AQ128" s="105">
        <f t="shared" si="31"/>
        <v>1402374</v>
      </c>
      <c r="AR128" s="214"/>
      <c r="AS128" s="215"/>
      <c r="AT128" s="32"/>
      <c r="AV128" s="32"/>
      <c r="AX128" s="32"/>
    </row>
    <row r="129" spans="1:50" x14ac:dyDescent="0.5">
      <c r="A129" s="102" t="s">
        <v>169</v>
      </c>
      <c r="B129" s="101">
        <v>865</v>
      </c>
      <c r="C129" s="102" t="s">
        <v>183</v>
      </c>
      <c r="D129" s="103">
        <f>ACA!P135</f>
        <v>1.0685511376122008</v>
      </c>
      <c r="E129" s="103">
        <f>'Formula Factor Data'!AH133</f>
        <v>1099.92</v>
      </c>
      <c r="F129" s="103">
        <f>'Formula Factor Data'!AI133</f>
        <v>178.72544136191678</v>
      </c>
      <c r="G129" s="103">
        <f>'Formula Factor Data'!AJ133</f>
        <v>0</v>
      </c>
      <c r="H129" s="103">
        <f>'Formula Factor Data'!AK133</f>
        <v>0</v>
      </c>
      <c r="I129" s="103">
        <f>'Formula Factor Data'!AL133</f>
        <v>21.036032982134678</v>
      </c>
      <c r="J129" s="103">
        <f>'Formula Factor Data'!AM133</f>
        <v>13.520164910673387</v>
      </c>
      <c r="K129" s="103">
        <f>'Formula Factor Data'!AN133</f>
        <v>53.660778744846539</v>
      </c>
      <c r="L129" s="103">
        <f>'Formula Factor Data'!AO133</f>
        <v>40.392542372881358</v>
      </c>
      <c r="M129" s="103">
        <f>'Formula Factor Data'!AP133</f>
        <v>81.275158893436796</v>
      </c>
      <c r="N129" s="103">
        <f>'Formula Factor Data'!AQ133</f>
        <v>17.791613995041129</v>
      </c>
      <c r="O129" s="104">
        <f>$D129*'National Details'!$E$52</f>
        <v>9.5864299636118702</v>
      </c>
      <c r="P129" s="104">
        <f>$D129*'National Details'!$E$53</f>
        <v>1.8064955467089527</v>
      </c>
      <c r="Q129" s="104">
        <f>$D129*'National Details'!$E$59</f>
        <v>1.8407213888556129</v>
      </c>
      <c r="R129" s="104">
        <f>$D129*'National Details'!$E$60</f>
        <v>1.3940757577362344</v>
      </c>
      <c r="S129" s="104">
        <f>$D129*'National Details'!$E$61</f>
        <v>1.3128674611690749</v>
      </c>
      <c r="T129" s="104">
        <f>$D129*'National Details'!$E$62</f>
        <v>1.2045897324128636</v>
      </c>
      <c r="U129" s="104">
        <f>$D129*'National Details'!$E$63</f>
        <v>0.7714788173880136</v>
      </c>
      <c r="V129" s="104">
        <f>$D129*'National Details'!$E$64</f>
        <v>0.63613165644274838</v>
      </c>
      <c r="W129" s="104">
        <f>$D129*'National Details'!$E$55</f>
        <v>0.78536353609534815</v>
      </c>
      <c r="X129" s="104">
        <f>$D129*'National Details'!$E$56</f>
        <v>6.5331062258513466</v>
      </c>
      <c r="Y129" s="105">
        <f t="shared" si="26"/>
        <v>6010254.4459783025</v>
      </c>
      <c r="Z129" s="105">
        <f t="shared" si="26"/>
        <v>184034.02692521998</v>
      </c>
      <c r="AA129" s="105">
        <f t="shared" si="26"/>
        <v>0</v>
      </c>
      <c r="AB129" s="105">
        <f t="shared" si="26"/>
        <v>0</v>
      </c>
      <c r="AC129" s="105">
        <f t="shared" si="26"/>
        <v>15741.988232164724</v>
      </c>
      <c r="AD129" s="105">
        <f t="shared" si="26"/>
        <v>9283.1635441977305</v>
      </c>
      <c r="AE129" s="105">
        <f t="shared" si="26"/>
        <v>23596.947851930618</v>
      </c>
      <c r="AF129" s="105">
        <f t="shared" si="26"/>
        <v>14646.135685929105</v>
      </c>
      <c r="AG129" s="105">
        <f t="shared" si="25"/>
        <v>63268.235314222176</v>
      </c>
      <c r="AH129" s="105">
        <f t="shared" si="27"/>
        <v>36383.411325598659</v>
      </c>
      <c r="AI129" s="105">
        <f t="shared" si="27"/>
        <v>66253.667370599869</v>
      </c>
      <c r="AJ129" s="104">
        <f t="shared" si="28"/>
        <v>9.5864299636118684</v>
      </c>
      <c r="AK129" s="104">
        <f t="shared" si="28"/>
        <v>0.29353654257027295</v>
      </c>
      <c r="AL129" s="104">
        <f t="shared" si="29"/>
        <v>0.10091361559026009</v>
      </c>
      <c r="AM129" s="104">
        <f t="shared" si="29"/>
        <v>5.8031989767674735E-2</v>
      </c>
      <c r="AN129" s="104">
        <f t="shared" si="29"/>
        <v>0.10567541653842745</v>
      </c>
      <c r="AO129" s="104">
        <f t="shared" si="22"/>
        <v>10.144587528078503</v>
      </c>
      <c r="AP129" s="104">
        <f t="shared" si="30"/>
        <v>10.14</v>
      </c>
      <c r="AQ129" s="105">
        <f t="shared" si="31"/>
        <v>6357318</v>
      </c>
      <c r="AR129" s="214"/>
      <c r="AS129" s="215"/>
      <c r="AT129" s="32"/>
      <c r="AV129" s="32"/>
      <c r="AX129" s="32"/>
    </row>
    <row r="130" spans="1:50" x14ac:dyDescent="0.5">
      <c r="A130" s="102" t="s">
        <v>184</v>
      </c>
      <c r="B130" s="101">
        <v>330</v>
      </c>
      <c r="C130" s="102" t="s">
        <v>185</v>
      </c>
      <c r="D130" s="103">
        <f>ACA!P136</f>
        <v>1.0816240582286063</v>
      </c>
      <c r="E130" s="103">
        <f>'Formula Factor Data'!AH134</f>
        <v>1655.6200000000001</v>
      </c>
      <c r="F130" s="103">
        <f>'Formula Factor Data'!AI134</f>
        <v>665.34835450078799</v>
      </c>
      <c r="G130" s="103">
        <f>'Formula Factor Data'!AJ134</f>
        <v>141.4500200878845</v>
      </c>
      <c r="H130" s="103">
        <f>'Formula Factor Data'!AK134</f>
        <v>323.91119221594482</v>
      </c>
      <c r="I130" s="103">
        <f>'Formula Factor Data'!AL134</f>
        <v>267.95476986817329</v>
      </c>
      <c r="J130" s="103">
        <f>'Formula Factor Data'!AM134</f>
        <v>188.11501569365979</v>
      </c>
      <c r="K130" s="103">
        <f>'Formula Factor Data'!AN134</f>
        <v>198.59125524168238</v>
      </c>
      <c r="L130" s="103">
        <f>'Formula Factor Data'!AO134</f>
        <v>142.26068148148147</v>
      </c>
      <c r="M130" s="103">
        <f>'Formula Factor Data'!AP134</f>
        <v>704.82913995081014</v>
      </c>
      <c r="N130" s="103">
        <f>'Formula Factor Data'!AQ134</f>
        <v>34.625859997845289</v>
      </c>
      <c r="O130" s="104">
        <f>$D130*'National Details'!$E$52</f>
        <v>9.703712734176392</v>
      </c>
      <c r="P130" s="104">
        <f>$D130*'National Details'!$E$53</f>
        <v>1.8285966629258044</v>
      </c>
      <c r="Q130" s="104">
        <f>$D130*'National Details'!$E$59</f>
        <v>1.8632412325452672</v>
      </c>
      <c r="R130" s="104">
        <f>$D130*'National Details'!$E$60</f>
        <v>1.4111312275894285</v>
      </c>
      <c r="S130" s="104">
        <f>$D130*'National Details'!$E$61</f>
        <v>1.3289294085065491</v>
      </c>
      <c r="T130" s="104">
        <f>$D130*'National Details'!$E$62</f>
        <v>1.2193269830627109</v>
      </c>
      <c r="U130" s="104">
        <f>$D130*'National Details'!$E$63</f>
        <v>0.78091728128735405</v>
      </c>
      <c r="V130" s="104">
        <f>$D130*'National Details'!$E$64</f>
        <v>0.64391424948255538</v>
      </c>
      <c r="W130" s="104">
        <f>$D130*'National Details'!$E$55</f>
        <v>0.79497186909973472</v>
      </c>
      <c r="X130" s="104">
        <f>$D130*'National Details'!$E$56</f>
        <v>6.6130338737315881</v>
      </c>
      <c r="Y130" s="105">
        <f t="shared" si="26"/>
        <v>9157426.6998655591</v>
      </c>
      <c r="Z130" s="105">
        <f t="shared" si="26"/>
        <v>693492.65501229011</v>
      </c>
      <c r="AA130" s="105">
        <f t="shared" si="26"/>
        <v>150226.64057009853</v>
      </c>
      <c r="AB130" s="105">
        <f t="shared" si="26"/>
        <v>260536.28303193569</v>
      </c>
      <c r="AC130" s="105">
        <f t="shared" si="26"/>
        <v>202972.9950816294</v>
      </c>
      <c r="AD130" s="105">
        <f t="shared" si="26"/>
        <v>130743.01729609049</v>
      </c>
      <c r="AE130" s="105">
        <f t="shared" si="26"/>
        <v>88397.505584543222</v>
      </c>
      <c r="AF130" s="105">
        <f t="shared" si="26"/>
        <v>52214.097569804246</v>
      </c>
      <c r="AG130" s="105">
        <f t="shared" si="25"/>
        <v>885090.53913410159</v>
      </c>
      <c r="AH130" s="105">
        <f t="shared" si="27"/>
        <v>319382.02310611284</v>
      </c>
      <c r="AI130" s="105">
        <f t="shared" si="27"/>
        <v>130519.73149151793</v>
      </c>
      <c r="AJ130" s="104">
        <f t="shared" si="28"/>
        <v>9.703712734176392</v>
      </c>
      <c r="AK130" s="104">
        <f t="shared" si="28"/>
        <v>0.73486294000031149</v>
      </c>
      <c r="AL130" s="104">
        <f t="shared" si="29"/>
        <v>0.93789059055430068</v>
      </c>
      <c r="AM130" s="104">
        <f t="shared" si="29"/>
        <v>0.33843474878453633</v>
      </c>
      <c r="AN130" s="104">
        <f t="shared" si="29"/>
        <v>0.13830588243246544</v>
      </c>
      <c r="AO130" s="104">
        <f t="shared" si="22"/>
        <v>11.853206895948006</v>
      </c>
      <c r="AP130" s="104">
        <f t="shared" si="30"/>
        <v>11.85</v>
      </c>
      <c r="AQ130" s="105">
        <f t="shared" si="31"/>
        <v>11182886</v>
      </c>
      <c r="AR130" s="214"/>
      <c r="AS130" s="215"/>
      <c r="AT130" s="32"/>
      <c r="AV130" s="32"/>
      <c r="AX130" s="32"/>
    </row>
    <row r="131" spans="1:50" x14ac:dyDescent="0.5">
      <c r="A131" s="102" t="s">
        <v>184</v>
      </c>
      <c r="B131" s="101">
        <v>331</v>
      </c>
      <c r="C131" s="102" t="s">
        <v>186</v>
      </c>
      <c r="D131" s="103">
        <f>ACA!P137</f>
        <v>1.093049780918611</v>
      </c>
      <c r="E131" s="103">
        <f>'Formula Factor Data'!AH135</f>
        <v>609.28000000000009</v>
      </c>
      <c r="F131" s="103">
        <f>'Formula Factor Data'!AI135</f>
        <v>159.61798588440135</v>
      </c>
      <c r="G131" s="103">
        <f>'Formula Factor Data'!AJ135</f>
        <v>27.859018530922082</v>
      </c>
      <c r="H131" s="103">
        <f>'Formula Factor Data'!AK135</f>
        <v>94.894781870953338</v>
      </c>
      <c r="I131" s="103">
        <f>'Formula Factor Data'!AL135</f>
        <v>33.05537843268587</v>
      </c>
      <c r="J131" s="103">
        <f>'Formula Factor Data'!AM135</f>
        <v>72.449771824067881</v>
      </c>
      <c r="K131" s="103">
        <f>'Formula Factor Data'!AN135</f>
        <v>77.18362848850191</v>
      </c>
      <c r="L131" s="103">
        <f>'Formula Factor Data'!AO135</f>
        <v>54.303321277070779</v>
      </c>
      <c r="M131" s="103">
        <f>'Formula Factor Data'!AP135</f>
        <v>217.82022977433604</v>
      </c>
      <c r="N131" s="103">
        <f>'Formula Factor Data'!AQ135</f>
        <v>11.087105237202882</v>
      </c>
      <c r="O131" s="104">
        <f>$D131*'National Details'!$E$52</f>
        <v>9.8062177865748588</v>
      </c>
      <c r="P131" s="104">
        <f>$D131*'National Details'!$E$53</f>
        <v>1.8479130217137876</v>
      </c>
      <c r="Q131" s="104">
        <f>$D131*'National Details'!$E$59</f>
        <v>1.8829235588264615</v>
      </c>
      <c r="R131" s="104">
        <f>$D131*'National Details'!$E$60</f>
        <v>1.4260376952876859</v>
      </c>
      <c r="S131" s="104">
        <f>$D131*'National Details'!$E$61</f>
        <v>1.3429675382806361</v>
      </c>
      <c r="T131" s="104">
        <f>$D131*'National Details'!$E$62</f>
        <v>1.2322073289379043</v>
      </c>
      <c r="U131" s="104">
        <f>$D131*'National Details'!$E$63</f>
        <v>0.78916649156697216</v>
      </c>
      <c r="V131" s="104">
        <f>$D131*'National Details'!$E$64</f>
        <v>0.65071622988855637</v>
      </c>
      <c r="W131" s="104">
        <f>$D131*'National Details'!$E$55</f>
        <v>0.80336954484814949</v>
      </c>
      <c r="X131" s="104">
        <f>$D131*'National Details'!$E$56</f>
        <v>6.6828905772747849</v>
      </c>
      <c r="Y131" s="105">
        <f t="shared" si="26"/>
        <v>3405597.452612469</v>
      </c>
      <c r="Z131" s="105">
        <f t="shared" si="26"/>
        <v>168127.28813084229</v>
      </c>
      <c r="AA131" s="105">
        <f t="shared" si="26"/>
        <v>29900.149321064</v>
      </c>
      <c r="AB131" s="105">
        <f t="shared" si="26"/>
        <v>77134.415539426729</v>
      </c>
      <c r="AC131" s="105">
        <f t="shared" si="26"/>
        <v>25303.611114387015</v>
      </c>
      <c r="AD131" s="105">
        <f t="shared" si="26"/>
        <v>50885.689698252332</v>
      </c>
      <c r="AE131" s="105">
        <f t="shared" si="26"/>
        <v>34719.117981387404</v>
      </c>
      <c r="AF131" s="105">
        <f t="shared" si="26"/>
        <v>20141.549920350237</v>
      </c>
      <c r="AG131" s="105">
        <f t="shared" si="25"/>
        <v>238084.53357486773</v>
      </c>
      <c r="AH131" s="105">
        <f t="shared" si="27"/>
        <v>99744.37914594078</v>
      </c>
      <c r="AI131" s="105">
        <f t="shared" si="27"/>
        <v>42233.529337805528</v>
      </c>
      <c r="AJ131" s="104">
        <f t="shared" si="28"/>
        <v>9.8062177865748605</v>
      </c>
      <c r="AK131" s="104">
        <f t="shared" si="28"/>
        <v>0.48411264872556586</v>
      </c>
      <c r="AL131" s="104">
        <f t="shared" si="29"/>
        <v>0.68555042700635926</v>
      </c>
      <c r="AM131" s="104">
        <f t="shared" si="29"/>
        <v>0.28720807978684293</v>
      </c>
      <c r="AN131" s="104">
        <f t="shared" si="29"/>
        <v>0.12160896651614539</v>
      </c>
      <c r="AO131" s="104">
        <f t="shared" si="22"/>
        <v>11.384697908609773</v>
      </c>
      <c r="AP131" s="104">
        <f t="shared" si="30"/>
        <v>11.38</v>
      </c>
      <c r="AQ131" s="105">
        <f t="shared" si="31"/>
        <v>3952156</v>
      </c>
      <c r="AR131" s="214"/>
      <c r="AS131" s="215"/>
      <c r="AT131" s="32"/>
      <c r="AV131" s="32"/>
      <c r="AX131" s="32"/>
    </row>
    <row r="132" spans="1:50" x14ac:dyDescent="0.5">
      <c r="A132" s="102" t="s">
        <v>184</v>
      </c>
      <c r="B132" s="101">
        <v>332</v>
      </c>
      <c r="C132" s="102" t="s">
        <v>187</v>
      </c>
      <c r="D132" s="103">
        <f>ACA!P138</f>
        <v>1.0371288140530595</v>
      </c>
      <c r="E132" s="103">
        <f>'Formula Factor Data'!AH136</f>
        <v>511.78000000000003</v>
      </c>
      <c r="F132" s="103">
        <f>'Formula Factor Data'!AI136</f>
        <v>132.71860999594861</v>
      </c>
      <c r="G132" s="103">
        <f>'Formula Factor Data'!AJ136</f>
        <v>23.862373009855954</v>
      </c>
      <c r="H132" s="103">
        <f>'Formula Factor Data'!AK136</f>
        <v>39.160897866348968</v>
      </c>
      <c r="I132" s="103">
        <f>'Formula Factor Data'!AL136</f>
        <v>68.815647135275654</v>
      </c>
      <c r="J132" s="103">
        <f>'Formula Factor Data'!AM136</f>
        <v>43.678397054045277</v>
      </c>
      <c r="K132" s="103">
        <f>'Formula Factor Data'!AN136</f>
        <v>95.366347882595036</v>
      </c>
      <c r="L132" s="103">
        <f>'Formula Factor Data'!AO136</f>
        <v>37.608873605545334</v>
      </c>
      <c r="M132" s="103">
        <f>'Formula Factor Data'!AP136</f>
        <v>57.406407636640004</v>
      </c>
      <c r="N132" s="103">
        <f>'Formula Factor Data'!AQ136</f>
        <v>9.6642474249640049</v>
      </c>
      <c r="O132" s="104">
        <f>$D132*'National Details'!$E$52</f>
        <v>9.3045268393806921</v>
      </c>
      <c r="P132" s="104">
        <f>$D132*'National Details'!$E$53</f>
        <v>1.7533728784727063</v>
      </c>
      <c r="Q132" s="104">
        <f>$D132*'National Details'!$E$59</f>
        <v>1.7865922592080579</v>
      </c>
      <c r="R132" s="104">
        <f>$D132*'National Details'!$E$60</f>
        <v>1.3530809021943364</v>
      </c>
      <c r="S132" s="104">
        <f>$D132*'National Details'!$E$61</f>
        <v>1.274260655464569</v>
      </c>
      <c r="T132" s="104">
        <f>$D132*'National Details'!$E$62</f>
        <v>1.1691669931582138</v>
      </c>
      <c r="U132" s="104">
        <f>$D132*'National Details'!$E$63</f>
        <v>0.74879234393278837</v>
      </c>
      <c r="V132" s="104">
        <f>$D132*'National Details'!$E$64</f>
        <v>0.61742526604984338</v>
      </c>
      <c r="W132" s="104">
        <f>$D132*'National Details'!$E$55</f>
        <v>0.76226876199039983</v>
      </c>
      <c r="X132" s="104">
        <f>$D132*'National Details'!$E$56</f>
        <v>6.3409905933382644</v>
      </c>
      <c r="Y132" s="105">
        <f t="shared" si="26"/>
        <v>2714266.3251392031</v>
      </c>
      <c r="Z132" s="105">
        <f t="shared" si="26"/>
        <v>132641.97040423096</v>
      </c>
      <c r="AA132" s="105">
        <f t="shared" si="26"/>
        <v>24300.428616274043</v>
      </c>
      <c r="AB132" s="105">
        <f t="shared" si="26"/>
        <v>30203.081918971646</v>
      </c>
      <c r="AC132" s="105">
        <f t="shared" si="26"/>
        <v>49982.770826144464</v>
      </c>
      <c r="AD132" s="105">
        <f t="shared" si="26"/>
        <v>29108.383885299758</v>
      </c>
      <c r="AE132" s="105">
        <f t="shared" si="26"/>
        <v>40703.466963091283</v>
      </c>
      <c r="AF132" s="105">
        <f t="shared" si="26"/>
        <v>13235.781211291092</v>
      </c>
      <c r="AG132" s="105">
        <f t="shared" si="25"/>
        <v>187533.9134210723</v>
      </c>
      <c r="AH132" s="105">
        <f t="shared" si="27"/>
        <v>24942.693429313749</v>
      </c>
      <c r="AI132" s="105">
        <f t="shared" si="27"/>
        <v>34930.11414763247</v>
      </c>
      <c r="AJ132" s="104">
        <f t="shared" si="28"/>
        <v>9.3045268393806921</v>
      </c>
      <c r="AK132" s="104">
        <f t="shared" si="28"/>
        <v>0.45469774363103849</v>
      </c>
      <c r="AL132" s="104">
        <f t="shared" si="29"/>
        <v>0.64286776671812884</v>
      </c>
      <c r="AM132" s="104">
        <f t="shared" si="29"/>
        <v>8.5503754112114194E-2</v>
      </c>
      <c r="AN132" s="104">
        <f t="shared" si="29"/>
        <v>0.11974071283244811</v>
      </c>
      <c r="AO132" s="104">
        <f t="shared" si="22"/>
        <v>10.607336816674421</v>
      </c>
      <c r="AP132" s="104">
        <f t="shared" si="30"/>
        <v>10.61</v>
      </c>
      <c r="AQ132" s="105">
        <f t="shared" si="31"/>
        <v>3095092</v>
      </c>
      <c r="AR132" s="214"/>
      <c r="AS132" s="215"/>
      <c r="AT132" s="32"/>
      <c r="AV132" s="32"/>
      <c r="AX132" s="32"/>
    </row>
    <row r="133" spans="1:50" x14ac:dyDescent="0.5">
      <c r="A133" s="102" t="s">
        <v>184</v>
      </c>
      <c r="B133" s="101">
        <v>884</v>
      </c>
      <c r="C133" s="102" t="s">
        <v>188</v>
      </c>
      <c r="D133" s="103">
        <f>ACA!P139</f>
        <v>1.0117252000725963</v>
      </c>
      <c r="E133" s="103">
        <f>'Formula Factor Data'!AH137</f>
        <v>325.77</v>
      </c>
      <c r="F133" s="103">
        <f>'Formula Factor Data'!AI137</f>
        <v>59.959012853086229</v>
      </c>
      <c r="G133" s="103">
        <f>'Formula Factor Data'!AJ137</f>
        <v>0</v>
      </c>
      <c r="H133" s="103">
        <f>'Formula Factor Data'!AK137</f>
        <v>0</v>
      </c>
      <c r="I133" s="103">
        <f>'Formula Factor Data'!AL137</f>
        <v>0</v>
      </c>
      <c r="J133" s="103">
        <f>'Formula Factor Data'!AM137</f>
        <v>17.001771754955762</v>
      </c>
      <c r="K133" s="103">
        <f>'Formula Factor Data'!AN137</f>
        <v>42.540913876133942</v>
      </c>
      <c r="L133" s="103">
        <f>'Formula Factor Data'!AO137</f>
        <v>21.41639489304513</v>
      </c>
      <c r="M133" s="103">
        <f>'Formula Factor Data'!AP137</f>
        <v>38.29071065238</v>
      </c>
      <c r="N133" s="103">
        <f>'Formula Factor Data'!AQ137</f>
        <v>4.9423951738143588</v>
      </c>
      <c r="O133" s="104">
        <f>$D133*'National Details'!$E$52</f>
        <v>9.0766201368614876</v>
      </c>
      <c r="P133" s="104">
        <f>$D133*'National Details'!$E$53</f>
        <v>1.7104254575111135</v>
      </c>
      <c r="Q133" s="104">
        <f>$D133*'National Details'!$E$59</f>
        <v>1.7428311569433945</v>
      </c>
      <c r="R133" s="104">
        <f>$D133*'National Details'!$E$60</f>
        <v>1.3199383026850691</v>
      </c>
      <c r="S133" s="104">
        <f>$D133*'National Details'!$E$61</f>
        <v>1.2430486928199191</v>
      </c>
      <c r="T133" s="104">
        <f>$D133*'National Details'!$E$62</f>
        <v>1.1405292129997207</v>
      </c>
      <c r="U133" s="104">
        <f>$D133*'National Details'!$E$63</f>
        <v>0.73045129371892203</v>
      </c>
      <c r="V133" s="104">
        <f>$D133*'National Details'!$E$64</f>
        <v>0.60230194394367287</v>
      </c>
      <c r="W133" s="104">
        <f>$D133*'National Details'!$E$55</f>
        <v>0.74359761804320346</v>
      </c>
      <c r="X133" s="104">
        <f>$D133*'National Details'!$E$56</f>
        <v>6.1856732642811307</v>
      </c>
      <c r="Y133" s="105">
        <f t="shared" si="26"/>
        <v>1685427.608931659</v>
      </c>
      <c r="Z133" s="105">
        <f t="shared" si="26"/>
        <v>58456.59053495821</v>
      </c>
      <c r="AA133" s="105">
        <f t="shared" si="26"/>
        <v>0</v>
      </c>
      <c r="AB133" s="105">
        <f t="shared" si="26"/>
        <v>0</v>
      </c>
      <c r="AC133" s="105">
        <f t="shared" si="26"/>
        <v>0</v>
      </c>
      <c r="AD133" s="105">
        <f t="shared" si="26"/>
        <v>11052.879894789927</v>
      </c>
      <c r="AE133" s="105">
        <f t="shared" si="26"/>
        <v>17712.217378780148</v>
      </c>
      <c r="AF133" s="105">
        <f t="shared" si="26"/>
        <v>7352.5076775174648</v>
      </c>
      <c r="AG133" s="105">
        <f t="shared" si="25"/>
        <v>36117.604951087538</v>
      </c>
      <c r="AH133" s="105">
        <f t="shared" si="27"/>
        <v>16229.542303546034</v>
      </c>
      <c r="AI133" s="105">
        <f t="shared" si="27"/>
        <v>17426.063762260073</v>
      </c>
      <c r="AJ133" s="104">
        <f t="shared" si="28"/>
        <v>9.0766201368614894</v>
      </c>
      <c r="AK133" s="104">
        <f t="shared" si="28"/>
        <v>0.31480928873485825</v>
      </c>
      <c r="AL133" s="104">
        <f t="shared" si="29"/>
        <v>0.19450599874891578</v>
      </c>
      <c r="AM133" s="104">
        <f t="shared" si="29"/>
        <v>8.7401790325356207E-2</v>
      </c>
      <c r="AN133" s="104">
        <f t="shared" si="29"/>
        <v>9.384547898264288E-2</v>
      </c>
      <c r="AO133" s="104">
        <f t="shared" si="22"/>
        <v>9.7671826936532646</v>
      </c>
      <c r="AP133" s="104">
        <f t="shared" si="30"/>
        <v>9.77</v>
      </c>
      <c r="AQ133" s="105">
        <f t="shared" si="31"/>
        <v>1814181</v>
      </c>
      <c r="AR133" s="214"/>
      <c r="AS133" s="215"/>
      <c r="AT133" s="32"/>
      <c r="AV133" s="32"/>
      <c r="AX133" s="32"/>
    </row>
    <row r="134" spans="1:50" x14ac:dyDescent="0.5">
      <c r="A134" s="102" t="s">
        <v>184</v>
      </c>
      <c r="B134" s="101">
        <v>333</v>
      </c>
      <c r="C134" s="102" t="s">
        <v>189</v>
      </c>
      <c r="D134" s="103">
        <f>ACA!P140</f>
        <v>1.0847663678748911</v>
      </c>
      <c r="E134" s="103">
        <f>'Formula Factor Data'!AH138</f>
        <v>508.65999999999997</v>
      </c>
      <c r="F134" s="103">
        <f>'Formula Factor Data'!AI138</f>
        <v>168.34623114404923</v>
      </c>
      <c r="G134" s="103">
        <f>'Formula Factor Data'!AJ138</f>
        <v>13.416134798151537</v>
      </c>
      <c r="H134" s="103">
        <f>'Formula Factor Data'!AK138</f>
        <v>56.480818728747053</v>
      </c>
      <c r="I134" s="103">
        <f>'Formula Factor Data'!AL138</f>
        <v>92.471540674862666</v>
      </c>
      <c r="J134" s="103">
        <f>'Formula Factor Data'!AM138</f>
        <v>76.616108640683578</v>
      </c>
      <c r="K134" s="103">
        <f>'Formula Factor Data'!AN138</f>
        <v>124.20458017263928</v>
      </c>
      <c r="L134" s="103">
        <f>'Formula Factor Data'!AO138</f>
        <v>63.443903566134793</v>
      </c>
      <c r="M134" s="103">
        <f>'Formula Factor Data'!AP138</f>
        <v>171.41807467072599</v>
      </c>
      <c r="N134" s="103">
        <f>'Formula Factor Data'!AQ138</f>
        <v>7.5819350147693694</v>
      </c>
      <c r="O134" s="104">
        <f>$D134*'National Details'!$E$52</f>
        <v>9.7319037400045314</v>
      </c>
      <c r="P134" s="104">
        <f>$D134*'National Details'!$E$53</f>
        <v>1.8339090604167461</v>
      </c>
      <c r="Q134" s="104">
        <f>$D134*'National Details'!$E$59</f>
        <v>1.8686542786529612</v>
      </c>
      <c r="R134" s="104">
        <f>$D134*'National Details'!$E$60</f>
        <v>1.4152308139798144</v>
      </c>
      <c r="S134" s="104">
        <f>$D134*'National Details'!$E$61</f>
        <v>1.3327901840392424</v>
      </c>
      <c r="T134" s="104">
        <f>$D134*'National Details'!$E$62</f>
        <v>1.2228693441184812</v>
      </c>
      <c r="U134" s="104">
        <f>$D134*'National Details'!$E$63</f>
        <v>0.78318598443543164</v>
      </c>
      <c r="V134" s="104">
        <f>$D134*'National Details'!$E$64</f>
        <v>0.64578493453447905</v>
      </c>
      <c r="W134" s="104">
        <f>$D134*'National Details'!$E$55</f>
        <v>0.79728140331709318</v>
      </c>
      <c r="X134" s="104">
        <f>$D134*'National Details'!$E$56</f>
        <v>6.632245909535107</v>
      </c>
      <c r="Y134" s="105">
        <f t="shared" si="26"/>
        <v>2821631.1891427017</v>
      </c>
      <c r="Z134" s="105">
        <f t="shared" si="26"/>
        <v>175977.05679178768</v>
      </c>
      <c r="AA134" s="105">
        <f t="shared" si="26"/>
        <v>14289.967085323929</v>
      </c>
      <c r="AB134" s="105">
        <f t="shared" si="26"/>
        <v>45562.035186326691</v>
      </c>
      <c r="AC134" s="105">
        <f t="shared" si="26"/>
        <v>70249.742177232227</v>
      </c>
      <c r="AD134" s="105">
        <f t="shared" si="26"/>
        <v>53404.14959773553</v>
      </c>
      <c r="AE134" s="105">
        <f t="shared" si="26"/>
        <v>55446.913244521849</v>
      </c>
      <c r="AF134" s="105">
        <f t="shared" si="26"/>
        <v>23353.53675330885</v>
      </c>
      <c r="AG134" s="105">
        <f t="shared" si="25"/>
        <v>262306.3440444491</v>
      </c>
      <c r="AH134" s="105">
        <f t="shared" si="27"/>
        <v>77901.01258261269</v>
      </c>
      <c r="AI134" s="105">
        <f t="shared" si="27"/>
        <v>28662.596768197134</v>
      </c>
      <c r="AJ134" s="104">
        <f t="shared" si="28"/>
        <v>9.7319037400045314</v>
      </c>
      <c r="AK134" s="104">
        <f t="shared" si="28"/>
        <v>0.60695096642567459</v>
      </c>
      <c r="AL134" s="104">
        <f t="shared" si="29"/>
        <v>0.90470366944330882</v>
      </c>
      <c r="AM134" s="104">
        <f t="shared" si="29"/>
        <v>0.26868329164351568</v>
      </c>
      <c r="AN134" s="104">
        <f t="shared" si="29"/>
        <v>9.8858289403658914E-2</v>
      </c>
      <c r="AO134" s="104">
        <f t="shared" si="22"/>
        <v>11.61109995692069</v>
      </c>
      <c r="AP134" s="104">
        <f t="shared" si="30"/>
        <v>11.61</v>
      </c>
      <c r="AQ134" s="105">
        <f t="shared" si="31"/>
        <v>3366160</v>
      </c>
      <c r="AR134" s="214"/>
      <c r="AS134" s="215"/>
      <c r="AT134" s="32"/>
      <c r="AV134" s="32"/>
      <c r="AX134" s="32"/>
    </row>
    <row r="135" spans="1:50" x14ac:dyDescent="0.5">
      <c r="A135" s="102" t="s">
        <v>184</v>
      </c>
      <c r="B135" s="101">
        <v>893</v>
      </c>
      <c r="C135" s="102" t="s">
        <v>190</v>
      </c>
      <c r="D135" s="103">
        <f>ACA!P141</f>
        <v>1.0258234870571372</v>
      </c>
      <c r="E135" s="103">
        <f>'Formula Factor Data'!AH139</f>
        <v>615.64</v>
      </c>
      <c r="F135" s="103">
        <f>'Formula Factor Data'!AI139</f>
        <v>112.28208831646734</v>
      </c>
      <c r="G135" s="103">
        <f>'Formula Factor Data'!AJ139</f>
        <v>0</v>
      </c>
      <c r="H135" s="103">
        <f>'Formula Factor Data'!AK139</f>
        <v>10.19960779010008</v>
      </c>
      <c r="I135" s="103">
        <f>'Formula Factor Data'!AL139</f>
        <v>17.734828239112794</v>
      </c>
      <c r="J135" s="103">
        <f>'Formula Factor Data'!AM139</f>
        <v>15.944692994319718</v>
      </c>
      <c r="K135" s="103">
        <f>'Formula Factor Data'!AN139</f>
        <v>37.467946984041113</v>
      </c>
      <c r="L135" s="103">
        <f>'Formula Factor Data'!AO139</f>
        <v>70.856050852042202</v>
      </c>
      <c r="M135" s="103">
        <f>'Formula Factor Data'!AP139</f>
        <v>32.019419974724798</v>
      </c>
      <c r="N135" s="103">
        <f>'Formula Factor Data'!AQ139</f>
        <v>8.5797505400320535</v>
      </c>
      <c r="O135" s="104">
        <f>$D135*'National Details'!$E$52</f>
        <v>9.2031019083246814</v>
      </c>
      <c r="P135" s="104">
        <f>$D135*'National Details'!$E$53</f>
        <v>1.7342600609824179</v>
      </c>
      <c r="Q135" s="104">
        <f>$D135*'National Details'!$E$59</f>
        <v>1.7671173305154517</v>
      </c>
      <c r="R135" s="104">
        <f>$D135*'National Details'!$E$60</f>
        <v>1.338331507669789</v>
      </c>
      <c r="S135" s="104">
        <f>$D135*'National Details'!$E$61</f>
        <v>1.2603704489705778</v>
      </c>
      <c r="T135" s="104">
        <f>$D135*'National Details'!$E$62</f>
        <v>1.1564223707049641</v>
      </c>
      <c r="U135" s="104">
        <f>$D135*'National Details'!$E$63</f>
        <v>0.74063005764250489</v>
      </c>
      <c r="V135" s="104">
        <f>$D135*'National Details'!$E$64</f>
        <v>0.61069495981048683</v>
      </c>
      <c r="W135" s="104">
        <f>$D135*'National Details'!$E$55</f>
        <v>0.7539595746490505</v>
      </c>
      <c r="X135" s="104">
        <f>$D135*'National Details'!$E$56</f>
        <v>6.2718699873302164</v>
      </c>
      <c r="Y135" s="105">
        <f t="shared" si="26"/>
        <v>3229504.6655393736</v>
      </c>
      <c r="Z135" s="105">
        <f t="shared" si="26"/>
        <v>110994.01455864143</v>
      </c>
      <c r="AA135" s="105">
        <f t="shared" si="26"/>
        <v>0</v>
      </c>
      <c r="AB135" s="105">
        <f t="shared" si="26"/>
        <v>7780.7601886781449</v>
      </c>
      <c r="AC135" s="105">
        <f t="shared" si="26"/>
        <v>12740.898455183606</v>
      </c>
      <c r="AD135" s="105">
        <f t="shared" si="26"/>
        <v>10510.115813412804</v>
      </c>
      <c r="AE135" s="105">
        <f t="shared" si="26"/>
        <v>15817.436008685912</v>
      </c>
      <c r="AF135" s="105">
        <f t="shared" ref="AF135:AF158" si="32">L135*V135*38*15</f>
        <v>24664.716882628101</v>
      </c>
      <c r="AG135" s="105">
        <f t="shared" si="25"/>
        <v>71513.927348588564</v>
      </c>
      <c r="AH135" s="105">
        <f t="shared" si="27"/>
        <v>13760.568510852107</v>
      </c>
      <c r="AI135" s="105">
        <f t="shared" si="27"/>
        <v>30672.315549160132</v>
      </c>
      <c r="AJ135" s="104">
        <f t="shared" si="28"/>
        <v>9.2031019083246814</v>
      </c>
      <c r="AK135" s="104">
        <f t="shared" si="28"/>
        <v>0.31629904056096075</v>
      </c>
      <c r="AL135" s="104">
        <f t="shared" si="29"/>
        <v>0.20379285042576878</v>
      </c>
      <c r="AM135" s="104">
        <f t="shared" si="29"/>
        <v>3.9213417361855664E-2</v>
      </c>
      <c r="AN135" s="104">
        <f t="shared" si="29"/>
        <v>8.7406731061671183E-2</v>
      </c>
      <c r="AO135" s="104">
        <f t="shared" si="22"/>
        <v>9.8498139477349387</v>
      </c>
      <c r="AP135" s="104">
        <f t="shared" si="30"/>
        <v>9.85</v>
      </c>
      <c r="AQ135" s="105">
        <f t="shared" si="31"/>
        <v>3456511</v>
      </c>
      <c r="AR135" s="214"/>
      <c r="AS135" s="215"/>
      <c r="AT135" s="32"/>
      <c r="AV135" s="32"/>
      <c r="AX135" s="32"/>
    </row>
    <row r="136" spans="1:50" x14ac:dyDescent="0.5">
      <c r="A136" s="102" t="s">
        <v>184</v>
      </c>
      <c r="B136" s="101">
        <v>334</v>
      </c>
      <c r="C136" s="102" t="s">
        <v>191</v>
      </c>
      <c r="D136" s="103">
        <f>ACA!P142</f>
        <v>1.0918582966248276</v>
      </c>
      <c r="E136" s="103">
        <f>'Formula Factor Data'!AH140</f>
        <v>550.47</v>
      </c>
      <c r="F136" s="103">
        <f>'Formula Factor Data'!AI140</f>
        <v>130.59025257808997</v>
      </c>
      <c r="G136" s="103">
        <f>'Formula Factor Data'!AJ140</f>
        <v>26.317109122545364</v>
      </c>
      <c r="H136" s="103">
        <f>'Formula Factor Data'!AK140</f>
        <v>76.807646035297054</v>
      </c>
      <c r="I136" s="103">
        <f>'Formula Factor Data'!AL140</f>
        <v>19.52118319661944</v>
      </c>
      <c r="J136" s="103">
        <f>'Formula Factor Data'!AM140</f>
        <v>10.76401690280885</v>
      </c>
      <c r="K136" s="103">
        <f>'Formula Factor Data'!AN140</f>
        <v>19.429962714392246</v>
      </c>
      <c r="L136" s="103">
        <f>'Formula Factor Data'!AO140</f>
        <v>31.151794680586626</v>
      </c>
      <c r="M136" s="103">
        <f>'Formula Factor Data'!AP140</f>
        <v>82.597467470252994</v>
      </c>
      <c r="N136" s="103">
        <f>'Formula Factor Data'!AQ140</f>
        <v>10.623354872059965</v>
      </c>
      <c r="O136" s="104">
        <f>$D136*'National Details'!$E$52</f>
        <v>9.795528470609483</v>
      </c>
      <c r="P136" s="104">
        <f>$D136*'National Details'!$E$53</f>
        <v>1.8458986950288681</v>
      </c>
      <c r="Q136" s="104">
        <f>$D136*'National Details'!$E$59</f>
        <v>1.8808710687332371</v>
      </c>
      <c r="R136" s="104">
        <f>$D136*'National Details'!$E$60</f>
        <v>1.4244832358788468</v>
      </c>
      <c r="S136" s="104">
        <f>$D136*'National Details'!$E$61</f>
        <v>1.3415036299053216</v>
      </c>
      <c r="T136" s="104">
        <f>$D136*'National Details'!$E$62</f>
        <v>1.2308641552739559</v>
      </c>
      <c r="U136" s="104">
        <f>$D136*'National Details'!$E$63</f>
        <v>0.78830625674848842</v>
      </c>
      <c r="V136" s="104">
        <f>$D136*'National Details'!$E$64</f>
        <v>0.6500069134592803</v>
      </c>
      <c r="W136" s="104">
        <f>$D136*'National Details'!$E$55</f>
        <v>0.80249382792152779</v>
      </c>
      <c r="X136" s="104">
        <f>$D136*'National Details'!$E$56</f>
        <v>6.6756058595072147</v>
      </c>
      <c r="Y136" s="105">
        <f t="shared" ref="Y136:AE158" si="33">E136*O136*38*15</f>
        <v>3073522.3976133494</v>
      </c>
      <c r="Z136" s="105">
        <f t="shared" si="33"/>
        <v>137402.13478591034</v>
      </c>
      <c r="AA136" s="105">
        <f t="shared" si="33"/>
        <v>28214.480821935944</v>
      </c>
      <c r="AB136" s="105">
        <f t="shared" si="33"/>
        <v>62364.3863738203</v>
      </c>
      <c r="AC136" s="105">
        <f t="shared" si="33"/>
        <v>14927.010727437695</v>
      </c>
      <c r="AD136" s="105">
        <f t="shared" si="33"/>
        <v>7551.9542662853264</v>
      </c>
      <c r="AE136" s="105">
        <f t="shared" si="33"/>
        <v>8730.5538704027931</v>
      </c>
      <c r="AF136" s="105">
        <f t="shared" si="32"/>
        <v>11541.862688155843</v>
      </c>
      <c r="AG136" s="105">
        <f t="shared" si="25"/>
        <v>133330.24874803791</v>
      </c>
      <c r="AH136" s="105">
        <f t="shared" ref="AH136:AI158" si="34">M136*W136*38*15</f>
        <v>37781.855972691497</v>
      </c>
      <c r="AI136" s="105">
        <f t="shared" si="34"/>
        <v>40422.878117982371</v>
      </c>
      <c r="AJ136" s="104">
        <f t="shared" ref="AJ136:AK158" si="35">Y136/($E136*15*38)</f>
        <v>9.795528470609483</v>
      </c>
      <c r="AK136" s="104">
        <f t="shared" si="35"/>
        <v>0.43791010739438396</v>
      </c>
      <c r="AL136" s="104">
        <f t="shared" ref="AL136:AN158" si="36">AG136/($E136*15*38)</f>
        <v>0.42493272494744649</v>
      </c>
      <c r="AM136" s="104">
        <f t="shared" si="36"/>
        <v>0.12041338828060963</v>
      </c>
      <c r="AN136" s="104">
        <f t="shared" si="36"/>
        <v>0.12883050853188732</v>
      </c>
      <c r="AO136" s="104">
        <f t="shared" ref="AO136:AO158" si="37">SUM(AJ136:AN136)</f>
        <v>10.907615199763811</v>
      </c>
      <c r="AP136" s="104">
        <f t="shared" ref="AP136" si="38">ROUND(AO136,2)</f>
        <v>10.91</v>
      </c>
      <c r="AQ136" s="105">
        <f t="shared" ref="AQ136:AQ158" si="39">ROUNDUP(AP136*E136*15*38,0)</f>
        <v>3423208</v>
      </c>
      <c r="AR136" s="214"/>
      <c r="AS136" s="215"/>
      <c r="AT136" s="32"/>
      <c r="AV136" s="32"/>
      <c r="AX136" s="32"/>
    </row>
    <row r="137" spans="1:50" x14ac:dyDescent="0.5">
      <c r="A137" s="102" t="s">
        <v>184</v>
      </c>
      <c r="B137" s="101">
        <v>860</v>
      </c>
      <c r="C137" s="102" t="s">
        <v>192</v>
      </c>
      <c r="D137" s="103">
        <f>ACA!P143</f>
        <v>1.0728016452023836</v>
      </c>
      <c r="E137" s="103">
        <f>'Formula Factor Data'!AH141</f>
        <v>1962.25</v>
      </c>
      <c r="F137" s="103">
        <f>'Formula Factor Data'!AI141</f>
        <v>374.19154951456312</v>
      </c>
      <c r="G137" s="103">
        <f>'Formula Factor Data'!AJ141</f>
        <v>3.7951954582688634</v>
      </c>
      <c r="H137" s="103">
        <f>'Formula Factor Data'!AK141</f>
        <v>33.174473241103122</v>
      </c>
      <c r="I137" s="103">
        <f>'Formula Factor Data'!AL141</f>
        <v>62.687699098935113</v>
      </c>
      <c r="J137" s="103">
        <f>'Formula Factor Data'!AM141</f>
        <v>103.0060696732502</v>
      </c>
      <c r="K137" s="103">
        <f>'Formula Factor Data'!AN141</f>
        <v>237.93643055429146</v>
      </c>
      <c r="L137" s="103">
        <f>'Formula Factor Data'!AO141</f>
        <v>142.61005051424411</v>
      </c>
      <c r="M137" s="103">
        <f>'Formula Factor Data'!AP141</f>
        <v>169.75825441450002</v>
      </c>
      <c r="N137" s="103">
        <f>'Formula Factor Data'!AQ141</f>
        <v>27.359268404731825</v>
      </c>
      <c r="O137" s="104">
        <f>$D137*'National Details'!$E$52</f>
        <v>9.6245630878853081</v>
      </c>
      <c r="P137" s="104">
        <f>$D137*'National Details'!$E$53</f>
        <v>1.8136814667483778</v>
      </c>
      <c r="Q137" s="104">
        <f>$D137*'National Details'!$E$59</f>
        <v>1.8480434532466783</v>
      </c>
      <c r="R137" s="104">
        <f>$D137*'National Details'!$E$60</f>
        <v>1.3996211447382914</v>
      </c>
      <c r="S137" s="104">
        <f>$D137*'National Details'!$E$61</f>
        <v>1.3180898159185848</v>
      </c>
      <c r="T137" s="104">
        <f>$D137*'National Details'!$E$62</f>
        <v>1.2093813774923108</v>
      </c>
      <c r="U137" s="104">
        <f>$D137*'National Details'!$E$63</f>
        <v>0.77454762378721009</v>
      </c>
      <c r="V137" s="104">
        <f>$D137*'National Details'!$E$64</f>
        <v>0.63866207575436662</v>
      </c>
      <c r="W137" s="104">
        <f>$D137*'National Details'!$E$55</f>
        <v>0.78848757345184362</v>
      </c>
      <c r="X137" s="104">
        <f>$D137*'National Details'!$E$56</f>
        <v>6.5590937678818619</v>
      </c>
      <c r="Y137" s="105">
        <f t="shared" si="33"/>
        <v>10764905.383945679</v>
      </c>
      <c r="Z137" s="105">
        <f t="shared" si="33"/>
        <v>386838.63866999996</v>
      </c>
      <c r="AA137" s="105">
        <f t="shared" si="33"/>
        <v>3997.8010886538209</v>
      </c>
      <c r="AB137" s="105">
        <f t="shared" si="33"/>
        <v>26466.065701867461</v>
      </c>
      <c r="AC137" s="105">
        <f t="shared" si="33"/>
        <v>47097.970126434753</v>
      </c>
      <c r="AD137" s="105">
        <f t="shared" si="33"/>
        <v>71006.964785957432</v>
      </c>
      <c r="AE137" s="105">
        <f t="shared" si="33"/>
        <v>105047.06523199509</v>
      </c>
      <c r="AF137" s="105">
        <f t="shared" si="32"/>
        <v>51915.389604371463</v>
      </c>
      <c r="AG137" s="105">
        <f t="shared" ref="AG137:AG158" si="40">SUM(AA137:AF137)</f>
        <v>305531.25653928</v>
      </c>
      <c r="AH137" s="105">
        <f t="shared" si="34"/>
        <v>76295.796235124595</v>
      </c>
      <c r="AI137" s="105">
        <f t="shared" si="34"/>
        <v>102287.64392575166</v>
      </c>
      <c r="AJ137" s="104">
        <f t="shared" si="35"/>
        <v>9.6245630878853081</v>
      </c>
      <c r="AK137" s="104">
        <f t="shared" si="35"/>
        <v>0.3458602514299508</v>
      </c>
      <c r="AL137" s="104">
        <f t="shared" si="36"/>
        <v>0.27316588014500004</v>
      </c>
      <c r="AM137" s="104">
        <f t="shared" si="36"/>
        <v>6.8213670070943977E-2</v>
      </c>
      <c r="AN137" s="104">
        <f t="shared" si="36"/>
        <v>9.1452163020656702E-2</v>
      </c>
      <c r="AO137" s="104">
        <f t="shared" si="37"/>
        <v>10.403255052551859</v>
      </c>
      <c r="AP137" s="104">
        <f t="shared" ref="AP137:AP158" si="41">ROUND(AO137,2)</f>
        <v>10.4</v>
      </c>
      <c r="AQ137" s="105">
        <f t="shared" si="39"/>
        <v>11632218</v>
      </c>
      <c r="AR137" s="214"/>
      <c r="AS137" s="215"/>
      <c r="AT137" s="32"/>
      <c r="AV137" s="32"/>
      <c r="AX137" s="32"/>
    </row>
    <row r="138" spans="1:50" x14ac:dyDescent="0.5">
      <c r="A138" s="102" t="s">
        <v>184</v>
      </c>
      <c r="B138" s="101">
        <v>861</v>
      </c>
      <c r="C138" s="102" t="s">
        <v>193</v>
      </c>
      <c r="D138" s="103">
        <f>ACA!P144</f>
        <v>1.0196185721753412</v>
      </c>
      <c r="E138" s="103">
        <f>'Formula Factor Data'!AH142</f>
        <v>473.07</v>
      </c>
      <c r="F138" s="103">
        <f>'Formula Factor Data'!AI142</f>
        <v>181.95588525451825</v>
      </c>
      <c r="G138" s="103">
        <f>'Formula Factor Data'!AJ142</f>
        <v>23.002671588066619</v>
      </c>
      <c r="H138" s="103">
        <f>'Formula Factor Data'!AK142</f>
        <v>98.331370264169365</v>
      </c>
      <c r="I138" s="103">
        <f>'Formula Factor Data'!AL142</f>
        <v>65.977549874931356</v>
      </c>
      <c r="J138" s="103">
        <f>'Formula Factor Data'!AM142</f>
        <v>40.00213653834421</v>
      </c>
      <c r="K138" s="103">
        <f>'Formula Factor Data'!AN142</f>
        <v>80.696950765664084</v>
      </c>
      <c r="L138" s="103">
        <f>'Formula Factor Data'!AO142</f>
        <v>39.107427856750654</v>
      </c>
      <c r="M138" s="103">
        <f>'Formula Factor Data'!AP142</f>
        <v>116.81706752192099</v>
      </c>
      <c r="N138" s="103">
        <f>'Formula Factor Data'!AQ142</f>
        <v>9.5267436906990266</v>
      </c>
      <c r="O138" s="104">
        <f>$D138*'National Details'!$E$52</f>
        <v>9.1474349590784048</v>
      </c>
      <c r="P138" s="104">
        <f>$D138*'National Details'!$E$53</f>
        <v>1.7237700145006738</v>
      </c>
      <c r="Q138" s="104">
        <f>$D138*'National Details'!$E$59</f>
        <v>1.7564285397436099</v>
      </c>
      <c r="R138" s="104">
        <f>$D138*'National Details'!$E$60</f>
        <v>1.3302363205411147</v>
      </c>
      <c r="S138" s="104">
        <f>$D138*'National Details'!$E$61</f>
        <v>1.2527468261406611</v>
      </c>
      <c r="T138" s="104">
        <f>$D138*'National Details'!$E$62</f>
        <v>1.1494275002733911</v>
      </c>
      <c r="U138" s="104">
        <f>$D138*'National Details'!$E$63</f>
        <v>0.73615019680430649</v>
      </c>
      <c r="V138" s="104">
        <f>$D138*'National Details'!$E$64</f>
        <v>0.607001039470218</v>
      </c>
      <c r="W138" s="104">
        <f>$D138*'National Details'!$E$55</f>
        <v>0.74939908734881011</v>
      </c>
      <c r="X138" s="104">
        <f>$D138*'National Details'!$E$56</f>
        <v>6.2339332273397448</v>
      </c>
      <c r="Y138" s="105">
        <f t="shared" si="33"/>
        <v>2466604.9219719958</v>
      </c>
      <c r="Z138" s="105">
        <f t="shared" si="33"/>
        <v>178780.55640928843</v>
      </c>
      <c r="AA138" s="105">
        <f t="shared" si="33"/>
        <v>23029.452854548916</v>
      </c>
      <c r="AB138" s="105">
        <f t="shared" si="33"/>
        <v>74558.257299165547</v>
      </c>
      <c r="AC138" s="105">
        <f t="shared" si="33"/>
        <v>47112.304735343729</v>
      </c>
      <c r="AD138" s="105">
        <f t="shared" si="33"/>
        <v>26208.346809912407</v>
      </c>
      <c r="AE138" s="105">
        <f t="shared" si="33"/>
        <v>33860.893426961098</v>
      </c>
      <c r="AF138" s="105">
        <f t="shared" si="32"/>
        <v>13530.802135230897</v>
      </c>
      <c r="AG138" s="105">
        <f t="shared" si="40"/>
        <v>218300.05726116258</v>
      </c>
      <c r="AH138" s="105">
        <f t="shared" si="34"/>
        <v>49899.284158984396</v>
      </c>
      <c r="AI138" s="105">
        <f t="shared" si="34"/>
        <v>33851.777903824819</v>
      </c>
      <c r="AJ138" s="104">
        <f t="shared" si="35"/>
        <v>9.147434959078403</v>
      </c>
      <c r="AK138" s="104">
        <f t="shared" si="35"/>
        <v>0.66300991177555946</v>
      </c>
      <c r="AL138" s="104">
        <f t="shared" si="36"/>
        <v>0.80956847104769025</v>
      </c>
      <c r="AM138" s="104">
        <f t="shared" si="36"/>
        <v>0.18505211446021078</v>
      </c>
      <c r="AN138" s="104">
        <f t="shared" si="36"/>
        <v>0.12553973839346805</v>
      </c>
      <c r="AO138" s="104">
        <f t="shared" si="37"/>
        <v>10.930605194755332</v>
      </c>
      <c r="AP138" s="104">
        <f t="shared" si="41"/>
        <v>10.93</v>
      </c>
      <c r="AQ138" s="105">
        <f t="shared" si="39"/>
        <v>2947274</v>
      </c>
      <c r="AR138" s="214"/>
      <c r="AS138" s="215"/>
      <c r="AT138" s="32"/>
      <c r="AV138" s="32"/>
      <c r="AX138" s="32"/>
    </row>
    <row r="139" spans="1:50" x14ac:dyDescent="0.5">
      <c r="A139" s="102" t="s">
        <v>184</v>
      </c>
      <c r="B139" s="101">
        <v>894</v>
      </c>
      <c r="C139" s="102" t="s">
        <v>194</v>
      </c>
      <c r="D139" s="103">
        <f>ACA!P145</f>
        <v>1.0295132126806232</v>
      </c>
      <c r="E139" s="103">
        <f>'Formula Factor Data'!AH143</f>
        <v>411.28999999999996</v>
      </c>
      <c r="F139" s="103">
        <f>'Formula Factor Data'!AI143</f>
        <v>116.28573223518094</v>
      </c>
      <c r="G139" s="103">
        <f>'Formula Factor Data'!AJ143</f>
        <v>46.469784966169243</v>
      </c>
      <c r="H139" s="103">
        <f>'Formula Factor Data'!AK143</f>
        <v>19.861163221799981</v>
      </c>
      <c r="I139" s="103">
        <f>'Formula Factor Data'!AL143</f>
        <v>23.673286680878672</v>
      </c>
      <c r="J139" s="103">
        <f>'Formula Factor Data'!AM143</f>
        <v>21.919709889702471</v>
      </c>
      <c r="K139" s="103">
        <f>'Formula Factor Data'!AN143</f>
        <v>62.328218555936594</v>
      </c>
      <c r="L139" s="103">
        <f>'Formula Factor Data'!AO143</f>
        <v>79.940228936880146</v>
      </c>
      <c r="M139" s="103">
        <f>'Formula Factor Data'!AP143</f>
        <v>71.078997550109989</v>
      </c>
      <c r="N139" s="103">
        <f>'Formula Factor Data'!AQ143</f>
        <v>8.0645098039215686</v>
      </c>
      <c r="O139" s="104">
        <f>$D139*'National Details'!$E$52</f>
        <v>9.2362040173669619</v>
      </c>
      <c r="P139" s="104">
        <f>$D139*'National Details'!$E$53</f>
        <v>1.7404979214579588</v>
      </c>
      <c r="Q139" s="104">
        <f>$D139*'National Details'!$E$59</f>
        <v>1.773473373417934</v>
      </c>
      <c r="R139" s="104">
        <f>$D139*'National Details'!$E$60</f>
        <v>1.3431452754562276</v>
      </c>
      <c r="S139" s="104">
        <f>$D139*'National Details'!$E$61</f>
        <v>1.2649038030995541</v>
      </c>
      <c r="T139" s="104">
        <f>$D139*'National Details'!$E$62</f>
        <v>1.1605818399573238</v>
      </c>
      <c r="U139" s="104">
        <f>$D139*'National Details'!$E$63</f>
        <v>0.74329398738839825</v>
      </c>
      <c r="V139" s="104">
        <f>$D139*'National Details'!$E$64</f>
        <v>0.61289153346060943</v>
      </c>
      <c r="W139" s="104">
        <f>$D139*'National Details'!$E$55</f>
        <v>0.75667144856961743</v>
      </c>
      <c r="X139" s="104">
        <f>$D139*'National Details'!$E$56</f>
        <v>6.2944289165138452</v>
      </c>
      <c r="Y139" s="105">
        <f t="shared" si="33"/>
        <v>2165292.2596726287</v>
      </c>
      <c r="Z139" s="105">
        <f t="shared" si="33"/>
        <v>115365.19289281304</v>
      </c>
      <c r="AA139" s="105">
        <f t="shared" si="33"/>
        <v>46975.367994396154</v>
      </c>
      <c r="AB139" s="105">
        <f t="shared" si="33"/>
        <v>15205.563701462612</v>
      </c>
      <c r="AC139" s="105">
        <f t="shared" si="33"/>
        <v>17068.325302070385</v>
      </c>
      <c r="AD139" s="105">
        <f t="shared" si="33"/>
        <v>14500.581824019335</v>
      </c>
      <c r="AE139" s="105">
        <f t="shared" si="33"/>
        <v>26407.06835543687</v>
      </c>
      <c r="AF139" s="105">
        <f t="shared" si="32"/>
        <v>27926.973014040494</v>
      </c>
      <c r="AG139" s="105">
        <f t="shared" si="40"/>
        <v>148083.88019142585</v>
      </c>
      <c r="AH139" s="105">
        <f t="shared" si="34"/>
        <v>30656.565382297271</v>
      </c>
      <c r="AI139" s="105">
        <f t="shared" si="34"/>
        <v>28934.045713168591</v>
      </c>
      <c r="AJ139" s="104">
        <f t="shared" si="35"/>
        <v>9.2362040173669619</v>
      </c>
      <c r="AK139" s="104">
        <f t="shared" si="35"/>
        <v>0.49209821598032821</v>
      </c>
      <c r="AL139" s="104">
        <f t="shared" si="36"/>
        <v>0.63166204147338667</v>
      </c>
      <c r="AM139" s="104">
        <f t="shared" si="36"/>
        <v>0.13076770171683733</v>
      </c>
      <c r="AN139" s="104">
        <f t="shared" si="36"/>
        <v>0.1234201748336048</v>
      </c>
      <c r="AO139" s="104">
        <f t="shared" si="37"/>
        <v>10.614152151371119</v>
      </c>
      <c r="AP139" s="104">
        <f t="shared" si="41"/>
        <v>10.61</v>
      </c>
      <c r="AQ139" s="105">
        <f t="shared" si="39"/>
        <v>2487359</v>
      </c>
      <c r="AR139" s="214"/>
      <c r="AS139" s="215"/>
      <c r="AT139" s="32"/>
      <c r="AV139" s="32"/>
      <c r="AX139" s="32"/>
    </row>
    <row r="140" spans="1:50" x14ac:dyDescent="0.5">
      <c r="A140" s="102" t="s">
        <v>184</v>
      </c>
      <c r="B140" s="101">
        <v>335</v>
      </c>
      <c r="C140" s="102" t="s">
        <v>195</v>
      </c>
      <c r="D140" s="103">
        <f>ACA!P146</f>
        <v>1.0296206436182809</v>
      </c>
      <c r="E140" s="103">
        <f>'Formula Factor Data'!AH144</f>
        <v>459.45</v>
      </c>
      <c r="F140" s="103">
        <f>'Formula Factor Data'!AI144</f>
        <v>163.92437185929649</v>
      </c>
      <c r="G140" s="103">
        <f>'Formula Factor Data'!AJ144</f>
        <v>44.669081235400981</v>
      </c>
      <c r="H140" s="103">
        <f>'Formula Factor Data'!AK144</f>
        <v>72.524653516740202</v>
      </c>
      <c r="I140" s="103">
        <f>'Formula Factor Data'!AL144</f>
        <v>102.90821437840643</v>
      </c>
      <c r="J140" s="103">
        <f>'Formula Factor Data'!AM144</f>
        <v>34.294788476511805</v>
      </c>
      <c r="K140" s="103">
        <f>'Formula Factor Data'!AN144</f>
        <v>58.453773682844535</v>
      </c>
      <c r="L140" s="103">
        <f>'Formula Factor Data'!AO144</f>
        <v>40.423968336361277</v>
      </c>
      <c r="M140" s="103">
        <f>'Formula Factor Data'!AP144</f>
        <v>119.62244031812999</v>
      </c>
      <c r="N140" s="103">
        <f>'Formula Factor Data'!AQ144</f>
        <v>8.9620296181687564</v>
      </c>
      <c r="O140" s="104">
        <f>$D140*'National Details'!$E$52</f>
        <v>9.2371678263261501</v>
      </c>
      <c r="P140" s="104">
        <f>$D140*'National Details'!$E$53</f>
        <v>1.7406795445021221</v>
      </c>
      <c r="Q140" s="104">
        <f>$D140*'National Details'!$E$59</f>
        <v>1.7736584374900317</v>
      </c>
      <c r="R140" s="104">
        <f>$D140*'National Details'!$E$60</f>
        <v>1.3432854342755371</v>
      </c>
      <c r="S140" s="104">
        <f>$D140*'National Details'!$E$61</f>
        <v>1.2650357973274473</v>
      </c>
      <c r="T140" s="104">
        <f>$D140*'National Details'!$E$62</f>
        <v>1.1607029480633289</v>
      </c>
      <c r="U140" s="104">
        <f>$D140*'National Details'!$E$63</f>
        <v>0.74337155100685093</v>
      </c>
      <c r="V140" s="104">
        <f>$D140*'National Details'!$E$64</f>
        <v>0.61295548942670197</v>
      </c>
      <c r="W140" s="104">
        <f>$D140*'National Details'!$E$55</f>
        <v>0.75675040814217787</v>
      </c>
      <c r="X140" s="104">
        <f>$D140*'National Details'!$E$56</f>
        <v>6.2950857477154178</v>
      </c>
      <c r="Y140" s="105">
        <f t="shared" si="33"/>
        <v>2419089.5519491634</v>
      </c>
      <c r="Z140" s="105">
        <f t="shared" si="33"/>
        <v>162643.68653627695</v>
      </c>
      <c r="AA140" s="105">
        <f t="shared" si="33"/>
        <v>45159.784912015057</v>
      </c>
      <c r="AB140" s="105">
        <f t="shared" si="33"/>
        <v>55530.147096102817</v>
      </c>
      <c r="AC140" s="105">
        <f t="shared" si="33"/>
        <v>74204.067765806802</v>
      </c>
      <c r="AD140" s="105">
        <f t="shared" si="33"/>
        <v>22689.455390100455</v>
      </c>
      <c r="AE140" s="105">
        <f t="shared" si="33"/>
        <v>24768.137270747164</v>
      </c>
      <c r="AF140" s="105">
        <f t="shared" si="32"/>
        <v>14123.513178824782</v>
      </c>
      <c r="AG140" s="105">
        <f t="shared" si="40"/>
        <v>236475.10561359709</v>
      </c>
      <c r="AH140" s="105">
        <f t="shared" si="34"/>
        <v>51598.868404213667</v>
      </c>
      <c r="AI140" s="105">
        <f t="shared" si="34"/>
        <v>32157.544604364419</v>
      </c>
      <c r="AJ140" s="104">
        <f t="shared" si="35"/>
        <v>9.2371678263261501</v>
      </c>
      <c r="AK140" s="104">
        <f t="shared" si="35"/>
        <v>0.62104647065151108</v>
      </c>
      <c r="AL140" s="104">
        <f t="shared" si="36"/>
        <v>0.90296791019619982</v>
      </c>
      <c r="AM140" s="104">
        <f t="shared" si="36"/>
        <v>0.19702759937688147</v>
      </c>
      <c r="AN140" s="104">
        <f t="shared" si="36"/>
        <v>0.12279191407103619</v>
      </c>
      <c r="AO140" s="104">
        <f t="shared" si="37"/>
        <v>11.081001720621778</v>
      </c>
      <c r="AP140" s="104">
        <f t="shared" si="41"/>
        <v>11.08</v>
      </c>
      <c r="AQ140" s="105">
        <f t="shared" si="39"/>
        <v>2901703</v>
      </c>
      <c r="AR140" s="214"/>
      <c r="AS140" s="215"/>
      <c r="AT140" s="32"/>
      <c r="AV140" s="32"/>
      <c r="AX140" s="32"/>
    </row>
    <row r="141" spans="1:50" x14ac:dyDescent="0.5">
      <c r="A141" s="102" t="s">
        <v>184</v>
      </c>
      <c r="B141" s="101">
        <v>937</v>
      </c>
      <c r="C141" s="102" t="s">
        <v>196</v>
      </c>
      <c r="D141" s="103">
        <f>ACA!P147</f>
        <v>1.0977220690538592</v>
      </c>
      <c r="E141" s="103">
        <f>'Formula Factor Data'!AH145</f>
        <v>1229.5</v>
      </c>
      <c r="F141" s="103">
        <f>'Formula Factor Data'!AI145</f>
        <v>265.31384549994686</v>
      </c>
      <c r="G141" s="103">
        <f>'Formula Factor Data'!AJ145</f>
        <v>8.8570102865771183</v>
      </c>
      <c r="H141" s="103">
        <f>'Formula Factor Data'!AK145</f>
        <v>31.869766271351725</v>
      </c>
      <c r="I141" s="103">
        <f>'Formula Factor Data'!AL145</f>
        <v>16.631067350341311</v>
      </c>
      <c r="J141" s="103">
        <f>'Formula Factor Data'!AM145</f>
        <v>17.907405077227974</v>
      </c>
      <c r="K141" s="103">
        <f>'Formula Factor Data'!AN145</f>
        <v>95.918714020573148</v>
      </c>
      <c r="L141" s="103">
        <f>'Formula Factor Data'!AO145</f>
        <v>136.10401396709554</v>
      </c>
      <c r="M141" s="103">
        <f>'Formula Factor Data'!AP145</f>
        <v>177.42526211604996</v>
      </c>
      <c r="N141" s="103">
        <f>'Formula Factor Data'!AQ145</f>
        <v>19.149118290642296</v>
      </c>
      <c r="O141" s="104">
        <f>$D141*'National Details'!$E$52</f>
        <v>9.8481348847854893</v>
      </c>
      <c r="P141" s="104">
        <f>$D141*'National Details'!$E$53</f>
        <v>1.855812005124285</v>
      </c>
      <c r="Q141" s="104">
        <f>$D141*'National Details'!$E$59</f>
        <v>1.8909721962783537</v>
      </c>
      <c r="R141" s="104">
        <f>$D141*'National Details'!$E$60</f>
        <v>1.4321333545343395</v>
      </c>
      <c r="S141" s="104">
        <f>$D141*'National Details'!$E$61</f>
        <v>1.3487081105808827</v>
      </c>
      <c r="T141" s="104">
        <f>$D141*'National Details'!$E$62</f>
        <v>1.2374744519762748</v>
      </c>
      <c r="U141" s="104">
        <f>$D141*'National Details'!$E$63</f>
        <v>0.79253981755783875</v>
      </c>
      <c r="V141" s="104">
        <f>$D141*'National Details'!$E$64</f>
        <v>0.65349774430207797</v>
      </c>
      <c r="W141" s="104">
        <f>$D141*'National Details'!$E$55</f>
        <v>0.80680358239899108</v>
      </c>
      <c r="X141" s="104">
        <f>$D141*'National Details'!$E$56</f>
        <v>6.7114568794674634</v>
      </c>
      <c r="Y141" s="105">
        <f t="shared" si="33"/>
        <v>6901720.649280943</v>
      </c>
      <c r="Z141" s="105">
        <f t="shared" si="33"/>
        <v>280652.39317455993</v>
      </c>
      <c r="AA141" s="105">
        <f t="shared" si="33"/>
        <v>9546.5653106191603</v>
      </c>
      <c r="AB141" s="105">
        <f t="shared" si="33"/>
        <v>26015.800508697288</v>
      </c>
      <c r="AC141" s="105">
        <f t="shared" si="33"/>
        <v>12785.359591122675</v>
      </c>
      <c r="AD141" s="105">
        <f t="shared" si="33"/>
        <v>12631.175082028114</v>
      </c>
      <c r="AE141" s="105">
        <f t="shared" si="33"/>
        <v>43331.058062841112</v>
      </c>
      <c r="AF141" s="105">
        <f t="shared" si="32"/>
        <v>50697.889687234601</v>
      </c>
      <c r="AG141" s="105">
        <f t="shared" si="40"/>
        <v>155007.84824254294</v>
      </c>
      <c r="AH141" s="105">
        <f t="shared" si="34"/>
        <v>81593.982137486193</v>
      </c>
      <c r="AI141" s="105">
        <f t="shared" si="34"/>
        <v>73255.534561856446</v>
      </c>
      <c r="AJ141" s="104">
        <f t="shared" si="35"/>
        <v>9.8481348847854893</v>
      </c>
      <c r="AK141" s="104">
        <f t="shared" si="35"/>
        <v>0.4004657337165442</v>
      </c>
      <c r="AL141" s="104">
        <f t="shared" si="36"/>
        <v>0.22118226385357467</v>
      </c>
      <c r="AM141" s="104">
        <f t="shared" si="36"/>
        <v>0.11642727700960481</v>
      </c>
      <c r="AN141" s="104">
        <f t="shared" si="36"/>
        <v>0.10452906196621997</v>
      </c>
      <c r="AO141" s="104">
        <f t="shared" si="37"/>
        <v>10.690739221331432</v>
      </c>
      <c r="AP141" s="104">
        <f t="shared" si="41"/>
        <v>10.69</v>
      </c>
      <c r="AQ141" s="105">
        <f t="shared" si="39"/>
        <v>7491713</v>
      </c>
      <c r="AR141" s="214"/>
      <c r="AS141" s="215"/>
      <c r="AT141" s="32"/>
      <c r="AV141" s="32"/>
      <c r="AX141" s="32"/>
    </row>
    <row r="142" spans="1:50" x14ac:dyDescent="0.5">
      <c r="A142" s="102" t="s">
        <v>184</v>
      </c>
      <c r="B142" s="101">
        <v>336</v>
      </c>
      <c r="C142" s="102" t="s">
        <v>197</v>
      </c>
      <c r="D142" s="103">
        <f>ACA!P148</f>
        <v>1.033747130851467</v>
      </c>
      <c r="E142" s="103">
        <f>'Formula Factor Data'!AH146</f>
        <v>338.12</v>
      </c>
      <c r="F142" s="103">
        <f>'Formula Factor Data'!AI146</f>
        <v>141.62648189539561</v>
      </c>
      <c r="G142" s="103">
        <f>'Formula Factor Data'!AJ146</f>
        <v>23.931312874942318</v>
      </c>
      <c r="H142" s="103">
        <f>'Formula Factor Data'!AK146</f>
        <v>52.8751338255653</v>
      </c>
      <c r="I142" s="103">
        <f>'Formula Factor Data'!AL146</f>
        <v>72.710622981079837</v>
      </c>
      <c r="J142" s="103">
        <f>'Formula Factor Data'!AM146</f>
        <v>46.087768804799261</v>
      </c>
      <c r="K142" s="103">
        <f>'Formula Factor Data'!AN146</f>
        <v>44.937037378864787</v>
      </c>
      <c r="L142" s="103">
        <f>'Formula Factor Data'!AO146</f>
        <v>29.645962159667747</v>
      </c>
      <c r="M142" s="103">
        <f>'Formula Factor Data'!AP146</f>
        <v>99.116838706944009</v>
      </c>
      <c r="N142" s="103">
        <f>'Formula Factor Data'!AQ146</f>
        <v>6.4126206896551725</v>
      </c>
      <c r="O142" s="104">
        <f>$D142*'National Details'!$E$52</f>
        <v>9.2741883108535212</v>
      </c>
      <c r="P142" s="104">
        <f>$D142*'National Details'!$E$53</f>
        <v>1.7476557953785752</v>
      </c>
      <c r="Q142" s="104">
        <f>$D142*'National Details'!$E$59</f>
        <v>1.7807668603287727</v>
      </c>
      <c r="R142" s="104">
        <f>$D142*'National Details'!$E$60</f>
        <v>1.3486690192195836</v>
      </c>
      <c r="S142" s="104">
        <f>$D142*'National Details'!$E$61</f>
        <v>1.2701057753815492</v>
      </c>
      <c r="T142" s="104">
        <f>$D142*'National Details'!$E$62</f>
        <v>1.1653547835975051</v>
      </c>
      <c r="U142" s="104">
        <f>$D142*'National Details'!$E$63</f>
        <v>0.74635081646132329</v>
      </c>
      <c r="V142" s="104">
        <f>$D142*'National Details'!$E$64</f>
        <v>0.61541207673126697</v>
      </c>
      <c r="W142" s="104">
        <f>$D142*'National Details'!$E$55</f>
        <v>0.75978329303746628</v>
      </c>
      <c r="X142" s="104">
        <f>$D142*'National Details'!$E$56</f>
        <v>6.3203150310740668</v>
      </c>
      <c r="Y142" s="105">
        <f t="shared" si="33"/>
        <v>1787399.4744495016</v>
      </c>
      <c r="Z142" s="105">
        <f t="shared" si="33"/>
        <v>141083.17486223319</v>
      </c>
      <c r="AA142" s="105">
        <f t="shared" si="33"/>
        <v>24291.170668358245</v>
      </c>
      <c r="AB142" s="105">
        <f t="shared" si="33"/>
        <v>40647.30128024875</v>
      </c>
      <c r="AC142" s="105">
        <f t="shared" si="33"/>
        <v>52639.60384252014</v>
      </c>
      <c r="AD142" s="105">
        <f t="shared" si="33"/>
        <v>30613.903049944955</v>
      </c>
      <c r="AE142" s="105">
        <f t="shared" si="33"/>
        <v>19117.11288612918</v>
      </c>
      <c r="AF142" s="105">
        <f t="shared" si="32"/>
        <v>10399.35538944528</v>
      </c>
      <c r="AG142" s="105">
        <f t="shared" si="40"/>
        <v>177708.44711664657</v>
      </c>
      <c r="AH142" s="105">
        <f t="shared" si="34"/>
        <v>42925.171321688431</v>
      </c>
      <c r="AI142" s="105">
        <f t="shared" si="34"/>
        <v>23101.976272040356</v>
      </c>
      <c r="AJ142" s="104">
        <f t="shared" si="35"/>
        <v>9.2741883108535212</v>
      </c>
      <c r="AK142" s="104">
        <f t="shared" si="35"/>
        <v>0.7320310595752012</v>
      </c>
      <c r="AL142" s="104">
        <f t="shared" si="36"/>
        <v>0.92206673804507577</v>
      </c>
      <c r="AM142" s="104">
        <f t="shared" si="36"/>
        <v>0.22272364281386881</v>
      </c>
      <c r="AN142" s="104">
        <f t="shared" si="36"/>
        <v>0.11986804369278402</v>
      </c>
      <c r="AO142" s="104">
        <f t="shared" si="37"/>
        <v>11.270877794980452</v>
      </c>
      <c r="AP142" s="104">
        <f t="shared" si="41"/>
        <v>11.27</v>
      </c>
      <c r="AQ142" s="105">
        <f t="shared" si="39"/>
        <v>2172050</v>
      </c>
      <c r="AR142" s="214"/>
      <c r="AS142" s="215"/>
      <c r="AT142" s="32"/>
      <c r="AV142" s="32"/>
      <c r="AX142" s="32"/>
    </row>
    <row r="143" spans="1:50" x14ac:dyDescent="0.5">
      <c r="A143" s="102" t="s">
        <v>184</v>
      </c>
      <c r="B143" s="101">
        <v>885</v>
      </c>
      <c r="C143" s="102" t="s">
        <v>198</v>
      </c>
      <c r="D143" s="103">
        <f>ACA!P149</f>
        <v>1.0331562694623475</v>
      </c>
      <c r="E143" s="103">
        <f>'Formula Factor Data'!AH147</f>
        <v>1246.08</v>
      </c>
      <c r="F143" s="103">
        <f>'Formula Factor Data'!AI147</f>
        <v>242.58801026403512</v>
      </c>
      <c r="G143" s="103">
        <f>'Formula Factor Data'!AJ147</f>
        <v>22.018001573564121</v>
      </c>
      <c r="H143" s="103">
        <f>'Formula Factor Data'!AK147</f>
        <v>64.297466561762391</v>
      </c>
      <c r="I143" s="103">
        <f>'Formula Factor Data'!AL147</f>
        <v>49.591565696302119</v>
      </c>
      <c r="J143" s="103">
        <f>'Formula Factor Data'!AM147</f>
        <v>56.699417781274583</v>
      </c>
      <c r="K143" s="103">
        <f>'Formula Factor Data'!AN147</f>
        <v>93.995216365066881</v>
      </c>
      <c r="L143" s="103">
        <f>'Formula Factor Data'!AO147</f>
        <v>119.32204563335956</v>
      </c>
      <c r="M143" s="103">
        <f>'Formula Factor Data'!AP147</f>
        <v>119.95748494456318</v>
      </c>
      <c r="N143" s="103">
        <f>'Formula Factor Data'!AQ147</f>
        <v>22.131052362968251</v>
      </c>
      <c r="O143" s="104">
        <f>$D143*'National Details'!$E$52</f>
        <v>9.2688874402394532</v>
      </c>
      <c r="P143" s="104">
        <f>$D143*'National Details'!$E$53</f>
        <v>1.7466568834588783</v>
      </c>
      <c r="Q143" s="104">
        <f>$D143*'National Details'!$E$59</f>
        <v>1.7797490230362765</v>
      </c>
      <c r="R143" s="104">
        <f>$D143*'National Details'!$E$60</f>
        <v>1.3478981571524724</v>
      </c>
      <c r="S143" s="104">
        <f>$D143*'National Details'!$E$61</f>
        <v>1.2693798179008717</v>
      </c>
      <c r="T143" s="104">
        <f>$D143*'National Details'!$E$62</f>
        <v>1.164688698898739</v>
      </c>
      <c r="U143" s="104">
        <f>$D143*'National Details'!$E$63</f>
        <v>0.74592422289020344</v>
      </c>
      <c r="V143" s="104">
        <f>$D143*'National Details'!$E$64</f>
        <v>0.61506032413753653</v>
      </c>
      <c r="W143" s="104">
        <f>$D143*'National Details'!$E$55</f>
        <v>0.75934902183268516</v>
      </c>
      <c r="X143" s="104">
        <f>$D143*'National Details'!$E$56</f>
        <v>6.3167025130728245</v>
      </c>
      <c r="Y143" s="105">
        <f t="shared" si="33"/>
        <v>6583371.89907414</v>
      </c>
      <c r="Z143" s="105">
        <f t="shared" si="33"/>
        <v>241519.27024419387</v>
      </c>
      <c r="AA143" s="105">
        <f t="shared" si="33"/>
        <v>22336.314570164304</v>
      </c>
      <c r="AB143" s="105">
        <f t="shared" si="33"/>
        <v>49399.868912258178</v>
      </c>
      <c r="AC143" s="105">
        <f t="shared" si="33"/>
        <v>35881.803600804924</v>
      </c>
      <c r="AD143" s="105">
        <f t="shared" si="33"/>
        <v>37641.187540673571</v>
      </c>
      <c r="AE143" s="105">
        <f t="shared" si="33"/>
        <v>39964.585971830158</v>
      </c>
      <c r="AF143" s="105">
        <f t="shared" si="32"/>
        <v>41832.445956484589</v>
      </c>
      <c r="AG143" s="105">
        <f t="shared" si="40"/>
        <v>227056.20655221571</v>
      </c>
      <c r="AH143" s="105">
        <f t="shared" si="34"/>
        <v>51921.071346872966</v>
      </c>
      <c r="AI143" s="105">
        <f t="shared" si="34"/>
        <v>79683.306224521468</v>
      </c>
      <c r="AJ143" s="104">
        <f t="shared" si="35"/>
        <v>9.2688874402394568</v>
      </c>
      <c r="AK143" s="104">
        <f t="shared" si="35"/>
        <v>0.34004078227101792</v>
      </c>
      <c r="AL143" s="104">
        <f t="shared" si="36"/>
        <v>0.31967788747225789</v>
      </c>
      <c r="AM143" s="104">
        <f t="shared" si="36"/>
        <v>7.3100923579676361E-2</v>
      </c>
      <c r="AN143" s="104">
        <f t="shared" si="36"/>
        <v>0.1121880409589335</v>
      </c>
      <c r="AO143" s="104">
        <f t="shared" si="37"/>
        <v>10.113895074521343</v>
      </c>
      <c r="AP143" s="104">
        <f t="shared" si="41"/>
        <v>10.11</v>
      </c>
      <c r="AQ143" s="105">
        <f t="shared" si="39"/>
        <v>7180786</v>
      </c>
      <c r="AR143" s="214"/>
      <c r="AS143" s="215"/>
      <c r="AT143" s="32"/>
      <c r="AV143" s="32"/>
      <c r="AX143" s="32"/>
    </row>
    <row r="144" spans="1:50" x14ac:dyDescent="0.5">
      <c r="A144" s="102" t="s">
        <v>199</v>
      </c>
      <c r="B144" s="101">
        <v>370</v>
      </c>
      <c r="C144" s="102" t="s">
        <v>200</v>
      </c>
      <c r="D144" s="103">
        <f>ACA!P150</f>
        <v>1.0214412945385789</v>
      </c>
      <c r="E144" s="103">
        <f>'Formula Factor Data'!AH148</f>
        <v>465.93</v>
      </c>
      <c r="F144" s="103">
        <f>'Formula Factor Data'!AI148</f>
        <v>140.76088961364778</v>
      </c>
      <c r="G144" s="103">
        <f>'Formula Factor Data'!AJ148</f>
        <v>25.996525204653167</v>
      </c>
      <c r="H144" s="103">
        <f>'Formula Factor Data'!AK148</f>
        <v>58.283071951744944</v>
      </c>
      <c r="I144" s="103">
        <f>'Formula Factor Data'!AL148</f>
        <v>49.450275743214135</v>
      </c>
      <c r="J144" s="103">
        <f>'Formula Factor Data'!AM148</f>
        <v>29.911059887979324</v>
      </c>
      <c r="K144" s="103">
        <f>'Formula Factor Data'!AN148</f>
        <v>93.982289961223614</v>
      </c>
      <c r="L144" s="103">
        <f>'Formula Factor Data'!AO148</f>
        <v>58.55073244291254</v>
      </c>
      <c r="M144" s="103">
        <f>'Formula Factor Data'!AP148</f>
        <v>36.214568663290201</v>
      </c>
      <c r="N144" s="103">
        <f>'Formula Factor Data'!AQ148</f>
        <v>9.8740594578403478</v>
      </c>
      <c r="O144" s="104">
        <f>$D144*'National Details'!$E$52</f>
        <v>9.1637873821522629</v>
      </c>
      <c r="P144" s="104">
        <f>$D144*'National Details'!$E$53</f>
        <v>1.7268515140341765</v>
      </c>
      <c r="Q144" s="104">
        <f>$D144*'National Details'!$E$59</f>
        <v>1.759568421328926</v>
      </c>
      <c r="R144" s="104">
        <f>$D144*'National Details'!$E$60</f>
        <v>1.3326143190946995</v>
      </c>
      <c r="S144" s="104">
        <f>$D144*'National Details'!$E$61</f>
        <v>1.2549863005066586</v>
      </c>
      <c r="T144" s="104">
        <f>$D144*'National Details'!$E$62</f>
        <v>1.1514822757226053</v>
      </c>
      <c r="U144" s="104">
        <f>$D144*'National Details'!$E$63</f>
        <v>0.73746617658638747</v>
      </c>
      <c r="V144" s="104">
        <f>$D144*'National Details'!$E$64</f>
        <v>0.60808614560631991</v>
      </c>
      <c r="W144" s="104">
        <f>$D144*'National Details'!$E$55</f>
        <v>0.75073875152596048</v>
      </c>
      <c r="X144" s="104">
        <f>$D144*'National Details'!$E$56</f>
        <v>6.2450773255490981</v>
      </c>
      <c r="Y144" s="105">
        <f t="shared" si="33"/>
        <v>2433719.5693307361</v>
      </c>
      <c r="Z144" s="105">
        <f t="shared" si="33"/>
        <v>138551.69854729139</v>
      </c>
      <c r="AA144" s="105">
        <f t="shared" si="33"/>
        <v>26073.318944201848</v>
      </c>
      <c r="AB144" s="105">
        <f t="shared" si="33"/>
        <v>44271.248058921512</v>
      </c>
      <c r="AC144" s="105">
        <f t="shared" si="33"/>
        <v>35373.868609985962</v>
      </c>
      <c r="AD144" s="105">
        <f t="shared" si="33"/>
        <v>19631.971526178775</v>
      </c>
      <c r="AE144" s="105">
        <f t="shared" si="33"/>
        <v>39505.993225385981</v>
      </c>
      <c r="AF144" s="105">
        <f t="shared" si="32"/>
        <v>20294.216851773428</v>
      </c>
      <c r="AG144" s="105">
        <f t="shared" si="40"/>
        <v>185150.61721644751</v>
      </c>
      <c r="AH144" s="105">
        <f t="shared" si="34"/>
        <v>15496.977637237904</v>
      </c>
      <c r="AI144" s="105">
        <f t="shared" si="34"/>
        <v>35148.630953830951</v>
      </c>
      <c r="AJ144" s="104">
        <f t="shared" si="35"/>
        <v>9.1637873821522629</v>
      </c>
      <c r="AK144" s="104">
        <f t="shared" si="35"/>
        <v>0.52169457932763563</v>
      </c>
      <c r="AL144" s="104">
        <f t="shared" si="36"/>
        <v>0.6971554616345409</v>
      </c>
      <c r="AM144" s="104">
        <f t="shared" si="36"/>
        <v>5.8351426320111727E-2</v>
      </c>
      <c r="AN144" s="104">
        <f t="shared" si="36"/>
        <v>0.13234662895989177</v>
      </c>
      <c r="AO144" s="104">
        <f t="shared" si="37"/>
        <v>10.573335478394442</v>
      </c>
      <c r="AP144" s="104">
        <f t="shared" si="41"/>
        <v>10.57</v>
      </c>
      <c r="AQ144" s="105">
        <f t="shared" si="39"/>
        <v>2807182</v>
      </c>
      <c r="AR144" s="214"/>
      <c r="AS144" s="215"/>
      <c r="AT144" s="32"/>
      <c r="AV144" s="32"/>
      <c r="AX144" s="32"/>
    </row>
    <row r="145" spans="1:50" x14ac:dyDescent="0.5">
      <c r="A145" s="102" t="s">
        <v>199</v>
      </c>
      <c r="B145" s="101">
        <v>380</v>
      </c>
      <c r="C145" s="102" t="s">
        <v>201</v>
      </c>
      <c r="D145" s="103">
        <f>ACA!P151</f>
        <v>1.0425146723032346</v>
      </c>
      <c r="E145" s="103">
        <f>'Formula Factor Data'!AH149</f>
        <v>968</v>
      </c>
      <c r="F145" s="103">
        <f>'Formula Factor Data'!AI149</f>
        <v>276.80176673154665</v>
      </c>
      <c r="G145" s="103">
        <f>'Formula Factor Data'!AJ149</f>
        <v>36.232430723843642</v>
      </c>
      <c r="H145" s="103">
        <f>'Formula Factor Data'!AK149</f>
        <v>98.3451691075756</v>
      </c>
      <c r="I145" s="103">
        <f>'Formula Factor Data'!AL149</f>
        <v>110.8136128964282</v>
      </c>
      <c r="J145" s="103">
        <f>'Formula Factor Data'!AM149</f>
        <v>113.2614055420925</v>
      </c>
      <c r="K145" s="103">
        <f>'Formula Factor Data'!AN149</f>
        <v>170.60604783479084</v>
      </c>
      <c r="L145" s="103">
        <f>'Formula Factor Data'!AO149</f>
        <v>127.51469813507532</v>
      </c>
      <c r="M145" s="103">
        <f>'Formula Factor Data'!AP149</f>
        <v>362.12912970080004</v>
      </c>
      <c r="N145" s="103">
        <f>'Formula Factor Data'!AQ149</f>
        <v>18.464099198480746</v>
      </c>
      <c r="O145" s="104">
        <f>$D145*'National Details'!$E$52</f>
        <v>9.3528456807462259</v>
      </c>
      <c r="P145" s="104">
        <f>$D145*'National Details'!$E$53</f>
        <v>1.7624782255185096</v>
      </c>
      <c r="Q145" s="104">
        <f>$D145*'National Details'!$E$59</f>
        <v>1.7958701160456778</v>
      </c>
      <c r="R145" s="104">
        <f>$D145*'National Details'!$E$60</f>
        <v>1.3601075143581218</v>
      </c>
      <c r="S145" s="104">
        <f>$D145*'National Details'!$E$61</f>
        <v>1.2808779504149301</v>
      </c>
      <c r="T145" s="104">
        <f>$D145*'National Details'!$E$62</f>
        <v>1.1752385318240091</v>
      </c>
      <c r="U145" s="104">
        <f>$D145*'National Details'!$E$63</f>
        <v>0.75268085746032021</v>
      </c>
      <c r="V145" s="104">
        <f>$D145*'National Details'!$E$64</f>
        <v>0.62063158422166786</v>
      </c>
      <c r="W145" s="104">
        <f>$D145*'National Details'!$E$55</f>
        <v>0.76622725918475776</v>
      </c>
      <c r="X145" s="104">
        <f>$D145*'National Details'!$E$56</f>
        <v>6.3739196529099011</v>
      </c>
      <c r="Y145" s="105">
        <f t="shared" si="33"/>
        <v>5160526.1328085382</v>
      </c>
      <c r="Z145" s="105">
        <f t="shared" si="33"/>
        <v>278078.5393901607</v>
      </c>
      <c r="AA145" s="105">
        <f t="shared" si="33"/>
        <v>37089.181554128256</v>
      </c>
      <c r="AB145" s="105">
        <f t="shared" si="33"/>
        <v>76243.201997299257</v>
      </c>
      <c r="AC145" s="105">
        <f t="shared" si="33"/>
        <v>80905.066617964752</v>
      </c>
      <c r="AD145" s="105">
        <f t="shared" si="33"/>
        <v>75872.225738119116</v>
      </c>
      <c r="AE145" s="105">
        <f t="shared" si="33"/>
        <v>73194.786632157862</v>
      </c>
      <c r="AF145" s="105">
        <f t="shared" si="32"/>
        <v>45109.599995618148</v>
      </c>
      <c r="AG145" s="105">
        <f t="shared" si="40"/>
        <v>388414.0625352874</v>
      </c>
      <c r="AH145" s="105">
        <f t="shared" si="34"/>
        <v>158159.72999731521</v>
      </c>
      <c r="AI145" s="105">
        <f t="shared" si="34"/>
        <v>67082.550310050399</v>
      </c>
      <c r="AJ145" s="104">
        <f t="shared" si="35"/>
        <v>9.3528456807462277</v>
      </c>
      <c r="AK145" s="104">
        <f t="shared" si="35"/>
        <v>0.50398459364607928</v>
      </c>
      <c r="AL145" s="104">
        <f t="shared" si="36"/>
        <v>0.70395473128767472</v>
      </c>
      <c r="AM145" s="104">
        <f t="shared" si="36"/>
        <v>0.28664587863802232</v>
      </c>
      <c r="AN145" s="104">
        <f t="shared" si="36"/>
        <v>0.12157921978768015</v>
      </c>
      <c r="AO145" s="104">
        <f t="shared" si="37"/>
        <v>10.969010104105685</v>
      </c>
      <c r="AP145" s="104">
        <f t="shared" si="41"/>
        <v>10.97</v>
      </c>
      <c r="AQ145" s="105">
        <f t="shared" si="39"/>
        <v>6052808</v>
      </c>
      <c r="AR145" s="214"/>
      <c r="AS145" s="215"/>
      <c r="AT145" s="32"/>
      <c r="AV145" s="32"/>
      <c r="AX145" s="32"/>
    </row>
    <row r="146" spans="1:50" x14ac:dyDescent="0.5">
      <c r="A146" s="102" t="s">
        <v>199</v>
      </c>
      <c r="B146" s="101">
        <v>381</v>
      </c>
      <c r="C146" s="102" t="s">
        <v>202</v>
      </c>
      <c r="D146" s="103">
        <f>ACA!P152</f>
        <v>1.0216040223301392</v>
      </c>
      <c r="E146" s="103">
        <f>'Formula Factor Data'!AH150</f>
        <v>456.34000000000003</v>
      </c>
      <c r="F146" s="103">
        <f>'Formula Factor Data'!AI150</f>
        <v>119.45111552247036</v>
      </c>
      <c r="G146" s="103">
        <f>'Formula Factor Data'!AJ150</f>
        <v>26.07657142857143</v>
      </c>
      <c r="H146" s="103">
        <f>'Formula Factor Data'!AK150</f>
        <v>33.085139425139431</v>
      </c>
      <c r="I146" s="103">
        <f>'Formula Factor Data'!AL150</f>
        <v>21.573860145860149</v>
      </c>
      <c r="J146" s="103">
        <f>'Formula Factor Data'!AM150</f>
        <v>63.233728013728019</v>
      </c>
      <c r="K146" s="103">
        <f>'Formula Factor Data'!AN150</f>
        <v>56.812470184470186</v>
      </c>
      <c r="L146" s="103">
        <f>'Formula Factor Data'!AO150</f>
        <v>45.379498927498929</v>
      </c>
      <c r="M146" s="103">
        <f>'Formula Factor Data'!AP150</f>
        <v>67.506489646123995</v>
      </c>
      <c r="N146" s="103">
        <f>'Formula Factor Data'!AQ150</f>
        <v>9.7136854292839345</v>
      </c>
      <c r="O146" s="104">
        <f>$D146*'National Details'!$E$52</f>
        <v>9.1652472828739189</v>
      </c>
      <c r="P146" s="104">
        <f>$D146*'National Details'!$E$53</f>
        <v>1.7271266220944574</v>
      </c>
      <c r="Q146" s="104">
        <f>$D146*'National Details'!$E$59</f>
        <v>1.7598487415830935</v>
      </c>
      <c r="R146" s="104">
        <f>$D146*'National Details'!$E$60</f>
        <v>1.3328266204636647</v>
      </c>
      <c r="S146" s="104">
        <f>$D146*'National Details'!$E$61</f>
        <v>1.2551862348055869</v>
      </c>
      <c r="T146" s="104">
        <f>$D146*'National Details'!$E$62</f>
        <v>1.1516657205948178</v>
      </c>
      <c r="U146" s="104">
        <f>$D146*'National Details'!$E$63</f>
        <v>0.73758366375173712</v>
      </c>
      <c r="V146" s="104">
        <f>$D146*'National Details'!$E$64</f>
        <v>0.60818302098827481</v>
      </c>
      <c r="W146" s="104">
        <f>$D146*'National Details'!$E$55</f>
        <v>0.75085835317093785</v>
      </c>
      <c r="X146" s="104">
        <f>$D146*'National Details'!$E$56</f>
        <v>6.2460722409169653</v>
      </c>
      <c r="Y146" s="105">
        <f t="shared" si="33"/>
        <v>2384007.2986880103</v>
      </c>
      <c r="Z146" s="105">
        <f t="shared" si="33"/>
        <v>117595.10494491126</v>
      </c>
      <c r="AA146" s="105">
        <f t="shared" si="33"/>
        <v>26157.768205622655</v>
      </c>
      <c r="AB146" s="105">
        <f t="shared" si="33"/>
        <v>25135.150103519311</v>
      </c>
      <c r="AC146" s="105">
        <f t="shared" si="33"/>
        <v>15435.151003421572</v>
      </c>
      <c r="AD146" s="105">
        <f t="shared" si="33"/>
        <v>41509.746655131275</v>
      </c>
      <c r="AE146" s="105">
        <f t="shared" si="33"/>
        <v>23885.251446105271</v>
      </c>
      <c r="AF146" s="105">
        <f t="shared" si="32"/>
        <v>15731.453226736468</v>
      </c>
      <c r="AG146" s="105">
        <f t="shared" si="40"/>
        <v>147854.52064053656</v>
      </c>
      <c r="AH146" s="105">
        <f t="shared" si="34"/>
        <v>28892.052637102588</v>
      </c>
      <c r="AI146" s="105">
        <f t="shared" si="34"/>
        <v>34583.257122604489</v>
      </c>
      <c r="AJ146" s="104">
        <f t="shared" si="35"/>
        <v>9.1652472828739189</v>
      </c>
      <c r="AK146" s="104">
        <f t="shared" si="35"/>
        <v>0.45209098842472506</v>
      </c>
      <c r="AL146" s="104">
        <f t="shared" si="36"/>
        <v>0.56842243910371748</v>
      </c>
      <c r="AM146" s="104">
        <f t="shared" si="36"/>
        <v>0.11107466284796341</v>
      </c>
      <c r="AN146" s="104">
        <f t="shared" si="36"/>
        <v>0.1329543343052329</v>
      </c>
      <c r="AO146" s="104">
        <f t="shared" si="37"/>
        <v>10.429789707555557</v>
      </c>
      <c r="AP146" s="104">
        <f t="shared" si="41"/>
        <v>10.43</v>
      </c>
      <c r="AQ146" s="105">
        <f t="shared" si="39"/>
        <v>2712987</v>
      </c>
      <c r="AR146" s="214"/>
      <c r="AS146" s="215"/>
      <c r="AT146" s="32"/>
      <c r="AV146" s="32"/>
      <c r="AX146" s="32"/>
    </row>
    <row r="147" spans="1:50" x14ac:dyDescent="0.5">
      <c r="A147" s="102" t="s">
        <v>199</v>
      </c>
      <c r="B147" s="101">
        <v>371</v>
      </c>
      <c r="C147" s="102" t="s">
        <v>203</v>
      </c>
      <c r="D147" s="103">
        <f>ACA!P153</f>
        <v>1.0395980878434381</v>
      </c>
      <c r="E147" s="103">
        <f>'Formula Factor Data'!AH151</f>
        <v>602.29</v>
      </c>
      <c r="F147" s="103">
        <f>'Formula Factor Data'!AI151</f>
        <v>176.31652852083491</v>
      </c>
      <c r="G147" s="103">
        <f>'Formula Factor Data'!AJ151</f>
        <v>27.335654619368491</v>
      </c>
      <c r="H147" s="103">
        <f>'Formula Factor Data'!AK151</f>
        <v>96.731322603998436</v>
      </c>
      <c r="I147" s="103">
        <f>'Formula Factor Data'!AL151</f>
        <v>66.578250821406698</v>
      </c>
      <c r="J147" s="103">
        <f>'Formula Factor Data'!AM151</f>
        <v>40.382979339533321</v>
      </c>
      <c r="K147" s="103">
        <f>'Formula Factor Data'!AN151</f>
        <v>99.280414323105191</v>
      </c>
      <c r="L147" s="103">
        <f>'Formula Factor Data'!AO151</f>
        <v>47.426522247591471</v>
      </c>
      <c r="M147" s="103">
        <f>'Formula Factor Data'!AP151</f>
        <v>87.658028982654002</v>
      </c>
      <c r="N147" s="103">
        <f>'Formula Factor Data'!AQ151</f>
        <v>11.325659038495655</v>
      </c>
      <c r="O147" s="104">
        <f>$D147*'National Details'!$E$52</f>
        <v>9.3266797522542344</v>
      </c>
      <c r="P147" s="104">
        <f>$D147*'National Details'!$E$53</f>
        <v>1.7575474396601962</v>
      </c>
      <c r="Q147" s="104">
        <f>$D147*'National Details'!$E$59</f>
        <v>1.790845911579855</v>
      </c>
      <c r="R147" s="104">
        <f>$D147*'National Details'!$E$60</f>
        <v>1.356302418328859</v>
      </c>
      <c r="S147" s="104">
        <f>$D147*'National Details'!$E$61</f>
        <v>1.2772945104650417</v>
      </c>
      <c r="T147" s="104">
        <f>$D147*'National Details'!$E$62</f>
        <v>1.1719506333132867</v>
      </c>
      <c r="U147" s="104">
        <f>$D147*'National Details'!$E$63</f>
        <v>0.75057512470626209</v>
      </c>
      <c r="V147" s="104">
        <f>$D147*'National Details'!$E$64</f>
        <v>0.61889527826656743</v>
      </c>
      <c r="W147" s="104">
        <f>$D147*'National Details'!$E$55</f>
        <v>0.76408362842714606</v>
      </c>
      <c r="X147" s="104">
        <f>$D147*'National Details'!$E$56</f>
        <v>6.3560876976371778</v>
      </c>
      <c r="Y147" s="105">
        <f t="shared" si="33"/>
        <v>3201898.5903515653</v>
      </c>
      <c r="Z147" s="105">
        <f t="shared" si="33"/>
        <v>176634.25806479339</v>
      </c>
      <c r="AA147" s="105">
        <f t="shared" si="33"/>
        <v>27903.74882980937</v>
      </c>
      <c r="AB147" s="105">
        <f t="shared" si="33"/>
        <v>74782.248262292705</v>
      </c>
      <c r="AC147" s="105">
        <f t="shared" si="33"/>
        <v>48472.81954561203</v>
      </c>
      <c r="AD147" s="105">
        <f t="shared" si="33"/>
        <v>26976.309180864766</v>
      </c>
      <c r="AE147" s="105">
        <f t="shared" si="33"/>
        <v>42474.923336028798</v>
      </c>
      <c r="AF147" s="105">
        <f t="shared" si="32"/>
        <v>16730.668889674045</v>
      </c>
      <c r="AG147" s="105">
        <f t="shared" si="40"/>
        <v>237340.7180442817</v>
      </c>
      <c r="AH147" s="105">
        <f t="shared" si="34"/>
        <v>38177.496962127778</v>
      </c>
      <c r="AI147" s="105">
        <f t="shared" si="34"/>
        <v>41032.522786862857</v>
      </c>
      <c r="AJ147" s="104">
        <f t="shared" si="35"/>
        <v>9.3266797522542362</v>
      </c>
      <c r="AK147" s="104">
        <f t="shared" si="35"/>
        <v>0.51451072286036204</v>
      </c>
      <c r="AL147" s="104">
        <f t="shared" si="36"/>
        <v>0.69134009304336919</v>
      </c>
      <c r="AM147" s="104">
        <f t="shared" si="36"/>
        <v>0.11120567309076727</v>
      </c>
      <c r="AN147" s="104">
        <f t="shared" si="36"/>
        <v>0.11952196131799557</v>
      </c>
      <c r="AO147" s="104">
        <f t="shared" si="37"/>
        <v>10.763258202566728</v>
      </c>
      <c r="AP147" s="104">
        <f t="shared" si="41"/>
        <v>10.76</v>
      </c>
      <c r="AQ147" s="105">
        <f t="shared" si="39"/>
        <v>3693966</v>
      </c>
      <c r="AR147" s="214"/>
      <c r="AS147" s="215"/>
      <c r="AT147" s="32"/>
      <c r="AV147" s="32"/>
      <c r="AX147" s="32"/>
    </row>
    <row r="148" spans="1:50" x14ac:dyDescent="0.5">
      <c r="A148" s="102" t="s">
        <v>199</v>
      </c>
      <c r="B148" s="101">
        <v>811</v>
      </c>
      <c r="C148" s="102" t="s">
        <v>204</v>
      </c>
      <c r="D148" s="103">
        <f>ACA!P154</f>
        <v>1.0356708478124066</v>
      </c>
      <c r="E148" s="103">
        <f>'Formula Factor Data'!AH152</f>
        <v>720.32</v>
      </c>
      <c r="F148" s="103">
        <f>'Formula Factor Data'!AI152</f>
        <v>141.65164398251261</v>
      </c>
      <c r="G148" s="103">
        <f>'Formula Factor Data'!AJ152</f>
        <v>7.0852706627937687</v>
      </c>
      <c r="H148" s="103">
        <f>'Formula Factor Data'!AK152</f>
        <v>23.966284658040667</v>
      </c>
      <c r="I148" s="103">
        <f>'Formula Factor Data'!AL152</f>
        <v>19.92435172960127</v>
      </c>
      <c r="J148" s="103">
        <f>'Formula Factor Data'!AM152</f>
        <v>25.01243200422498</v>
      </c>
      <c r="K148" s="103">
        <f>'Formula Factor Data'!AN152</f>
        <v>55.968883020860844</v>
      </c>
      <c r="L148" s="103">
        <f>'Formula Factor Data'!AO152</f>
        <v>42.749384737259049</v>
      </c>
      <c r="M148" s="103">
        <f>'Formula Factor Data'!AP152</f>
        <v>36.074646329456002</v>
      </c>
      <c r="N148" s="103">
        <f>'Formula Factor Data'!AQ152</f>
        <v>11.967729810704073</v>
      </c>
      <c r="O148" s="104">
        <f>$D148*'National Details'!$E$52</f>
        <v>9.2914467997238521</v>
      </c>
      <c r="P148" s="104">
        <f>$D148*'National Details'!$E$53</f>
        <v>1.750908036661881</v>
      </c>
      <c r="Q148" s="104">
        <f>$D148*'National Details'!$E$59</f>
        <v>1.784080718534959</v>
      </c>
      <c r="R148" s="104">
        <f>$D148*'National Details'!$E$60</f>
        <v>1.3511787794786805</v>
      </c>
      <c r="S148" s="104">
        <f>$D148*'National Details'!$E$61</f>
        <v>1.2724693360139028</v>
      </c>
      <c r="T148" s="104">
        <f>$D148*'National Details'!$E$62</f>
        <v>1.1675234113942006</v>
      </c>
      <c r="U148" s="104">
        <f>$D148*'National Details'!$E$63</f>
        <v>0.74773971291538666</v>
      </c>
      <c r="V148" s="104">
        <f>$D148*'National Details'!$E$64</f>
        <v>0.61655730714075774</v>
      </c>
      <c r="W148" s="104">
        <f>$D148*'National Details'!$E$55</f>
        <v>0.76119718620711496</v>
      </c>
      <c r="X148" s="104">
        <f>$D148*'National Details'!$E$56</f>
        <v>6.3320766087954423</v>
      </c>
      <c r="Y148" s="105">
        <f t="shared" si="33"/>
        <v>3814904.5265029389</v>
      </c>
      <c r="Z148" s="105">
        <f t="shared" si="33"/>
        <v>141370.83105754887</v>
      </c>
      <c r="AA148" s="105">
        <f t="shared" si="33"/>
        <v>7205.1960218023096</v>
      </c>
      <c r="AB148" s="105">
        <f t="shared" si="33"/>
        <v>18458.159094147311</v>
      </c>
      <c r="AC148" s="105">
        <f t="shared" si="33"/>
        <v>14451.282171047715</v>
      </c>
      <c r="AD148" s="105">
        <f t="shared" si="33"/>
        <v>16645.481966277792</v>
      </c>
      <c r="AE148" s="105">
        <f t="shared" si="33"/>
        <v>23854.589217661607</v>
      </c>
      <c r="AF148" s="105">
        <f t="shared" si="32"/>
        <v>15023.74395525133</v>
      </c>
      <c r="AG148" s="105">
        <f t="shared" si="40"/>
        <v>95638.452426188058</v>
      </c>
      <c r="AH148" s="105">
        <f t="shared" si="34"/>
        <v>15652.15398925728</v>
      </c>
      <c r="AI148" s="105">
        <f t="shared" si="34"/>
        <v>43194.931737003608</v>
      </c>
      <c r="AJ148" s="104">
        <f t="shared" si="35"/>
        <v>9.2914467997238521</v>
      </c>
      <c r="AK148" s="104">
        <f t="shared" si="35"/>
        <v>0.3443178057743071</v>
      </c>
      <c r="AL148" s="104">
        <f t="shared" si="36"/>
        <v>0.23293363871950687</v>
      </c>
      <c r="AM148" s="104">
        <f t="shared" si="36"/>
        <v>3.8121833739725032E-2</v>
      </c>
      <c r="AN148" s="104">
        <f t="shared" si="36"/>
        <v>0.1052040509700455</v>
      </c>
      <c r="AO148" s="104">
        <f t="shared" si="37"/>
        <v>10.012024128927436</v>
      </c>
      <c r="AP148" s="104">
        <f t="shared" si="41"/>
        <v>10.01</v>
      </c>
      <c r="AQ148" s="105">
        <f t="shared" si="39"/>
        <v>4109930</v>
      </c>
      <c r="AR148" s="214"/>
      <c r="AS148" s="215"/>
      <c r="AT148" s="32"/>
      <c r="AV148" s="32"/>
      <c r="AX148" s="32"/>
    </row>
    <row r="149" spans="1:50" x14ac:dyDescent="0.5">
      <c r="A149" s="102" t="s">
        <v>199</v>
      </c>
      <c r="B149" s="101">
        <v>810</v>
      </c>
      <c r="C149" s="102" t="s">
        <v>205</v>
      </c>
      <c r="D149" s="103">
        <f>ACA!P155</f>
        <v>1.0042961159503623</v>
      </c>
      <c r="E149" s="103">
        <f>'Formula Factor Data'!AH153</f>
        <v>391.96000000000004</v>
      </c>
      <c r="F149" s="103">
        <f>'Formula Factor Data'!AI153</f>
        <v>134.78278819255982</v>
      </c>
      <c r="G149" s="103">
        <f>'Formula Factor Data'!AJ153</f>
        <v>100.24243981900455</v>
      </c>
      <c r="H149" s="103">
        <f>'Formula Factor Data'!AK153</f>
        <v>77.044083257918558</v>
      </c>
      <c r="I149" s="103">
        <f>'Formula Factor Data'!AL153</f>
        <v>17.99587088989442</v>
      </c>
      <c r="J149" s="103">
        <f>'Formula Factor Data'!AM153</f>
        <v>30.954789743589746</v>
      </c>
      <c r="K149" s="103">
        <f>'Formula Factor Data'!AN153</f>
        <v>37.221420211161394</v>
      </c>
      <c r="L149" s="103">
        <f>'Formula Factor Data'!AO153</f>
        <v>18.492471794871797</v>
      </c>
      <c r="M149" s="103">
        <f>'Formula Factor Data'!AP153</f>
        <v>73.793035565176012</v>
      </c>
      <c r="N149" s="103">
        <f>'Formula Factor Data'!AQ153</f>
        <v>7.4985379450145704</v>
      </c>
      <c r="O149" s="104">
        <f>$D149*'National Details'!$E$52</f>
        <v>9.0099706409929752</v>
      </c>
      <c r="P149" s="104">
        <f>$D149*'National Details'!$E$53</f>
        <v>1.6978658270820712</v>
      </c>
      <c r="Q149" s="104">
        <f>$D149*'National Details'!$E$59</f>
        <v>1.7300335719125444</v>
      </c>
      <c r="R149" s="104">
        <f>$D149*'National Details'!$E$60</f>
        <v>1.3102460140219989</v>
      </c>
      <c r="S149" s="104">
        <f>$D149*'National Details'!$E$61</f>
        <v>1.2339210034964452</v>
      </c>
      <c r="T149" s="104">
        <f>$D149*'National Details'!$E$62</f>
        <v>1.1321543227957085</v>
      </c>
      <c r="U149" s="104">
        <f>$D149*'National Details'!$E$63</f>
        <v>0.72508759999275696</v>
      </c>
      <c r="V149" s="104">
        <f>$D149*'National Details'!$E$64</f>
        <v>0.59787924911683499</v>
      </c>
      <c r="W149" s="104">
        <f>$D149*'National Details'!$E$55</f>
        <v>0.73813739103972531</v>
      </c>
      <c r="X149" s="104">
        <f>$D149*'National Details'!$E$56</f>
        <v>6.1402519512312033</v>
      </c>
      <c r="Y149" s="105">
        <f t="shared" si="33"/>
        <v>2012982.412692856</v>
      </c>
      <c r="Z149" s="105">
        <f t="shared" si="33"/>
        <v>130440.56138606327</v>
      </c>
      <c r="AA149" s="105">
        <f t="shared" si="33"/>
        <v>98850.988143861396</v>
      </c>
      <c r="AB149" s="105">
        <f t="shared" si="33"/>
        <v>57539.620705820082</v>
      </c>
      <c r="AC149" s="105">
        <f t="shared" si="33"/>
        <v>12657.125348333064</v>
      </c>
      <c r="AD149" s="105">
        <f t="shared" si="33"/>
        <v>19975.99144107931</v>
      </c>
      <c r="AE149" s="105">
        <f t="shared" si="33"/>
        <v>15383.610442062762</v>
      </c>
      <c r="AF149" s="105">
        <f t="shared" si="32"/>
        <v>6302.0711360883543</v>
      </c>
      <c r="AG149" s="105">
        <f t="shared" si="40"/>
        <v>210709.40721724494</v>
      </c>
      <c r="AH149" s="105">
        <f t="shared" si="34"/>
        <v>31047.557286918985</v>
      </c>
      <c r="AI149" s="105">
        <f t="shared" si="34"/>
        <v>26244.45998150645</v>
      </c>
      <c r="AJ149" s="104">
        <f t="shared" si="35"/>
        <v>9.009970640992977</v>
      </c>
      <c r="AK149" s="104">
        <f t="shared" si="35"/>
        <v>0.58384296905548572</v>
      </c>
      <c r="AL149" s="104">
        <f t="shared" si="36"/>
        <v>0.94312079471609589</v>
      </c>
      <c r="AM149" s="104">
        <f t="shared" si="36"/>
        <v>0.13896672810741065</v>
      </c>
      <c r="AN149" s="104">
        <f t="shared" si="36"/>
        <v>0.11746839536752966</v>
      </c>
      <c r="AO149" s="104">
        <f t="shared" si="37"/>
        <v>10.793369528239499</v>
      </c>
      <c r="AP149" s="104">
        <f t="shared" si="41"/>
        <v>10.79</v>
      </c>
      <c r="AQ149" s="105">
        <f t="shared" si="39"/>
        <v>2410672</v>
      </c>
      <c r="AR149" s="214"/>
      <c r="AS149" s="215"/>
      <c r="AT149" s="32"/>
      <c r="AV149" s="32"/>
      <c r="AX149" s="32"/>
    </row>
    <row r="150" spans="1:50" x14ac:dyDescent="0.5">
      <c r="A150" s="102" t="s">
        <v>199</v>
      </c>
      <c r="B150" s="101">
        <v>382</v>
      </c>
      <c r="C150" s="102" t="s">
        <v>206</v>
      </c>
      <c r="D150" s="103">
        <f>ACA!P156</f>
        <v>1.0281584864688638</v>
      </c>
      <c r="E150" s="103">
        <f>'Formula Factor Data'!AH154</f>
        <v>892.98</v>
      </c>
      <c r="F150" s="103">
        <f>'Formula Factor Data'!AI154</f>
        <v>229.77621789412962</v>
      </c>
      <c r="G150" s="103">
        <f>'Formula Factor Data'!AJ154</f>
        <v>4.3585111452728675</v>
      </c>
      <c r="H150" s="103">
        <f>'Formula Factor Data'!AK154</f>
        <v>73.8544565718678</v>
      </c>
      <c r="I150" s="103">
        <f>'Formula Factor Data'!AL154</f>
        <v>34.1473904688701</v>
      </c>
      <c r="J150" s="103">
        <f>'Formula Factor Data'!AM154</f>
        <v>69.495945426594929</v>
      </c>
      <c r="K150" s="103">
        <f>'Formula Factor Data'!AN154</f>
        <v>134.63337970791699</v>
      </c>
      <c r="L150" s="103">
        <f>'Formula Factor Data'!AO154</f>
        <v>132.91743043812451</v>
      </c>
      <c r="M150" s="103">
        <f>'Formula Factor Data'!AP154</f>
        <v>219.927233895336</v>
      </c>
      <c r="N150" s="103">
        <f>'Formula Factor Data'!AQ154</f>
        <v>13.637380952380953</v>
      </c>
      <c r="O150" s="104">
        <f>$D150*'National Details'!$E$52</f>
        <v>9.224050188231633</v>
      </c>
      <c r="P150" s="104">
        <f>$D150*'National Details'!$E$53</f>
        <v>1.7382076175291996</v>
      </c>
      <c r="Q150" s="104">
        <f>$D150*'National Details'!$E$59</f>
        <v>1.7711396774194426</v>
      </c>
      <c r="R150" s="104">
        <f>$D150*'National Details'!$E$60</f>
        <v>1.3413778439279584</v>
      </c>
      <c r="S150" s="104">
        <f>$D150*'National Details'!$E$61</f>
        <v>1.2632393287476888</v>
      </c>
      <c r="T150" s="104">
        <f>$D150*'National Details'!$E$62</f>
        <v>1.159054641840664</v>
      </c>
      <c r="U150" s="104">
        <f>$D150*'National Details'!$E$63</f>
        <v>0.74231589421255995</v>
      </c>
      <c r="V150" s="104">
        <f>$D150*'National Details'!$E$64</f>
        <v>0.6120850355787778</v>
      </c>
      <c r="W150" s="104">
        <f>$D150*'National Details'!$E$55</f>
        <v>0.75567575212547156</v>
      </c>
      <c r="X150" s="104">
        <f>$D150*'National Details'!$E$56</f>
        <v>6.2861461400169265</v>
      </c>
      <c r="Y150" s="105">
        <f t="shared" si="33"/>
        <v>4695028.6321396381</v>
      </c>
      <c r="Z150" s="105">
        <f t="shared" si="33"/>
        <v>227657.30019425639</v>
      </c>
      <c r="AA150" s="105">
        <f t="shared" si="33"/>
        <v>4400.1332536045502</v>
      </c>
      <c r="AB150" s="105">
        <f t="shared" si="33"/>
        <v>56468.037080880546</v>
      </c>
      <c r="AC150" s="105">
        <f t="shared" si="33"/>
        <v>24587.706170196994</v>
      </c>
      <c r="AD150" s="105">
        <f t="shared" si="33"/>
        <v>45913.270937406174</v>
      </c>
      <c r="AE150" s="105">
        <f t="shared" si="33"/>
        <v>56966.083659782671</v>
      </c>
      <c r="AF150" s="105">
        <f t="shared" si="32"/>
        <v>46373.358979092722</v>
      </c>
      <c r="AG150" s="105">
        <f t="shared" si="40"/>
        <v>234708.59008096368</v>
      </c>
      <c r="AH150" s="105">
        <f t="shared" si="34"/>
        <v>94730.396395437536</v>
      </c>
      <c r="AI150" s="105">
        <f t="shared" si="34"/>
        <v>48864.144691237438</v>
      </c>
      <c r="AJ150" s="104">
        <f t="shared" si="35"/>
        <v>9.224050188231633</v>
      </c>
      <c r="AK150" s="104">
        <f t="shared" si="35"/>
        <v>0.44726508126791775</v>
      </c>
      <c r="AL150" s="104">
        <f t="shared" si="36"/>
        <v>0.46111834115253691</v>
      </c>
      <c r="AM150" s="104">
        <f t="shared" si="36"/>
        <v>0.18611131031684081</v>
      </c>
      <c r="AN150" s="104">
        <f t="shared" si="36"/>
        <v>9.6000548314351813E-2</v>
      </c>
      <c r="AO150" s="104">
        <f t="shared" si="37"/>
        <v>10.414545469283281</v>
      </c>
      <c r="AP150" s="104">
        <f t="shared" si="41"/>
        <v>10.41</v>
      </c>
      <c r="AQ150" s="105">
        <f t="shared" si="39"/>
        <v>5298676</v>
      </c>
      <c r="AR150" s="214"/>
      <c r="AS150" s="215"/>
      <c r="AT150" s="32"/>
      <c r="AV150" s="32"/>
      <c r="AX150" s="32"/>
    </row>
    <row r="151" spans="1:50" x14ac:dyDescent="0.5">
      <c r="A151" s="102" t="s">
        <v>199</v>
      </c>
      <c r="B151" s="101">
        <v>383</v>
      </c>
      <c r="C151" s="102" t="s">
        <v>207</v>
      </c>
      <c r="D151" s="103">
        <f>ACA!P157</f>
        <v>1.0906923946041853</v>
      </c>
      <c r="E151" s="103">
        <f>'Formula Factor Data'!AH155</f>
        <v>1733.38</v>
      </c>
      <c r="F151" s="103">
        <f>'Formula Factor Data'!AI155</f>
        <v>448.4162726373782</v>
      </c>
      <c r="G151" s="103">
        <f>'Formula Factor Data'!AJ155</f>
        <v>110.12136498881661</v>
      </c>
      <c r="H151" s="103">
        <f>'Formula Factor Data'!AK155</f>
        <v>249.55151704184024</v>
      </c>
      <c r="I151" s="103">
        <f>'Formula Factor Data'!AL155</f>
        <v>141.99111402950771</v>
      </c>
      <c r="J151" s="103">
        <f>'Formula Factor Data'!AM155</f>
        <v>101.86937639792339</v>
      </c>
      <c r="K151" s="103">
        <f>'Formula Factor Data'!AN155</f>
        <v>203.31192579976607</v>
      </c>
      <c r="L151" s="103">
        <f>'Formula Factor Data'!AO155</f>
        <v>110.19250282149673</v>
      </c>
      <c r="M151" s="103">
        <f>'Formula Factor Data'!AP155</f>
        <v>396.78065760190003</v>
      </c>
      <c r="N151" s="103">
        <f>'Formula Factor Data'!AQ155</f>
        <v>25.607981969935516</v>
      </c>
      <c r="O151" s="104">
        <f>$D151*'National Details'!$E$52</f>
        <v>9.7850686641744851</v>
      </c>
      <c r="P151" s="104">
        <f>$D151*'National Details'!$E$53</f>
        <v>1.8439276178065875</v>
      </c>
      <c r="Q151" s="104">
        <f>$D151*'National Details'!$E$59</f>
        <v>1.8788626475064327</v>
      </c>
      <c r="R151" s="104">
        <f>$D151*'National Details'!$E$60</f>
        <v>1.4229621521556053</v>
      </c>
      <c r="S151" s="104">
        <f>$D151*'National Details'!$E$61</f>
        <v>1.3400711530009097</v>
      </c>
      <c r="T151" s="104">
        <f>$D151*'National Details'!$E$62</f>
        <v>1.2295498207946503</v>
      </c>
      <c r="U151" s="104">
        <f>$D151*'National Details'!$E$63</f>
        <v>0.78746449196960722</v>
      </c>
      <c r="V151" s="104">
        <f>$D151*'National Details'!$E$64</f>
        <v>0.6493128267117817</v>
      </c>
      <c r="W151" s="104">
        <f>$D151*'National Details'!$E$55</f>
        <v>0.80163691344973331</v>
      </c>
      <c r="X151" s="104">
        <f>$D151*'National Details'!$E$56</f>
        <v>6.6684775513882304</v>
      </c>
      <c r="Y151" s="105">
        <f t="shared" si="33"/>
        <v>9667908.1230308581</v>
      </c>
      <c r="Z151" s="105">
        <f t="shared" si="33"/>
        <v>471302.87515227153</v>
      </c>
      <c r="AA151" s="105">
        <f t="shared" si="33"/>
        <v>117934.66404084879</v>
      </c>
      <c r="AB151" s="105">
        <f t="shared" si="33"/>
        <v>202408.34734522534</v>
      </c>
      <c r="AC151" s="105">
        <f t="shared" si="33"/>
        <v>108458.57165924145</v>
      </c>
      <c r="AD151" s="105">
        <f t="shared" si="33"/>
        <v>71394.479891881812</v>
      </c>
      <c r="AE151" s="105">
        <f t="shared" si="33"/>
        <v>91257.52574592692</v>
      </c>
      <c r="AF151" s="105">
        <f t="shared" si="32"/>
        <v>40783.161128999047</v>
      </c>
      <c r="AG151" s="105">
        <f t="shared" si="40"/>
        <v>632236.74981212337</v>
      </c>
      <c r="AH151" s="105">
        <f t="shared" si="34"/>
        <v>181302.19235562929</v>
      </c>
      <c r="AI151" s="105">
        <f t="shared" si="34"/>
        <v>97336.764154635646</v>
      </c>
      <c r="AJ151" s="104">
        <f t="shared" si="35"/>
        <v>9.7850686641744851</v>
      </c>
      <c r="AK151" s="104">
        <f t="shared" si="35"/>
        <v>0.47701435887684757</v>
      </c>
      <c r="AL151" s="104">
        <f t="shared" si="36"/>
        <v>0.63989851063941339</v>
      </c>
      <c r="AM151" s="104">
        <f t="shared" si="36"/>
        <v>0.18349930290908087</v>
      </c>
      <c r="AN151" s="104">
        <f t="shared" si="36"/>
        <v>9.8516339696355995E-2</v>
      </c>
      <c r="AO151" s="104">
        <f t="shared" si="37"/>
        <v>11.183997176296183</v>
      </c>
      <c r="AP151" s="104">
        <f t="shared" si="41"/>
        <v>11.18</v>
      </c>
      <c r="AQ151" s="105">
        <f t="shared" si="39"/>
        <v>11046138</v>
      </c>
      <c r="AR151" s="214"/>
      <c r="AS151" s="215"/>
      <c r="AT151" s="32"/>
      <c r="AV151" s="32"/>
      <c r="AX151" s="32"/>
    </row>
    <row r="152" spans="1:50" x14ac:dyDescent="0.5">
      <c r="A152" s="102" t="s">
        <v>199</v>
      </c>
      <c r="B152" s="101">
        <v>812</v>
      </c>
      <c r="C152" s="102" t="s">
        <v>208</v>
      </c>
      <c r="D152" s="103">
        <f>ACA!P158</f>
        <v>1.0104115679226446</v>
      </c>
      <c r="E152" s="103">
        <f>'Formula Factor Data'!AH156</f>
        <v>290.36</v>
      </c>
      <c r="F152" s="103">
        <f>'Formula Factor Data'!AI156</f>
        <v>93.085253496503498</v>
      </c>
      <c r="G152" s="103">
        <f>'Formula Factor Data'!AJ156</f>
        <v>71.680884576328566</v>
      </c>
      <c r="H152" s="103">
        <f>'Formula Factor Data'!AK156</f>
        <v>44.358280491932753</v>
      </c>
      <c r="I152" s="103">
        <f>'Formula Factor Data'!AL156</f>
        <v>13.366453796682839</v>
      </c>
      <c r="J152" s="103">
        <f>'Formula Factor Data'!AM156</f>
        <v>8.9764910301252403</v>
      </c>
      <c r="K152" s="103">
        <f>'Formula Factor Data'!AN156</f>
        <v>26.896712174207384</v>
      </c>
      <c r="L152" s="103">
        <f>'Formula Factor Data'!AO156</f>
        <v>28.862367144307797</v>
      </c>
      <c r="M152" s="103">
        <f>'Formula Factor Data'!AP156</f>
        <v>22.201135027957204</v>
      </c>
      <c r="N152" s="103">
        <f>'Formula Factor Data'!AQ156</f>
        <v>5.9746285440842204</v>
      </c>
      <c r="O152" s="104">
        <f>$D152*'National Details'!$E$52</f>
        <v>9.0648349801570536</v>
      </c>
      <c r="P152" s="104">
        <f>$D152*'National Details'!$E$53</f>
        <v>1.7082046273183684</v>
      </c>
      <c r="Q152" s="104">
        <f>$D152*'National Details'!$E$59</f>
        <v>1.7405682509294551</v>
      </c>
      <c r="R152" s="104">
        <f>$D152*'National Details'!$E$60</f>
        <v>1.3182244841598063</v>
      </c>
      <c r="S152" s="104">
        <f>$D152*'National Details'!$E$61</f>
        <v>1.2414347083835067</v>
      </c>
      <c r="T152" s="104">
        <f>$D152*'National Details'!$E$62</f>
        <v>1.1390483406817751</v>
      </c>
      <c r="U152" s="104">
        <f>$D152*'National Details'!$E$63</f>
        <v>0.72950286987484458</v>
      </c>
      <c r="V152" s="104">
        <f>$D152*'National Details'!$E$64</f>
        <v>0.60151991024767915</v>
      </c>
      <c r="W152" s="104">
        <f>$D152*'National Details'!$E$55</f>
        <v>0.74263212490572017</v>
      </c>
      <c r="X152" s="104">
        <f>$D152*'National Details'!$E$56</f>
        <v>6.1776417362847216</v>
      </c>
      <c r="Y152" s="105">
        <f t="shared" si="33"/>
        <v>1500277.3263578895</v>
      </c>
      <c r="Z152" s="105">
        <f t="shared" si="33"/>
        <v>90634.936631963443</v>
      </c>
      <c r="AA152" s="105">
        <f t="shared" si="33"/>
        <v>71116.318978494935</v>
      </c>
      <c r="AB152" s="105">
        <f t="shared" si="33"/>
        <v>33330.277709225607</v>
      </c>
      <c r="AC152" s="105">
        <f t="shared" si="33"/>
        <v>9458.3404125877478</v>
      </c>
      <c r="AD152" s="105">
        <f t="shared" si="33"/>
        <v>5828.0546114151257</v>
      </c>
      <c r="AE152" s="105">
        <f t="shared" si="33"/>
        <v>11184.100371130713</v>
      </c>
      <c r="AF152" s="105">
        <f t="shared" si="32"/>
        <v>9895.934441682366</v>
      </c>
      <c r="AG152" s="105">
        <f t="shared" si="40"/>
        <v>140813.02652453649</v>
      </c>
      <c r="AH152" s="105">
        <f t="shared" si="34"/>
        <v>9397.7473662444827</v>
      </c>
      <c r="AI152" s="105">
        <f t="shared" si="34"/>
        <v>21038.195352057643</v>
      </c>
      <c r="AJ152" s="104">
        <f t="shared" si="35"/>
        <v>9.0648349801570554</v>
      </c>
      <c r="AK152" s="104">
        <f t="shared" si="35"/>
        <v>0.54762591527011495</v>
      </c>
      <c r="AL152" s="104">
        <f t="shared" si="36"/>
        <v>0.8508072648142565</v>
      </c>
      <c r="AM152" s="104">
        <f t="shared" si="36"/>
        <v>5.6782187908564097E-2</v>
      </c>
      <c r="AN152" s="104">
        <f t="shared" si="36"/>
        <v>0.12711501120241323</v>
      </c>
      <c r="AO152" s="104">
        <f t="shared" si="37"/>
        <v>10.647165359352405</v>
      </c>
      <c r="AP152" s="104">
        <f t="shared" si="41"/>
        <v>10.65</v>
      </c>
      <c r="AQ152" s="105">
        <f t="shared" si="39"/>
        <v>1762631</v>
      </c>
      <c r="AR152" s="214"/>
      <c r="AS152" s="215"/>
      <c r="AT152" s="32"/>
      <c r="AV152" s="32"/>
      <c r="AX152" s="32"/>
    </row>
    <row r="153" spans="1:50" x14ac:dyDescent="0.5">
      <c r="A153" s="102" t="s">
        <v>199</v>
      </c>
      <c r="B153" s="101">
        <v>813</v>
      </c>
      <c r="C153" s="102" t="s">
        <v>209</v>
      </c>
      <c r="D153" s="103">
        <f>ACA!P159</f>
        <v>1.0156175884493852</v>
      </c>
      <c r="E153" s="103">
        <f>'Formula Factor Data'!AH157</f>
        <v>288.52</v>
      </c>
      <c r="F153" s="103">
        <f>'Formula Factor Data'!AI157</f>
        <v>83.251318280050668</v>
      </c>
      <c r="G153" s="103">
        <f>'Formula Factor Data'!AJ157</f>
        <v>9.0973295389869104</v>
      </c>
      <c r="H153" s="103">
        <f>'Formula Factor Data'!AK157</f>
        <v>17.734866249288558</v>
      </c>
      <c r="I153" s="103">
        <f>'Formula Factor Data'!AL157</f>
        <v>29.229686966420033</v>
      </c>
      <c r="J153" s="103">
        <f>'Formula Factor Data'!AM157</f>
        <v>23.810700056915195</v>
      </c>
      <c r="K153" s="103">
        <f>'Formula Factor Data'!AN157</f>
        <v>22.398479225953331</v>
      </c>
      <c r="L153" s="103">
        <f>'Formula Factor Data'!AO157</f>
        <v>27.718939100739895</v>
      </c>
      <c r="M153" s="103">
        <f>'Formula Factor Data'!AP157</f>
        <v>40.461272922443996</v>
      </c>
      <c r="N153" s="103">
        <f>'Formula Factor Data'!AQ157</f>
        <v>4.9087876264128498</v>
      </c>
      <c r="O153" s="104">
        <f>$D153*'National Details'!$E$52</f>
        <v>9.1115404202731423</v>
      </c>
      <c r="P153" s="104">
        <f>$D153*'National Details'!$E$53</f>
        <v>1.7170059402051321</v>
      </c>
      <c r="Q153" s="104">
        <f>$D153*'National Details'!$E$59</f>
        <v>1.7495363133806419</v>
      </c>
      <c r="R153" s="104">
        <f>$D153*'National Details'!$E$60</f>
        <v>1.3250164726338667</v>
      </c>
      <c r="S153" s="104">
        <f>$D153*'National Details'!$E$61</f>
        <v>1.2478310470435441</v>
      </c>
      <c r="T153" s="104">
        <f>$D153*'National Details'!$E$62</f>
        <v>1.1449171462564487</v>
      </c>
      <c r="U153" s="104">
        <f>$D153*'National Details'!$E$63</f>
        <v>0.73326154310806246</v>
      </c>
      <c r="V153" s="104">
        <f>$D153*'National Details'!$E$64</f>
        <v>0.60461916712419217</v>
      </c>
      <c r="W153" s="104">
        <f>$D153*'National Details'!$E$55</f>
        <v>0.7464584450002385</v>
      </c>
      <c r="X153" s="104">
        <f>$D153*'National Details'!$E$56</f>
        <v>6.2094712706120738</v>
      </c>
      <c r="Y153" s="105">
        <f t="shared" si="33"/>
        <v>1498451.1359726081</v>
      </c>
      <c r="Z153" s="105">
        <f t="shared" si="33"/>
        <v>81477.514569550403</v>
      </c>
      <c r="AA153" s="105">
        <f t="shared" si="33"/>
        <v>9072.1817784513441</v>
      </c>
      <c r="AB153" s="105">
        <f t="shared" si="33"/>
        <v>13394.424254551472</v>
      </c>
      <c r="AC153" s="105">
        <f t="shared" si="33"/>
        <v>20790.015208475877</v>
      </c>
      <c r="AD153" s="105">
        <f t="shared" si="33"/>
        <v>15538.928892933014</v>
      </c>
      <c r="AE153" s="105">
        <f t="shared" si="33"/>
        <v>9361.6477610829588</v>
      </c>
      <c r="AF153" s="105">
        <f t="shared" si="32"/>
        <v>9552.8590674136685</v>
      </c>
      <c r="AG153" s="105">
        <f t="shared" si="40"/>
        <v>77710.056962908333</v>
      </c>
      <c r="AH153" s="105">
        <f t="shared" si="34"/>
        <v>17215.515554998146</v>
      </c>
      <c r="AI153" s="105">
        <f t="shared" si="34"/>
        <v>17374.156171655577</v>
      </c>
      <c r="AJ153" s="104">
        <f t="shared" si="35"/>
        <v>9.1115404202731458</v>
      </c>
      <c r="AK153" s="104">
        <f t="shared" si="35"/>
        <v>0.49543535289323143</v>
      </c>
      <c r="AL153" s="104">
        <f t="shared" si="36"/>
        <v>0.47252680323118074</v>
      </c>
      <c r="AM153" s="104">
        <f t="shared" si="36"/>
        <v>0.10468133532655555</v>
      </c>
      <c r="AN153" s="104">
        <f t="shared" si="36"/>
        <v>0.10564597164753442</v>
      </c>
      <c r="AO153" s="104">
        <f t="shared" si="37"/>
        <v>10.289829883371649</v>
      </c>
      <c r="AP153" s="104">
        <f t="shared" si="41"/>
        <v>10.29</v>
      </c>
      <c r="AQ153" s="105">
        <f t="shared" si="39"/>
        <v>1692257</v>
      </c>
      <c r="AR153" s="214"/>
      <c r="AS153" s="215"/>
      <c r="AT153" s="32"/>
      <c r="AV153" s="32"/>
      <c r="AX153" s="32"/>
    </row>
    <row r="154" spans="1:50" x14ac:dyDescent="0.5">
      <c r="A154" s="102" t="s">
        <v>199</v>
      </c>
      <c r="B154" s="101">
        <v>815</v>
      </c>
      <c r="C154" s="102" t="s">
        <v>210</v>
      </c>
      <c r="D154" s="103">
        <f>ACA!P160</f>
        <v>1.058991686482275</v>
      </c>
      <c r="E154" s="103">
        <f>'Formula Factor Data'!AH158</f>
        <v>1241.49</v>
      </c>
      <c r="F154" s="103">
        <f>'Formula Factor Data'!AI158</f>
        <v>221.04839322776988</v>
      </c>
      <c r="G154" s="103">
        <f>'Formula Factor Data'!AJ158</f>
        <v>24.579645452311578</v>
      </c>
      <c r="H154" s="103">
        <f>'Formula Factor Data'!AK158</f>
        <v>7.3215965177098328</v>
      </c>
      <c r="I154" s="103">
        <f>'Formula Factor Data'!AL158</f>
        <v>9.0648337838312223</v>
      </c>
      <c r="J154" s="103">
        <f>'Formula Factor Data'!AM158</f>
        <v>24.623226383964617</v>
      </c>
      <c r="K154" s="103">
        <f>'Formula Factor Data'!AN158</f>
        <v>65.545721206164217</v>
      </c>
      <c r="L154" s="103">
        <f>'Formula Factor Data'!AO158</f>
        <v>86.377406536314808</v>
      </c>
      <c r="M154" s="103">
        <f>'Formula Factor Data'!AP158</f>
        <v>81.467885347280685</v>
      </c>
      <c r="N154" s="103">
        <f>'Formula Factor Data'!AQ158</f>
        <v>15.579411722036848</v>
      </c>
      <c r="O154" s="104">
        <f>$D154*'National Details'!$E$52</f>
        <v>9.5006680327861872</v>
      </c>
      <c r="P154" s="104">
        <f>$D154*'National Details'!$E$53</f>
        <v>1.7903343118486517</v>
      </c>
      <c r="Q154" s="104">
        <f>$D154*'National Details'!$E$59</f>
        <v>1.8242539634407702</v>
      </c>
      <c r="R154" s="104">
        <f>$D154*'National Details'!$E$60</f>
        <v>1.3816041046646992</v>
      </c>
      <c r="S154" s="104">
        <f>$D154*'National Details'!$E$61</f>
        <v>1.3011223121599591</v>
      </c>
      <c r="T154" s="104">
        <f>$D154*'National Details'!$E$62</f>
        <v>1.1938132554869738</v>
      </c>
      <c r="U154" s="104">
        <f>$D154*'National Details'!$E$63</f>
        <v>0.76457702879502798</v>
      </c>
      <c r="V154" s="104">
        <f>$D154*'National Details'!$E$64</f>
        <v>0.63044070795379537</v>
      </c>
      <c r="W154" s="104">
        <f>$D154*'National Details'!$E$55</f>
        <v>0.77833753230548197</v>
      </c>
      <c r="X154" s="104">
        <f>$D154*'National Details'!$E$56</f>
        <v>6.474659879678156</v>
      </c>
      <c r="Y154" s="105">
        <f t="shared" si="33"/>
        <v>6723141.0829335228</v>
      </c>
      <c r="Z154" s="105">
        <f t="shared" si="33"/>
        <v>225577.79809557306</v>
      </c>
      <c r="AA154" s="105">
        <f t="shared" si="33"/>
        <v>25558.523912718527</v>
      </c>
      <c r="AB154" s="105">
        <f t="shared" si="33"/>
        <v>5765.8622468930034</v>
      </c>
      <c r="AC154" s="105">
        <f t="shared" si="33"/>
        <v>6722.8407705335894</v>
      </c>
      <c r="AD154" s="105">
        <f t="shared" si="33"/>
        <v>16755.454408519119</v>
      </c>
      <c r="AE154" s="105">
        <f t="shared" si="33"/>
        <v>28565.409078920689</v>
      </c>
      <c r="AF154" s="105">
        <f t="shared" si="32"/>
        <v>31039.824996941246</v>
      </c>
      <c r="AG154" s="105">
        <f t="shared" si="40"/>
        <v>114407.91541452617</v>
      </c>
      <c r="AH154" s="105">
        <f t="shared" si="34"/>
        <v>36143.422320708574</v>
      </c>
      <c r="AI154" s="105">
        <f t="shared" si="34"/>
        <v>57496.693454625951</v>
      </c>
      <c r="AJ154" s="104">
        <f t="shared" si="35"/>
        <v>9.500668032786189</v>
      </c>
      <c r="AK154" s="104">
        <f t="shared" si="35"/>
        <v>0.31877060868367013</v>
      </c>
      <c r="AL154" s="104">
        <f t="shared" si="36"/>
        <v>0.16167318389847368</v>
      </c>
      <c r="AM154" s="104">
        <f t="shared" si="36"/>
        <v>5.1075331129004975E-2</v>
      </c>
      <c r="AN154" s="104">
        <f t="shared" si="36"/>
        <v>8.1250265427558477E-2</v>
      </c>
      <c r="AO154" s="104">
        <f t="shared" si="37"/>
        <v>10.113437421924894</v>
      </c>
      <c r="AP154" s="104">
        <f t="shared" si="41"/>
        <v>10.11</v>
      </c>
      <c r="AQ154" s="105">
        <f t="shared" si="39"/>
        <v>7154335</v>
      </c>
      <c r="AR154" s="214"/>
      <c r="AS154" s="215"/>
      <c r="AT154" s="32"/>
      <c r="AV154" s="32"/>
      <c r="AX154" s="32"/>
    </row>
    <row r="155" spans="1:50" x14ac:dyDescent="0.5">
      <c r="A155" s="102" t="s">
        <v>199</v>
      </c>
      <c r="B155" s="101">
        <v>372</v>
      </c>
      <c r="C155" s="102" t="s">
        <v>211</v>
      </c>
      <c r="D155" s="103">
        <f>ACA!P161</f>
        <v>1.0445360229618341</v>
      </c>
      <c r="E155" s="103">
        <f>'Formula Factor Data'!AH159</f>
        <v>516.31000000000006</v>
      </c>
      <c r="F155" s="103">
        <f>'Formula Factor Data'!AI159</f>
        <v>140.54608686467535</v>
      </c>
      <c r="G155" s="103">
        <f>'Formula Factor Data'!AJ159</f>
        <v>42.371738729845347</v>
      </c>
      <c r="H155" s="103">
        <f>'Formula Factor Data'!AK159</f>
        <v>40.910644290885166</v>
      </c>
      <c r="I155" s="103">
        <f>'Formula Factor Data'!AL159</f>
        <v>49.439358341559732</v>
      </c>
      <c r="J155" s="103">
        <f>'Formula Factor Data'!AM159</f>
        <v>41.284412635735443</v>
      </c>
      <c r="K155" s="103">
        <f>'Formula Factor Data'!AN159</f>
        <v>81.787309641329387</v>
      </c>
      <c r="L155" s="103">
        <f>'Formula Factor Data'!AO159</f>
        <v>70.914048700230339</v>
      </c>
      <c r="M155" s="103">
        <f>'Formula Factor Data'!AP159</f>
        <v>64.289565628095005</v>
      </c>
      <c r="N155" s="103">
        <f>'Formula Factor Data'!AQ159</f>
        <v>12.254193037974686</v>
      </c>
      <c r="O155" s="104">
        <f>$D155*'National Details'!$E$52</f>
        <v>9.3709800833391306</v>
      </c>
      <c r="P155" s="104">
        <f>$D155*'National Details'!$E$53</f>
        <v>1.7658955266045926</v>
      </c>
      <c r="Q155" s="104">
        <f>$D155*'National Details'!$E$59</f>
        <v>1.7993521612756103</v>
      </c>
      <c r="R155" s="104">
        <f>$D155*'National Details'!$E$60</f>
        <v>1.3627446515543209</v>
      </c>
      <c r="S155" s="104">
        <f>$D155*'National Details'!$E$61</f>
        <v>1.283361467968632</v>
      </c>
      <c r="T155" s="104">
        <f>$D155*'National Details'!$E$62</f>
        <v>1.1775172231877149</v>
      </c>
      <c r="U155" s="104">
        <f>$D155*'National Details'!$E$63</f>
        <v>0.75414024406404201</v>
      </c>
      <c r="V155" s="104">
        <f>$D155*'National Details'!$E$64</f>
        <v>0.62183493808789458</v>
      </c>
      <c r="W155" s="104">
        <f>$D155*'National Details'!$E$55</f>
        <v>0.76771291115315465</v>
      </c>
      <c r="X155" s="104">
        <f>$D155*'National Details'!$E$56</f>
        <v>6.3862781616489723</v>
      </c>
      <c r="Y155" s="105">
        <f t="shared" si="33"/>
        <v>2757848.5142924315</v>
      </c>
      <c r="Z155" s="105">
        <f t="shared" si="33"/>
        <v>141468.13246338311</v>
      </c>
      <c r="AA155" s="105">
        <f t="shared" si="33"/>
        <v>43457.75740651504</v>
      </c>
      <c r="AB155" s="105">
        <f t="shared" si="33"/>
        <v>31777.934168455689</v>
      </c>
      <c r="AC155" s="105">
        <f t="shared" si="33"/>
        <v>36165.68347309126</v>
      </c>
      <c r="AD155" s="105">
        <f t="shared" si="33"/>
        <v>27709.470948827191</v>
      </c>
      <c r="AE155" s="105">
        <f t="shared" si="33"/>
        <v>35157.087942924503</v>
      </c>
      <c r="AF155" s="105">
        <f t="shared" si="32"/>
        <v>25135.194857349714</v>
      </c>
      <c r="AG155" s="105">
        <f t="shared" si="40"/>
        <v>199403.12879716337</v>
      </c>
      <c r="AH155" s="105">
        <f t="shared" si="34"/>
        <v>28132.879863516468</v>
      </c>
      <c r="AI155" s="105">
        <f t="shared" si="34"/>
        <v>44607.450670617705</v>
      </c>
      <c r="AJ155" s="104">
        <f t="shared" si="35"/>
        <v>9.3709800833391323</v>
      </c>
      <c r="AK155" s="104">
        <f t="shared" si="35"/>
        <v>0.48069901043193181</v>
      </c>
      <c r="AL155" s="104">
        <f t="shared" si="36"/>
        <v>0.67755815405732844</v>
      </c>
      <c r="AM155" s="104">
        <f t="shared" si="36"/>
        <v>9.5593596066542594E-2</v>
      </c>
      <c r="AN155" s="104">
        <f t="shared" si="36"/>
        <v>0.15157305763407372</v>
      </c>
      <c r="AO155" s="104">
        <f t="shared" si="37"/>
        <v>10.77640390152901</v>
      </c>
      <c r="AP155" s="104">
        <f t="shared" si="41"/>
        <v>10.78</v>
      </c>
      <c r="AQ155" s="105">
        <f t="shared" si="39"/>
        <v>3172519</v>
      </c>
      <c r="AR155" s="214"/>
      <c r="AS155" s="215"/>
      <c r="AT155" s="32"/>
      <c r="AV155" s="32"/>
      <c r="AX155" s="32"/>
    </row>
    <row r="156" spans="1:50" x14ac:dyDescent="0.5">
      <c r="A156" s="102" t="s">
        <v>199</v>
      </c>
      <c r="B156" s="101">
        <v>373</v>
      </c>
      <c r="C156" s="102" t="s">
        <v>212</v>
      </c>
      <c r="D156" s="103">
        <f>ACA!P162</f>
        <v>1.033222328838262</v>
      </c>
      <c r="E156" s="103">
        <f>'Formula Factor Data'!AH160</f>
        <v>931.15</v>
      </c>
      <c r="F156" s="103">
        <f>'Formula Factor Data'!AI160</f>
        <v>307.90433334081172</v>
      </c>
      <c r="G156" s="103">
        <f>'Formula Factor Data'!AJ160</f>
        <v>66.253269660446236</v>
      </c>
      <c r="H156" s="103">
        <f>'Formula Factor Data'!AK160</f>
        <v>165.12037794631337</v>
      </c>
      <c r="I156" s="103">
        <f>'Formula Factor Data'!AL160</f>
        <v>103.76064921169399</v>
      </c>
      <c r="J156" s="103">
        <f>'Formula Factor Data'!AM160</f>
        <v>51.36752840104478</v>
      </c>
      <c r="K156" s="103">
        <f>'Formula Factor Data'!AN160</f>
        <v>83.102287818233307</v>
      </c>
      <c r="L156" s="103">
        <f>'Formula Factor Data'!AO160</f>
        <v>55.733621801932216</v>
      </c>
      <c r="M156" s="103">
        <f>'Formula Factor Data'!AP160</f>
        <v>229.33508045255502</v>
      </c>
      <c r="N156" s="103">
        <f>'Formula Factor Data'!AQ160</f>
        <v>20.625165374849658</v>
      </c>
      <c r="O156" s="104">
        <f>$D156*'National Details'!$E$52</f>
        <v>9.2694800871969587</v>
      </c>
      <c r="P156" s="104">
        <f>$D156*'National Details'!$E$53</f>
        <v>1.7467685636248595</v>
      </c>
      <c r="Q156" s="104">
        <f>$D156*'National Details'!$E$59</f>
        <v>1.7798628190932926</v>
      </c>
      <c r="R156" s="104">
        <f>$D156*'National Details'!$E$60</f>
        <v>1.3479843409309478</v>
      </c>
      <c r="S156" s="104">
        <f>$D156*'National Details'!$E$61</f>
        <v>1.269460981265067</v>
      </c>
      <c r="T156" s="104">
        <f>$D156*'National Details'!$E$62</f>
        <v>1.1647631683772275</v>
      </c>
      <c r="U156" s="104">
        <f>$D156*'National Details'!$E$63</f>
        <v>0.74597191682586461</v>
      </c>
      <c r="V156" s="104">
        <f>$D156*'National Details'!$E$64</f>
        <v>0.61509965071606421</v>
      </c>
      <c r="W156" s="104">
        <f>$D156*'National Details'!$E$55</f>
        <v>0.75939757414172715</v>
      </c>
      <c r="X156" s="104">
        <f>$D156*'National Details'!$E$56</f>
        <v>6.3171063991432916</v>
      </c>
      <c r="Y156" s="105">
        <f t="shared" si="33"/>
        <v>4919827.5384202655</v>
      </c>
      <c r="Z156" s="105">
        <f t="shared" si="33"/>
        <v>306567.43774765177</v>
      </c>
      <c r="AA156" s="105">
        <f t="shared" si="33"/>
        <v>67215.386847834277</v>
      </c>
      <c r="AB156" s="105">
        <f t="shared" si="33"/>
        <v>126870.41978893121</v>
      </c>
      <c r="AC156" s="105">
        <f t="shared" si="33"/>
        <v>75080.454472037149</v>
      </c>
      <c r="AD156" s="105">
        <f t="shared" si="33"/>
        <v>34103.672925301638</v>
      </c>
      <c r="AE156" s="105">
        <f t="shared" si="33"/>
        <v>35335.424573737851</v>
      </c>
      <c r="AF156" s="105">
        <f t="shared" si="32"/>
        <v>19540.586843000543</v>
      </c>
      <c r="AG156" s="105">
        <f t="shared" si="40"/>
        <v>358145.94545084267</v>
      </c>
      <c r="AH156" s="105">
        <f t="shared" si="34"/>
        <v>99269.207143922831</v>
      </c>
      <c r="AI156" s="105">
        <f t="shared" si="34"/>
        <v>74266.077578525306</v>
      </c>
      <c r="AJ156" s="104">
        <f t="shared" si="35"/>
        <v>9.2694800871969587</v>
      </c>
      <c r="AK156" s="104">
        <f t="shared" si="35"/>
        <v>0.57760576715201584</v>
      </c>
      <c r="AL156" s="104">
        <f t="shared" si="36"/>
        <v>0.67478517971239615</v>
      </c>
      <c r="AM156" s="104">
        <f t="shared" si="36"/>
        <v>0.1870337794783527</v>
      </c>
      <c r="AN156" s="104">
        <f t="shared" si="36"/>
        <v>0.13992521524228257</v>
      </c>
      <c r="AO156" s="104">
        <f t="shared" si="37"/>
        <v>10.848830028782007</v>
      </c>
      <c r="AP156" s="104">
        <f t="shared" si="41"/>
        <v>10.85</v>
      </c>
      <c r="AQ156" s="105">
        <f t="shared" si="39"/>
        <v>5758698</v>
      </c>
      <c r="AR156" s="214"/>
      <c r="AS156" s="215"/>
      <c r="AT156" s="32"/>
      <c r="AV156" s="32"/>
      <c r="AX156" s="32"/>
    </row>
    <row r="157" spans="1:50" x14ac:dyDescent="0.5">
      <c r="A157" s="102" t="s">
        <v>199</v>
      </c>
      <c r="B157" s="101">
        <v>384</v>
      </c>
      <c r="C157" s="102" t="s">
        <v>213</v>
      </c>
      <c r="D157" s="103">
        <f>ACA!P163</f>
        <v>1.0608859745709684</v>
      </c>
      <c r="E157" s="103">
        <f>'Formula Factor Data'!AH161</f>
        <v>689.41000000000008</v>
      </c>
      <c r="F157" s="103">
        <f>'Formula Factor Data'!AI161</f>
        <v>173.18434477249278</v>
      </c>
      <c r="G157" s="103">
        <f>'Formula Factor Data'!AJ161</f>
        <v>25.122318627683271</v>
      </c>
      <c r="H157" s="103">
        <f>'Formula Factor Data'!AK161</f>
        <v>43.547530208975033</v>
      </c>
      <c r="I157" s="103">
        <f>'Formula Factor Data'!AL161</f>
        <v>28.846563521774161</v>
      </c>
      <c r="J157" s="103">
        <f>'Formula Factor Data'!AM161</f>
        <v>78.111136331327316</v>
      </c>
      <c r="K157" s="103">
        <f>'Formula Factor Data'!AN161</f>
        <v>112.90342415770272</v>
      </c>
      <c r="L157" s="103">
        <f>'Formula Factor Data'!AO161</f>
        <v>112.54406719423781</v>
      </c>
      <c r="M157" s="103">
        <f>'Formula Factor Data'!AP161</f>
        <v>86.602694620885998</v>
      </c>
      <c r="N157" s="103">
        <f>'Formula Factor Data'!AQ161</f>
        <v>13.044949307367999</v>
      </c>
      <c r="O157" s="104">
        <f>$D157*'National Details'!$E$52</f>
        <v>9.5176625026378989</v>
      </c>
      <c r="P157" s="104">
        <f>$D157*'National Details'!$E$53</f>
        <v>1.7935368005980954</v>
      </c>
      <c r="Q157" s="104">
        <f>$D157*'National Details'!$E$59</f>
        <v>1.8275171265022068</v>
      </c>
      <c r="R157" s="104">
        <f>$D157*'National Details'!$E$60</f>
        <v>1.3840754708068166</v>
      </c>
      <c r="S157" s="104">
        <f>$D157*'National Details'!$E$61</f>
        <v>1.3034497152258369</v>
      </c>
      <c r="T157" s="104">
        <f>$D157*'National Details'!$E$62</f>
        <v>1.1959487077845317</v>
      </c>
      <c r="U157" s="104">
        <f>$D157*'National Details'!$E$63</f>
        <v>0.76594467801930666</v>
      </c>
      <c r="V157" s="104">
        <f>$D157*'National Details'!$E$64</f>
        <v>0.63156841871767433</v>
      </c>
      <c r="W157" s="104">
        <f>$D157*'National Details'!$E$55</f>
        <v>0.77972979584753765</v>
      </c>
      <c r="X157" s="104">
        <f>$D157*'National Details'!$E$56</f>
        <v>6.4862415296995612</v>
      </c>
      <c r="Y157" s="105">
        <f t="shared" si="33"/>
        <v>3740095.8723878488</v>
      </c>
      <c r="Z157" s="105">
        <f t="shared" si="33"/>
        <v>177049.12251305248</v>
      </c>
      <c r="AA157" s="105">
        <f t="shared" si="33"/>
        <v>26169.53650323586</v>
      </c>
      <c r="AB157" s="105">
        <f t="shared" si="33"/>
        <v>34355.648974582873</v>
      </c>
      <c r="AC157" s="105">
        <f t="shared" si="33"/>
        <v>21432.025654389308</v>
      </c>
      <c r="AD157" s="105">
        <f t="shared" si="33"/>
        <v>53247.640158648399</v>
      </c>
      <c r="AE157" s="105">
        <f t="shared" si="33"/>
        <v>49292.332812336826</v>
      </c>
      <c r="AF157" s="105">
        <f t="shared" si="32"/>
        <v>40515.188775734663</v>
      </c>
      <c r="AG157" s="105">
        <f t="shared" si="40"/>
        <v>225012.37287892791</v>
      </c>
      <c r="AH157" s="105">
        <f t="shared" si="34"/>
        <v>38490.21979605635</v>
      </c>
      <c r="AI157" s="105">
        <f t="shared" si="34"/>
        <v>48229.234411657235</v>
      </c>
      <c r="AJ157" s="104">
        <f t="shared" si="35"/>
        <v>9.5176625026378971</v>
      </c>
      <c r="AK157" s="104">
        <f t="shared" si="35"/>
        <v>0.45054828859014828</v>
      </c>
      <c r="AL157" s="104">
        <f t="shared" si="36"/>
        <v>0.57260345644884725</v>
      </c>
      <c r="AM157" s="104">
        <f t="shared" si="36"/>
        <v>9.7948537730218707E-2</v>
      </c>
      <c r="AN157" s="104">
        <f t="shared" si="36"/>
        <v>0.12273203456618824</v>
      </c>
      <c r="AO157" s="104">
        <f t="shared" si="37"/>
        <v>10.761494819973301</v>
      </c>
      <c r="AP157" s="104">
        <f t="shared" si="41"/>
        <v>10.76</v>
      </c>
      <c r="AQ157" s="105">
        <f t="shared" si="39"/>
        <v>4228290</v>
      </c>
      <c r="AR157" s="214"/>
      <c r="AS157" s="215"/>
      <c r="AT157" s="32"/>
      <c r="AV157" s="32"/>
      <c r="AX157" s="32"/>
    </row>
    <row r="158" spans="1:50" x14ac:dyDescent="0.5">
      <c r="A158" s="102" t="s">
        <v>199</v>
      </c>
      <c r="B158" s="101">
        <v>816</v>
      </c>
      <c r="C158" s="102" t="s">
        <v>214</v>
      </c>
      <c r="D158" s="103">
        <f>ACA!P164</f>
        <v>1.0750811916543153</v>
      </c>
      <c r="E158" s="103">
        <f>'Formula Factor Data'!AH162</f>
        <v>408.23</v>
      </c>
      <c r="F158" s="103">
        <f>'Formula Factor Data'!AI162</f>
        <v>65.651651017802152</v>
      </c>
      <c r="G158" s="103">
        <f>'Formula Factor Data'!AJ162</f>
        <v>0</v>
      </c>
      <c r="H158" s="103">
        <f>'Formula Factor Data'!AK162</f>
        <v>3.8945728373887873</v>
      </c>
      <c r="I158" s="103">
        <f>'Formula Factor Data'!AL162</f>
        <v>9.4082377532425774</v>
      </c>
      <c r="J158" s="103">
        <f>'Formula Factor Data'!AM162</f>
        <v>11.071089077071498</v>
      </c>
      <c r="K158" s="103">
        <f>'Formula Factor Data'!AN162</f>
        <v>26.649380426626649</v>
      </c>
      <c r="L158" s="103">
        <f>'Formula Factor Data'!AO162</f>
        <v>39.470839318254903</v>
      </c>
      <c r="M158" s="103">
        <f>'Formula Factor Data'!AP162</f>
        <v>42.864444986998002</v>
      </c>
      <c r="N158" s="103">
        <f>'Formula Factor Data'!AQ162</f>
        <v>5.4367079439252342</v>
      </c>
      <c r="O158" s="104">
        <f>$D158*'National Details'!$E$52</f>
        <v>9.6450138755369643</v>
      </c>
      <c r="P158" s="104">
        <f>$D158*'National Details'!$E$53</f>
        <v>1.8175352743659829</v>
      </c>
      <c r="Q158" s="104">
        <f>$D158*'National Details'!$E$59</f>
        <v>1.8519702750554472</v>
      </c>
      <c r="R158" s="104">
        <f>$D158*'National Details'!$E$60</f>
        <v>1.4025951347846384</v>
      </c>
      <c r="S158" s="104">
        <f>$D158*'National Details'!$E$61</f>
        <v>1.3208905638263098</v>
      </c>
      <c r="T158" s="104">
        <f>$D158*'National Details'!$E$62</f>
        <v>1.2119511358818729</v>
      </c>
      <c r="U158" s="104">
        <f>$D158*'National Details'!$E$63</f>
        <v>0.77619342410412062</v>
      </c>
      <c r="V158" s="104">
        <f>$D158*'National Details'!$E$64</f>
        <v>0.64001913917357345</v>
      </c>
      <c r="W158" s="104">
        <f>$D158*'National Details'!$E$55</f>
        <v>0.7901629941211652</v>
      </c>
      <c r="X158" s="104">
        <f>$D158*'National Details'!$E$56</f>
        <v>6.573030881973108</v>
      </c>
      <c r="Y158" s="105">
        <f t="shared" si="33"/>
        <v>2244308.8882139595</v>
      </c>
      <c r="Z158" s="105">
        <f t="shared" si="33"/>
        <v>68014.789180775857</v>
      </c>
      <c r="AA158" s="105">
        <f t="shared" si="33"/>
        <v>0</v>
      </c>
      <c r="AB158" s="105">
        <f t="shared" si="33"/>
        <v>3113.6300808579736</v>
      </c>
      <c r="AC158" s="105">
        <f t="shared" si="33"/>
        <v>7083.5339081807597</v>
      </c>
      <c r="AD158" s="105">
        <f t="shared" si="33"/>
        <v>7648.0428199715325</v>
      </c>
      <c r="AE158" s="105">
        <f t="shared" si="33"/>
        <v>11790.492090850101</v>
      </c>
      <c r="AF158" s="105">
        <f t="shared" si="32"/>
        <v>14399.392783668925</v>
      </c>
      <c r="AG158" s="105">
        <f t="shared" si="40"/>
        <v>44035.091683529288</v>
      </c>
      <c r="AH158" s="105">
        <f t="shared" si="34"/>
        <v>19305.841969592937</v>
      </c>
      <c r="AI158" s="105">
        <f t="shared" si="34"/>
        <v>20369.32005066278</v>
      </c>
      <c r="AJ158" s="104">
        <f t="shared" si="35"/>
        <v>9.6450138755369643</v>
      </c>
      <c r="AK158" s="104">
        <f t="shared" si="35"/>
        <v>0.29229647881150522</v>
      </c>
      <c r="AL158" s="104">
        <f t="shared" si="36"/>
        <v>0.18924269851115613</v>
      </c>
      <c r="AM158" s="104">
        <f t="shared" si="36"/>
        <v>8.2967685354501886E-2</v>
      </c>
      <c r="AN158" s="104">
        <f t="shared" si="36"/>
        <v>8.7538028101043733E-2</v>
      </c>
      <c r="AO158" s="104">
        <f t="shared" si="37"/>
        <v>10.297058766315171</v>
      </c>
      <c r="AP158" s="104">
        <f t="shared" si="41"/>
        <v>10.3</v>
      </c>
      <c r="AQ158" s="105">
        <f t="shared" si="39"/>
        <v>2396719</v>
      </c>
      <c r="AR158" s="214"/>
      <c r="AS158" s="215"/>
      <c r="AT158" s="32"/>
      <c r="AV158" s="32"/>
      <c r="AX158" s="32"/>
    </row>
  </sheetData>
  <mergeCells count="3">
    <mergeCell ref="A4: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37-C506-468D-8DD6-B0E2A207D11A}">
  <sheetPr>
    <tabColor theme="6" tint="0.39997558519241921"/>
  </sheetPr>
  <dimension ref="A1:P159"/>
  <sheetViews>
    <sheetView showGridLines="0" zoomScaleNormal="100" workbookViewId="0"/>
  </sheetViews>
  <sheetFormatPr defaultColWidth="8.68359375" defaultRowHeight="14.4" x14ac:dyDescent="0.55000000000000004"/>
  <cols>
    <col min="1" max="1" width="35.578125" customWidth="1"/>
    <col min="2" max="2" width="15.578125" customWidth="1"/>
    <col min="3" max="3" width="40.578125" customWidth="1"/>
    <col min="4" max="14" width="20" customWidth="1"/>
    <col min="15" max="15" width="26.41796875" customWidth="1"/>
    <col min="16" max="16" width="14.41796875" bestFit="1" customWidth="1"/>
  </cols>
  <sheetData>
    <row r="1" spans="1:16" ht="40" customHeight="1" x14ac:dyDescent="0.55000000000000004">
      <c r="A1" s="110" t="s">
        <v>685</v>
      </c>
      <c r="B1" s="110"/>
      <c r="C1" s="110"/>
      <c r="D1" s="110"/>
      <c r="E1" s="110"/>
      <c r="F1" s="110"/>
      <c r="G1" s="110"/>
      <c r="H1" s="110"/>
      <c r="I1" s="110"/>
      <c r="J1" s="110"/>
      <c r="K1" s="110"/>
      <c r="L1" s="110"/>
      <c r="M1" s="110"/>
      <c r="N1" s="110"/>
    </row>
    <row r="2" spans="1:16" s="111" customFormat="1" ht="18" customHeight="1" x14ac:dyDescent="0.5">
      <c r="A2" s="36" t="s">
        <v>686</v>
      </c>
      <c r="B2" s="30"/>
      <c r="C2" s="30"/>
      <c r="D2" s="30"/>
      <c r="E2" s="30"/>
      <c r="F2" s="30"/>
      <c r="G2" s="30"/>
      <c r="H2" s="30"/>
      <c r="I2" s="30"/>
      <c r="J2" s="37"/>
      <c r="K2" s="33"/>
      <c r="L2" s="33"/>
      <c r="M2" s="33"/>
      <c r="N2" s="33"/>
    </row>
    <row r="3" spans="1:16" s="111" customFormat="1" ht="18" customHeight="1" x14ac:dyDescent="0.5">
      <c r="A3" s="38" t="s">
        <v>497</v>
      </c>
      <c r="B3" s="29"/>
      <c r="C3" s="29"/>
      <c r="D3" s="29"/>
      <c r="E3" s="29"/>
      <c r="F3" s="29"/>
      <c r="G3" s="29"/>
      <c r="H3" s="29"/>
      <c r="I3" s="29"/>
      <c r="J3" s="39"/>
      <c r="K3" s="33"/>
      <c r="L3" s="33"/>
      <c r="M3" s="33"/>
      <c r="N3" s="33"/>
    </row>
    <row r="4" spans="1:16" s="111" customFormat="1" ht="15.75" customHeight="1" x14ac:dyDescent="0.5">
      <c r="A4" s="40" t="s">
        <v>632</v>
      </c>
      <c r="B4" s="41"/>
      <c r="C4" s="41"/>
      <c r="D4" s="41"/>
      <c r="E4" s="41"/>
      <c r="F4" s="41"/>
      <c r="G4" s="41"/>
      <c r="H4" s="41"/>
      <c r="I4" s="41"/>
      <c r="J4" s="42"/>
      <c r="K4" s="33"/>
      <c r="L4" s="33"/>
      <c r="M4" s="33"/>
      <c r="N4" s="33"/>
    </row>
    <row r="5" spans="1:16" s="111" customFormat="1" ht="187.5" customHeight="1" x14ac:dyDescent="0.5">
      <c r="A5" s="263" t="s">
        <v>219</v>
      </c>
      <c r="B5" s="266" t="s">
        <v>674</v>
      </c>
      <c r="C5" s="266" t="s">
        <v>675</v>
      </c>
      <c r="D5" s="45" t="s">
        <v>608</v>
      </c>
      <c r="E5" s="45" t="s">
        <v>607</v>
      </c>
      <c r="F5" s="46" t="s">
        <v>600</v>
      </c>
      <c r="G5" s="46" t="s">
        <v>601</v>
      </c>
      <c r="H5" s="46" t="s">
        <v>602</v>
      </c>
      <c r="I5" s="46" t="s">
        <v>603</v>
      </c>
      <c r="J5" s="46" t="s">
        <v>604</v>
      </c>
      <c r="K5" s="46" t="s">
        <v>605</v>
      </c>
      <c r="L5" s="46" t="s">
        <v>289</v>
      </c>
      <c r="M5" s="46" t="s">
        <v>606</v>
      </c>
      <c r="N5" s="46" t="s">
        <v>290</v>
      </c>
      <c r="O5" s="47" t="s">
        <v>649</v>
      </c>
    </row>
    <row r="6" spans="1:16" s="111" customFormat="1" ht="15" x14ac:dyDescent="0.5">
      <c r="A6" s="264"/>
      <c r="B6" s="267"/>
      <c r="C6" s="267"/>
      <c r="D6" s="44" t="s">
        <v>220</v>
      </c>
      <c r="E6" s="44" t="s">
        <v>221</v>
      </c>
      <c r="F6" s="35" t="s">
        <v>222</v>
      </c>
      <c r="G6" s="35" t="s">
        <v>223</v>
      </c>
      <c r="H6" s="35" t="s">
        <v>224</v>
      </c>
      <c r="I6" s="35" t="s">
        <v>225</v>
      </c>
      <c r="J6" s="35" t="s">
        <v>226</v>
      </c>
      <c r="K6" s="35" t="s">
        <v>227</v>
      </c>
      <c r="L6" s="35" t="s">
        <v>228</v>
      </c>
      <c r="M6" s="35" t="s">
        <v>229</v>
      </c>
      <c r="N6" s="35" t="s">
        <v>230</v>
      </c>
      <c r="O6" s="48" t="s">
        <v>231</v>
      </c>
    </row>
    <row r="7" spans="1:16" s="111" customFormat="1" ht="41.5" customHeight="1" x14ac:dyDescent="0.5">
      <c r="A7" s="265"/>
      <c r="B7" s="268"/>
      <c r="C7" s="268"/>
      <c r="D7" s="44"/>
      <c r="E7" s="44"/>
      <c r="F7" s="35"/>
      <c r="G7" s="49" t="s">
        <v>291</v>
      </c>
      <c r="H7" s="49"/>
      <c r="I7" s="49" t="s">
        <v>292</v>
      </c>
      <c r="J7" s="35"/>
      <c r="K7" s="35"/>
      <c r="L7" s="35"/>
      <c r="M7" s="49" t="s">
        <v>293</v>
      </c>
      <c r="N7" s="49" t="s">
        <v>294</v>
      </c>
      <c r="O7" s="50" t="s">
        <v>429</v>
      </c>
    </row>
    <row r="8" spans="1:16" s="111" customFormat="1" ht="15" x14ac:dyDescent="0.5">
      <c r="A8" s="217" t="s">
        <v>255</v>
      </c>
      <c r="B8" s="11"/>
      <c r="C8" s="11"/>
      <c r="D8" s="20">
        <f>SUMPRODUCT(F9:F159, D9:D159)/F8</f>
        <v>3.9885825416748983</v>
      </c>
      <c r="E8" s="20">
        <f>SUMPRODUCT(F9:F159, E9:E159)/F8</f>
        <v>4.6283321440095735</v>
      </c>
      <c r="F8" s="21">
        <f>SUM(F9:F159)</f>
        <v>28139.240000000005</v>
      </c>
      <c r="G8" s="20">
        <f>SUMPRODUCT(F9:F159, G9:G159)/F8</f>
        <v>4.1216143079912584</v>
      </c>
      <c r="H8" s="20">
        <f>SUMPRODUCT(H9:H159,F9:F159)/F8</f>
        <v>0.5007536912866164</v>
      </c>
      <c r="I8" s="20">
        <f>SUMPRODUCT(F9:F159,I9:I159)/F8</f>
        <v>4.6223679992778752</v>
      </c>
      <c r="J8" s="20">
        <f>SUMPRODUCT(F9:F159,J9:J159)/F8</f>
        <v>5.3249939586143755</v>
      </c>
      <c r="K8" s="20">
        <f>SUMPRODUCT(F9:F159,K9:K159)/F8</f>
        <v>5.2622953214088213</v>
      </c>
      <c r="L8" s="20">
        <f>SUMPRODUCT(L9:L159,F9:F159)/F8</f>
        <v>5.2689408455949751</v>
      </c>
      <c r="M8" s="20">
        <f>O8/F8/15/38</f>
        <v>5.2689434722572699</v>
      </c>
      <c r="N8" s="20">
        <f>M8-E8</f>
        <v>0.6406113282476964</v>
      </c>
      <c r="O8" s="16">
        <f>SUM(O9:O159)</f>
        <v>84510517</v>
      </c>
      <c r="P8" s="112"/>
    </row>
    <row r="9" spans="1:16" s="111" customFormat="1" ht="15" x14ac:dyDescent="0.5">
      <c r="A9" s="13" t="s">
        <v>54</v>
      </c>
      <c r="B9" s="14">
        <v>831</v>
      </c>
      <c r="C9" s="13" t="s">
        <v>55</v>
      </c>
      <c r="D9" s="15">
        <v>5.51</v>
      </c>
      <c r="E9" s="15">
        <v>5.51</v>
      </c>
      <c r="F9" s="12">
        <v>429.6</v>
      </c>
      <c r="G9" s="15">
        <v>5.69</v>
      </c>
      <c r="H9" s="15">
        <f>'TP&amp;P Notional Rates'!P11</f>
        <v>0.52</v>
      </c>
      <c r="I9" s="15">
        <f>IFERROR(G9+H9," ")</f>
        <v>6.2100000000000009</v>
      </c>
      <c r="J9" s="15">
        <v>6.2100000000000009</v>
      </c>
      <c r="K9" s="15">
        <v>6.2100000000000009</v>
      </c>
      <c r="L9" s="15">
        <v>6.2100000000000009</v>
      </c>
      <c r="M9" s="18">
        <v>6.21</v>
      </c>
      <c r="N9" s="18">
        <f>IFERROR(M9-E9,"")</f>
        <v>0.70000000000000018</v>
      </c>
      <c r="O9" s="17">
        <f>IFERROR(ROUNDUP(F9*M9*15*38,0),"")</f>
        <v>1520656</v>
      </c>
      <c r="P9" s="112"/>
    </row>
    <row r="10" spans="1:16" s="111" customFormat="1" ht="15" x14ac:dyDescent="0.5">
      <c r="A10" s="13" t="s">
        <v>54</v>
      </c>
      <c r="B10" s="14">
        <v>830</v>
      </c>
      <c r="C10" s="13" t="s">
        <v>56</v>
      </c>
      <c r="D10" s="15">
        <v>4.0199999999999996</v>
      </c>
      <c r="E10" s="15">
        <v>4.0199999999999996</v>
      </c>
      <c r="F10" s="12">
        <v>513.41999999999996</v>
      </c>
      <c r="G10" s="15">
        <v>4.1500000000000004</v>
      </c>
      <c r="H10" s="15">
        <f>'TP&amp;P Notional Rates'!P12</f>
        <v>0.51</v>
      </c>
      <c r="I10" s="15">
        <f t="shared" ref="I10:I72" si="0">IFERROR(G10+H10," ")</f>
        <v>4.66</v>
      </c>
      <c r="J10" s="15">
        <v>4.66</v>
      </c>
      <c r="K10" s="15">
        <v>4.66</v>
      </c>
      <c r="L10" s="15">
        <v>4.66</v>
      </c>
      <c r="M10" s="18">
        <v>4.66</v>
      </c>
      <c r="N10" s="18">
        <f>IFERROR(M10-E10,"")</f>
        <v>0.64000000000000057</v>
      </c>
      <c r="O10" s="17">
        <f t="shared" ref="O10:O72" si="1">IFERROR(ROUNDUP(F10*M10*15*38,0),"")</f>
        <v>1363747</v>
      </c>
    </row>
    <row r="11" spans="1:16" s="111" customFormat="1" ht="15" x14ac:dyDescent="0.5">
      <c r="A11" s="13" t="s">
        <v>54</v>
      </c>
      <c r="B11" s="14">
        <v>856</v>
      </c>
      <c r="C11" s="13" t="s">
        <v>57</v>
      </c>
      <c r="D11" s="156"/>
      <c r="E11" s="156"/>
      <c r="F11" s="157"/>
      <c r="G11" s="157"/>
      <c r="H11" s="156"/>
      <c r="I11" s="156"/>
      <c r="J11" s="156"/>
      <c r="K11" s="156"/>
      <c r="L11" s="156"/>
      <c r="M11" s="158"/>
      <c r="N11" s="158"/>
      <c r="O11" s="159"/>
    </row>
    <row r="12" spans="1:16" s="111" customFormat="1" ht="15" x14ac:dyDescent="0.5">
      <c r="A12" s="13" t="s">
        <v>54</v>
      </c>
      <c r="B12" s="14">
        <v>855</v>
      </c>
      <c r="C12" s="13" t="s">
        <v>58</v>
      </c>
      <c r="D12" s="15">
        <v>3.89</v>
      </c>
      <c r="E12" s="15">
        <v>4.01</v>
      </c>
      <c r="F12" s="12">
        <v>85</v>
      </c>
      <c r="G12" s="15">
        <v>4.0199999999999996</v>
      </c>
      <c r="H12" s="15">
        <f>'TP&amp;P Notional Rates'!P14</f>
        <v>0.75</v>
      </c>
      <c r="I12" s="15">
        <f t="shared" si="0"/>
        <v>4.7699999999999996</v>
      </c>
      <c r="J12" s="15">
        <v>4.7699999999999996</v>
      </c>
      <c r="K12" s="15">
        <v>4.7699999999999996</v>
      </c>
      <c r="L12" s="15">
        <v>4.7699999999999996</v>
      </c>
      <c r="M12" s="18">
        <v>4.7699999999999996</v>
      </c>
      <c r="N12" s="18">
        <f t="shared" ref="N12:N72" si="2">IFERROR(M12-E12,"")</f>
        <v>0.75999999999999979</v>
      </c>
      <c r="O12" s="17">
        <f t="shared" si="1"/>
        <v>231107</v>
      </c>
    </row>
    <row r="13" spans="1:16" s="111" customFormat="1" ht="15" x14ac:dyDescent="0.5">
      <c r="A13" s="13" t="s">
        <v>54</v>
      </c>
      <c r="B13" s="14">
        <v>925</v>
      </c>
      <c r="C13" s="13" t="s">
        <v>59</v>
      </c>
      <c r="D13" s="15">
        <v>3.24</v>
      </c>
      <c r="E13" s="15">
        <v>4.01</v>
      </c>
      <c r="F13" s="12">
        <v>327.07</v>
      </c>
      <c r="G13" s="15">
        <v>3.35</v>
      </c>
      <c r="H13" s="15">
        <f>'TP&amp;P Notional Rates'!P15</f>
        <v>0.5</v>
      </c>
      <c r="I13" s="15">
        <f t="shared" si="0"/>
        <v>3.85</v>
      </c>
      <c r="J13" s="15">
        <v>4.6399999999999997</v>
      </c>
      <c r="K13" s="15">
        <v>4.6399999999999997</v>
      </c>
      <c r="L13" s="15">
        <v>4.6399999999999997</v>
      </c>
      <c r="M13" s="18">
        <v>4.6399999999999997</v>
      </c>
      <c r="N13" s="18">
        <f t="shared" si="2"/>
        <v>0.62999999999999989</v>
      </c>
      <c r="O13" s="17">
        <f t="shared" si="1"/>
        <v>865035</v>
      </c>
    </row>
    <row r="14" spans="1:16" s="111" customFormat="1" ht="15" x14ac:dyDescent="0.5">
      <c r="A14" s="13" t="s">
        <v>54</v>
      </c>
      <c r="B14" s="14">
        <v>940</v>
      </c>
      <c r="C14" s="13" t="s">
        <v>60</v>
      </c>
      <c r="D14" s="15">
        <v>5.62</v>
      </c>
      <c r="E14" s="15">
        <v>5.62</v>
      </c>
      <c r="F14" s="12">
        <v>343.88</v>
      </c>
      <c r="G14" s="15">
        <v>5.81</v>
      </c>
      <c r="H14" s="15">
        <f>'TP&amp;P Notional Rates'!P16</f>
        <v>0.42</v>
      </c>
      <c r="I14" s="15">
        <f t="shared" si="0"/>
        <v>6.2299999999999995</v>
      </c>
      <c r="J14" s="15">
        <v>6.2299999999999995</v>
      </c>
      <c r="K14" s="15">
        <v>6.2299999999999995</v>
      </c>
      <c r="L14" s="15">
        <v>6.2299999999999995</v>
      </c>
      <c r="M14" s="18">
        <v>6.23</v>
      </c>
      <c r="N14" s="18">
        <f t="shared" si="2"/>
        <v>0.61000000000000032</v>
      </c>
      <c r="O14" s="17">
        <f t="shared" si="1"/>
        <v>1221153</v>
      </c>
    </row>
    <row r="15" spans="1:16" s="111" customFormat="1" ht="15" x14ac:dyDescent="0.5">
      <c r="A15" s="13" t="s">
        <v>54</v>
      </c>
      <c r="B15" s="14">
        <v>892</v>
      </c>
      <c r="C15" s="13" t="s">
        <v>61</v>
      </c>
      <c r="D15" s="15">
        <v>4.2699999999999996</v>
      </c>
      <c r="E15" s="15">
        <v>4.2699999999999996</v>
      </c>
      <c r="F15" s="12">
        <v>73</v>
      </c>
      <c r="G15" s="15">
        <v>4.41</v>
      </c>
      <c r="H15" s="15">
        <f>'TP&amp;P Notional Rates'!P17</f>
        <v>0.44</v>
      </c>
      <c r="I15" s="15">
        <f t="shared" si="0"/>
        <v>4.8500000000000005</v>
      </c>
      <c r="J15" s="15">
        <v>4.8500000000000005</v>
      </c>
      <c r="K15" s="15">
        <v>4.8500000000000005</v>
      </c>
      <c r="L15" s="15">
        <v>4.8500000000000005</v>
      </c>
      <c r="M15" s="18">
        <v>4.8499999999999996</v>
      </c>
      <c r="N15" s="18">
        <f t="shared" si="2"/>
        <v>0.58000000000000007</v>
      </c>
      <c r="O15" s="17">
        <f t="shared" si="1"/>
        <v>201809</v>
      </c>
    </row>
    <row r="16" spans="1:16" s="111" customFormat="1" ht="15" x14ac:dyDescent="0.5">
      <c r="A16" s="13" t="s">
        <v>54</v>
      </c>
      <c r="B16" s="14">
        <v>891</v>
      </c>
      <c r="C16" s="13" t="s">
        <v>62</v>
      </c>
      <c r="D16" s="156"/>
      <c r="E16" s="156"/>
      <c r="F16" s="157"/>
      <c r="G16" s="157"/>
      <c r="H16" s="156"/>
      <c r="I16" s="156"/>
      <c r="J16" s="156"/>
      <c r="K16" s="156"/>
      <c r="L16" s="156"/>
      <c r="M16" s="158"/>
      <c r="N16" s="158"/>
      <c r="O16" s="159"/>
      <c r="P16" s="112"/>
    </row>
    <row r="17" spans="1:15" s="111" customFormat="1" ht="15" x14ac:dyDescent="0.5">
      <c r="A17" s="13" t="s">
        <v>54</v>
      </c>
      <c r="B17" s="14">
        <v>857</v>
      </c>
      <c r="C17" s="13" t="s">
        <v>63</v>
      </c>
      <c r="D17" s="156"/>
      <c r="E17" s="156"/>
      <c r="F17" s="157"/>
      <c r="G17" s="157"/>
      <c r="H17" s="156"/>
      <c r="I17" s="156"/>
      <c r="J17" s="156"/>
      <c r="K17" s="156"/>
      <c r="L17" s="156"/>
      <c r="M17" s="158"/>
      <c r="N17" s="158"/>
      <c r="O17" s="159"/>
    </row>
    <row r="18" spans="1:15" s="111" customFormat="1" ht="15" x14ac:dyDescent="0.5">
      <c r="A18" s="13" t="s">
        <v>54</v>
      </c>
      <c r="B18" s="14">
        <v>941</v>
      </c>
      <c r="C18" s="13" t="s">
        <v>64</v>
      </c>
      <c r="D18" s="15">
        <v>5.77</v>
      </c>
      <c r="E18" s="15">
        <v>5.77</v>
      </c>
      <c r="F18" s="12">
        <v>255.03</v>
      </c>
      <c r="G18" s="15">
        <v>5.96</v>
      </c>
      <c r="H18" s="15">
        <f>'TP&amp;P Notional Rates'!P20</f>
        <v>0.62</v>
      </c>
      <c r="I18" s="15">
        <f t="shared" si="0"/>
        <v>6.58</v>
      </c>
      <c r="J18" s="15">
        <v>6.58</v>
      </c>
      <c r="K18" s="15">
        <v>6.58</v>
      </c>
      <c r="L18" s="15">
        <v>6.58</v>
      </c>
      <c r="M18" s="18">
        <v>6.58</v>
      </c>
      <c r="N18" s="18">
        <f t="shared" si="2"/>
        <v>0.8100000000000005</v>
      </c>
      <c r="O18" s="17">
        <f t="shared" si="1"/>
        <v>956516</v>
      </c>
    </row>
    <row r="19" spans="1:15" s="111" customFormat="1" ht="15" x14ac:dyDescent="0.5">
      <c r="A19" s="13" t="s">
        <v>65</v>
      </c>
      <c r="B19" s="14">
        <v>822</v>
      </c>
      <c r="C19" s="13" t="s">
        <v>66</v>
      </c>
      <c r="D19" s="15">
        <v>1.39</v>
      </c>
      <c r="E19" s="15">
        <v>4.01</v>
      </c>
      <c r="F19" s="12">
        <v>201.3</v>
      </c>
      <c r="G19" s="15">
        <v>1.44</v>
      </c>
      <c r="H19" s="15">
        <f>'TP&amp;P Notional Rates'!P21</f>
        <v>0.38</v>
      </c>
      <c r="I19" s="15">
        <f t="shared" si="0"/>
        <v>1.8199999999999998</v>
      </c>
      <c r="J19" s="15">
        <v>4.6399999999999997</v>
      </c>
      <c r="K19" s="15">
        <v>4.6399999999999997</v>
      </c>
      <c r="L19" s="15">
        <v>4.6399999999999997</v>
      </c>
      <c r="M19" s="18">
        <v>4.6399999999999997</v>
      </c>
      <c r="N19" s="18">
        <f t="shared" si="2"/>
        <v>0.62999999999999989</v>
      </c>
      <c r="O19" s="17">
        <f t="shared" si="1"/>
        <v>532399</v>
      </c>
    </row>
    <row r="20" spans="1:15" s="111" customFormat="1" ht="15" x14ac:dyDescent="0.5">
      <c r="A20" s="13" t="s">
        <v>65</v>
      </c>
      <c r="B20" s="14">
        <v>873</v>
      </c>
      <c r="C20" s="13" t="s">
        <v>67</v>
      </c>
      <c r="D20" s="15">
        <v>4.49</v>
      </c>
      <c r="E20" s="15">
        <v>4.49</v>
      </c>
      <c r="F20" s="12">
        <v>468.93</v>
      </c>
      <c r="G20" s="15">
        <v>4.6399999999999997</v>
      </c>
      <c r="H20" s="15">
        <f>'TP&amp;P Notional Rates'!P22</f>
        <v>0.48</v>
      </c>
      <c r="I20" s="15">
        <f t="shared" si="0"/>
        <v>5.1199999999999992</v>
      </c>
      <c r="J20" s="15">
        <v>5.1199999999999992</v>
      </c>
      <c r="K20" s="15">
        <v>5.1199999999999992</v>
      </c>
      <c r="L20" s="15">
        <v>5.1199999999999992</v>
      </c>
      <c r="M20" s="18">
        <v>5.12</v>
      </c>
      <c r="N20" s="18">
        <f t="shared" si="2"/>
        <v>0.62999999999999989</v>
      </c>
      <c r="O20" s="17">
        <f t="shared" si="1"/>
        <v>1368526</v>
      </c>
    </row>
    <row r="21" spans="1:15" s="111" customFormat="1" ht="15" x14ac:dyDescent="0.5">
      <c r="A21" s="13" t="s">
        <v>65</v>
      </c>
      <c r="B21" s="14">
        <v>823</v>
      </c>
      <c r="C21" s="13" t="s">
        <v>68</v>
      </c>
      <c r="D21" s="15">
        <v>2.96</v>
      </c>
      <c r="E21" s="15">
        <v>4.01</v>
      </c>
      <c r="F21" s="12">
        <v>170</v>
      </c>
      <c r="G21" s="15">
        <v>3.06</v>
      </c>
      <c r="H21" s="15">
        <f>'TP&amp;P Notional Rates'!P23</f>
        <v>0.44</v>
      </c>
      <c r="I21" s="15">
        <f t="shared" si="0"/>
        <v>3.5</v>
      </c>
      <c r="J21" s="15">
        <v>4.6399999999999997</v>
      </c>
      <c r="K21" s="15">
        <v>4.6399999999999997</v>
      </c>
      <c r="L21" s="15">
        <v>4.6399999999999997</v>
      </c>
      <c r="M21" s="18">
        <v>4.6399999999999997</v>
      </c>
      <c r="N21" s="18">
        <f t="shared" si="2"/>
        <v>0.62999999999999989</v>
      </c>
      <c r="O21" s="17">
        <f t="shared" si="1"/>
        <v>449616</v>
      </c>
    </row>
    <row r="22" spans="1:15" s="111" customFormat="1" ht="15" x14ac:dyDescent="0.5">
      <c r="A22" s="13" t="s">
        <v>65</v>
      </c>
      <c r="B22" s="14">
        <v>881</v>
      </c>
      <c r="C22" s="13" t="s">
        <v>69</v>
      </c>
      <c r="D22" s="15">
        <v>2.64</v>
      </c>
      <c r="E22" s="15">
        <v>4.01</v>
      </c>
      <c r="F22" s="12">
        <v>177.33</v>
      </c>
      <c r="G22" s="15">
        <v>2.73</v>
      </c>
      <c r="H22" s="15">
        <f>'TP&amp;P Notional Rates'!P24</f>
        <v>0.5</v>
      </c>
      <c r="I22" s="15">
        <f t="shared" si="0"/>
        <v>3.23</v>
      </c>
      <c r="J22" s="15">
        <v>4.6399999999999997</v>
      </c>
      <c r="K22" s="15">
        <v>4.6399999999999997</v>
      </c>
      <c r="L22" s="15">
        <v>4.6399999999999997</v>
      </c>
      <c r="M22" s="18">
        <v>4.6399999999999997</v>
      </c>
      <c r="N22" s="18">
        <f t="shared" si="2"/>
        <v>0.62999999999999989</v>
      </c>
      <c r="O22" s="17">
        <f t="shared" si="1"/>
        <v>469003</v>
      </c>
    </row>
    <row r="23" spans="1:15" s="111" customFormat="1" ht="15" x14ac:dyDescent="0.5">
      <c r="A23" s="13" t="s">
        <v>65</v>
      </c>
      <c r="B23" s="14">
        <v>919</v>
      </c>
      <c r="C23" s="13" t="s">
        <v>70</v>
      </c>
      <c r="D23" s="15">
        <v>2.93</v>
      </c>
      <c r="E23" s="15">
        <v>4.01</v>
      </c>
      <c r="F23" s="12">
        <v>1257.1300000000001</v>
      </c>
      <c r="G23" s="15">
        <v>3.03</v>
      </c>
      <c r="H23" s="15">
        <f>'TP&amp;P Notional Rates'!P25</f>
        <v>0.43</v>
      </c>
      <c r="I23" s="15">
        <f t="shared" si="0"/>
        <v>3.46</v>
      </c>
      <c r="J23" s="15">
        <v>4.6399999999999997</v>
      </c>
      <c r="K23" s="15">
        <v>4.6399999999999997</v>
      </c>
      <c r="L23" s="15">
        <v>4.6399999999999997</v>
      </c>
      <c r="M23" s="18">
        <v>4.6399999999999997</v>
      </c>
      <c r="N23" s="18">
        <f t="shared" si="2"/>
        <v>0.62999999999999989</v>
      </c>
      <c r="O23" s="17">
        <f t="shared" si="1"/>
        <v>3324858</v>
      </c>
    </row>
    <row r="24" spans="1:15" s="111" customFormat="1" ht="15" x14ac:dyDescent="0.5">
      <c r="A24" s="13" t="s">
        <v>65</v>
      </c>
      <c r="B24" s="14">
        <v>821</v>
      </c>
      <c r="C24" s="13" t="s">
        <v>71</v>
      </c>
      <c r="D24" s="15">
        <v>5.16</v>
      </c>
      <c r="E24" s="15">
        <v>5.16</v>
      </c>
      <c r="F24" s="12">
        <v>580.4</v>
      </c>
      <c r="G24" s="15">
        <v>5.33</v>
      </c>
      <c r="H24" s="15">
        <f>'TP&amp;P Notional Rates'!P26</f>
        <v>0.38</v>
      </c>
      <c r="I24" s="15">
        <f t="shared" si="0"/>
        <v>5.71</v>
      </c>
      <c r="J24" s="15">
        <v>5.71</v>
      </c>
      <c r="K24" s="15">
        <v>5.71</v>
      </c>
      <c r="L24" s="15">
        <v>5.71</v>
      </c>
      <c r="M24" s="18">
        <v>5.71</v>
      </c>
      <c r="N24" s="18">
        <f t="shared" si="2"/>
        <v>0.54999999999999982</v>
      </c>
      <c r="O24" s="17">
        <f t="shared" si="1"/>
        <v>1889028</v>
      </c>
    </row>
    <row r="25" spans="1:15" s="111" customFormat="1" ht="15" x14ac:dyDescent="0.5">
      <c r="A25" s="13" t="s">
        <v>65</v>
      </c>
      <c r="B25" s="14">
        <v>926</v>
      </c>
      <c r="C25" s="13" t="s">
        <v>72</v>
      </c>
      <c r="D25" s="15">
        <v>3.45</v>
      </c>
      <c r="E25" s="15">
        <v>4.01</v>
      </c>
      <c r="F25" s="12">
        <v>168.33</v>
      </c>
      <c r="G25" s="15">
        <v>3.57</v>
      </c>
      <c r="H25" s="15">
        <f>'TP&amp;P Notional Rates'!P27</f>
        <v>0.56999999999999995</v>
      </c>
      <c r="I25" s="15">
        <f t="shared" si="0"/>
        <v>4.1399999999999997</v>
      </c>
      <c r="J25" s="15">
        <v>4.6399999999999997</v>
      </c>
      <c r="K25" s="15">
        <v>4.6399999999999997</v>
      </c>
      <c r="L25" s="15">
        <v>4.6399999999999997</v>
      </c>
      <c r="M25" s="18">
        <v>4.6399999999999997</v>
      </c>
      <c r="N25" s="18">
        <f t="shared" si="2"/>
        <v>0.62999999999999989</v>
      </c>
      <c r="O25" s="17">
        <f t="shared" si="1"/>
        <v>445200</v>
      </c>
    </row>
    <row r="26" spans="1:15" s="111" customFormat="1" ht="15" x14ac:dyDescent="0.5">
      <c r="A26" s="13" t="s">
        <v>65</v>
      </c>
      <c r="B26" s="14">
        <v>874</v>
      </c>
      <c r="C26" s="13" t="s">
        <v>73</v>
      </c>
      <c r="D26" s="15">
        <v>5.47</v>
      </c>
      <c r="E26" s="15">
        <v>5.47</v>
      </c>
      <c r="F26" s="12">
        <v>80.8</v>
      </c>
      <c r="G26" s="15">
        <v>5.65</v>
      </c>
      <c r="H26" s="15">
        <f>'TP&amp;P Notional Rates'!P28</f>
        <v>0.43</v>
      </c>
      <c r="I26" s="15">
        <f t="shared" si="0"/>
        <v>6.08</v>
      </c>
      <c r="J26" s="15">
        <v>6.08</v>
      </c>
      <c r="K26" s="15">
        <v>6.08</v>
      </c>
      <c r="L26" s="15">
        <v>6.08</v>
      </c>
      <c r="M26" s="18">
        <v>6.08</v>
      </c>
      <c r="N26" s="18">
        <f t="shared" si="2"/>
        <v>0.61000000000000032</v>
      </c>
      <c r="O26" s="17">
        <f t="shared" si="1"/>
        <v>280021</v>
      </c>
    </row>
    <row r="27" spans="1:15" s="111" customFormat="1" ht="15" x14ac:dyDescent="0.5">
      <c r="A27" s="13" t="s">
        <v>65</v>
      </c>
      <c r="B27" s="14">
        <v>882</v>
      </c>
      <c r="C27" s="13" t="s">
        <v>74</v>
      </c>
      <c r="D27" s="156"/>
      <c r="E27" s="156"/>
      <c r="F27" s="157"/>
      <c r="G27" s="157"/>
      <c r="H27" s="156"/>
      <c r="I27" s="156"/>
      <c r="J27" s="156"/>
      <c r="K27" s="156"/>
      <c r="L27" s="156"/>
      <c r="M27" s="158"/>
      <c r="N27" s="158"/>
      <c r="O27" s="159"/>
    </row>
    <row r="28" spans="1:15" s="111" customFormat="1" ht="15" x14ac:dyDescent="0.5">
      <c r="A28" s="13" t="s">
        <v>65</v>
      </c>
      <c r="B28" s="14">
        <v>935</v>
      </c>
      <c r="C28" s="13" t="s">
        <v>75</v>
      </c>
      <c r="D28" s="15">
        <v>3.79</v>
      </c>
      <c r="E28" s="15">
        <v>4.01</v>
      </c>
      <c r="F28" s="12">
        <v>73</v>
      </c>
      <c r="G28" s="15">
        <v>3.92</v>
      </c>
      <c r="H28" s="15">
        <f>'TP&amp;P Notional Rates'!P30</f>
        <v>0.44</v>
      </c>
      <c r="I28" s="15">
        <f t="shared" si="0"/>
        <v>4.3600000000000003</v>
      </c>
      <c r="J28" s="15">
        <v>4.6399999999999997</v>
      </c>
      <c r="K28" s="15">
        <v>4.6399999999999997</v>
      </c>
      <c r="L28" s="15">
        <v>4.6399999999999997</v>
      </c>
      <c r="M28" s="18">
        <v>4.6399999999999997</v>
      </c>
      <c r="N28" s="18">
        <f t="shared" si="2"/>
        <v>0.62999999999999989</v>
      </c>
      <c r="O28" s="17">
        <f t="shared" si="1"/>
        <v>193071</v>
      </c>
    </row>
    <row r="29" spans="1:15" s="111" customFormat="1" ht="15" x14ac:dyDescent="0.5">
      <c r="A29" s="13" t="s">
        <v>65</v>
      </c>
      <c r="B29" s="14">
        <v>883</v>
      </c>
      <c r="C29" s="13" t="s">
        <v>76</v>
      </c>
      <c r="D29" s="156"/>
      <c r="E29" s="156"/>
      <c r="F29" s="157"/>
      <c r="G29" s="157"/>
      <c r="H29" s="156"/>
      <c r="I29" s="156"/>
      <c r="J29" s="156"/>
      <c r="K29" s="156"/>
      <c r="L29" s="156"/>
      <c r="M29" s="158"/>
      <c r="N29" s="158"/>
      <c r="O29" s="159"/>
    </row>
    <row r="30" spans="1:15" s="111" customFormat="1" ht="15" x14ac:dyDescent="0.5">
      <c r="A30" s="13" t="s">
        <v>77</v>
      </c>
      <c r="B30" s="14">
        <v>202</v>
      </c>
      <c r="C30" s="13" t="s">
        <v>78</v>
      </c>
      <c r="D30" s="15">
        <v>0.57999999999999996</v>
      </c>
      <c r="E30" s="15">
        <v>4.01</v>
      </c>
      <c r="F30" s="12">
        <v>81</v>
      </c>
      <c r="G30" s="15">
        <v>0.6</v>
      </c>
      <c r="H30" s="15">
        <f>'TP&amp;P Notional Rates'!P32</f>
        <v>0.51</v>
      </c>
      <c r="I30" s="15">
        <f t="shared" si="0"/>
        <v>1.1099999999999999</v>
      </c>
      <c r="J30" s="15">
        <v>4.6399999999999997</v>
      </c>
      <c r="K30" s="15">
        <v>4.6399999999999997</v>
      </c>
      <c r="L30" s="15">
        <v>4.6399999999999997</v>
      </c>
      <c r="M30" s="18">
        <v>4.6399999999999997</v>
      </c>
      <c r="N30" s="18">
        <f t="shared" si="2"/>
        <v>0.62999999999999989</v>
      </c>
      <c r="O30" s="17">
        <f t="shared" si="1"/>
        <v>214229</v>
      </c>
    </row>
    <row r="31" spans="1:15" s="111" customFormat="1" ht="15" x14ac:dyDescent="0.5">
      <c r="A31" s="13" t="s">
        <v>77</v>
      </c>
      <c r="B31" s="14">
        <v>204</v>
      </c>
      <c r="C31" s="13" t="s">
        <v>79</v>
      </c>
      <c r="D31" s="15">
        <v>6.51</v>
      </c>
      <c r="E31" s="15">
        <v>6.51</v>
      </c>
      <c r="F31" s="12">
        <v>161</v>
      </c>
      <c r="G31" s="15">
        <v>6.73</v>
      </c>
      <c r="H31" s="15">
        <f>'TP&amp;P Notional Rates'!P33</f>
        <v>0.52</v>
      </c>
      <c r="I31" s="15">
        <f t="shared" si="0"/>
        <v>7.25</v>
      </c>
      <c r="J31" s="15">
        <v>7.25</v>
      </c>
      <c r="K31" s="15">
        <v>7.25</v>
      </c>
      <c r="L31" s="15">
        <v>7.25</v>
      </c>
      <c r="M31" s="18">
        <v>7.25</v>
      </c>
      <c r="N31" s="18">
        <f t="shared" si="2"/>
        <v>0.74000000000000021</v>
      </c>
      <c r="O31" s="17">
        <f t="shared" si="1"/>
        <v>665333</v>
      </c>
    </row>
    <row r="32" spans="1:15" s="111" customFormat="1" ht="15" x14ac:dyDescent="0.5">
      <c r="A32" s="13" t="s">
        <v>77</v>
      </c>
      <c r="B32" s="14">
        <v>205</v>
      </c>
      <c r="C32" s="13" t="s">
        <v>80</v>
      </c>
      <c r="D32" s="15">
        <v>6.67</v>
      </c>
      <c r="E32" s="15">
        <v>6.67</v>
      </c>
      <c r="F32" s="12">
        <v>236</v>
      </c>
      <c r="G32" s="15">
        <v>6.89</v>
      </c>
      <c r="H32" s="15">
        <f>'TP&amp;P Notional Rates'!P34</f>
        <v>0.65</v>
      </c>
      <c r="I32" s="15">
        <f t="shared" si="0"/>
        <v>7.54</v>
      </c>
      <c r="J32" s="15">
        <v>7.54</v>
      </c>
      <c r="K32" s="15">
        <v>7.54</v>
      </c>
      <c r="L32" s="15">
        <v>7.54</v>
      </c>
      <c r="M32" s="18">
        <v>7.54</v>
      </c>
      <c r="N32" s="18">
        <f t="shared" si="2"/>
        <v>0.87000000000000011</v>
      </c>
      <c r="O32" s="17">
        <f t="shared" si="1"/>
        <v>1014281</v>
      </c>
    </row>
    <row r="33" spans="1:15" s="111" customFormat="1" ht="15" x14ac:dyDescent="0.5">
      <c r="A33" s="13" t="s">
        <v>77</v>
      </c>
      <c r="B33" s="14">
        <v>309</v>
      </c>
      <c r="C33" s="13" t="s">
        <v>81</v>
      </c>
      <c r="D33" s="15">
        <v>8.98</v>
      </c>
      <c r="E33" s="15">
        <v>8.98</v>
      </c>
      <c r="F33" s="12">
        <v>284</v>
      </c>
      <c r="G33" s="15">
        <v>9.2799999999999994</v>
      </c>
      <c r="H33" s="15">
        <f>'TP&amp;P Notional Rates'!P35</f>
        <v>0.55000000000000004</v>
      </c>
      <c r="I33" s="15">
        <f t="shared" si="0"/>
        <v>9.83</v>
      </c>
      <c r="J33" s="15">
        <v>9.83</v>
      </c>
      <c r="K33" s="15">
        <v>9.83</v>
      </c>
      <c r="L33" s="15">
        <v>9.83</v>
      </c>
      <c r="M33" s="18">
        <v>9.83</v>
      </c>
      <c r="N33" s="18">
        <f t="shared" si="2"/>
        <v>0.84999999999999964</v>
      </c>
      <c r="O33" s="17">
        <f t="shared" si="1"/>
        <v>1591281</v>
      </c>
    </row>
    <row r="34" spans="1:15" s="111" customFormat="1" ht="15" x14ac:dyDescent="0.5">
      <c r="A34" s="13" t="s">
        <v>77</v>
      </c>
      <c r="B34" s="14">
        <v>206</v>
      </c>
      <c r="C34" s="13" t="s">
        <v>82</v>
      </c>
      <c r="D34" s="15">
        <v>4.72</v>
      </c>
      <c r="E34" s="15">
        <v>4.72</v>
      </c>
      <c r="F34" s="12">
        <v>159</v>
      </c>
      <c r="G34" s="15">
        <v>4.88</v>
      </c>
      <c r="H34" s="15">
        <f>'TP&amp;P Notional Rates'!P36</f>
        <v>0.71</v>
      </c>
      <c r="I34" s="15">
        <f t="shared" si="0"/>
        <v>5.59</v>
      </c>
      <c r="J34" s="15">
        <v>5.59</v>
      </c>
      <c r="K34" s="15">
        <v>5.59</v>
      </c>
      <c r="L34" s="15">
        <v>5.59</v>
      </c>
      <c r="M34" s="18">
        <v>5.59</v>
      </c>
      <c r="N34" s="18">
        <f t="shared" si="2"/>
        <v>0.87000000000000011</v>
      </c>
      <c r="O34" s="17">
        <f t="shared" si="1"/>
        <v>506622</v>
      </c>
    </row>
    <row r="35" spans="1:15" s="111" customFormat="1" ht="15" x14ac:dyDescent="0.5">
      <c r="A35" s="13" t="s">
        <v>77</v>
      </c>
      <c r="B35" s="14">
        <v>207</v>
      </c>
      <c r="C35" s="13" t="s">
        <v>83</v>
      </c>
      <c r="D35" s="15">
        <v>6.32</v>
      </c>
      <c r="E35" s="15">
        <v>6.32</v>
      </c>
      <c r="F35" s="12">
        <v>165</v>
      </c>
      <c r="G35" s="15">
        <v>6.53</v>
      </c>
      <c r="H35" s="15">
        <f>'TP&amp;P Notional Rates'!P37</f>
        <v>0.92</v>
      </c>
      <c r="I35" s="15">
        <f t="shared" si="0"/>
        <v>7.45</v>
      </c>
      <c r="J35" s="15">
        <v>7.45</v>
      </c>
      <c r="K35" s="15">
        <v>7.45</v>
      </c>
      <c r="L35" s="15">
        <v>7.45</v>
      </c>
      <c r="M35" s="18">
        <v>7.45</v>
      </c>
      <c r="N35" s="18">
        <f t="shared" si="2"/>
        <v>1.1299999999999999</v>
      </c>
      <c r="O35" s="17">
        <f t="shared" si="1"/>
        <v>700673</v>
      </c>
    </row>
    <row r="36" spans="1:15" s="111" customFormat="1" ht="15" x14ac:dyDescent="0.5">
      <c r="A36" s="13" t="s">
        <v>77</v>
      </c>
      <c r="B36" s="14">
        <v>208</v>
      </c>
      <c r="C36" s="13" t="s">
        <v>84</v>
      </c>
      <c r="D36" s="15">
        <v>3.25</v>
      </c>
      <c r="E36" s="15">
        <v>4.01</v>
      </c>
      <c r="F36" s="12">
        <v>309</v>
      </c>
      <c r="G36" s="15">
        <v>3.36</v>
      </c>
      <c r="H36" s="15">
        <f>'TP&amp;P Notional Rates'!P38</f>
        <v>0.64</v>
      </c>
      <c r="I36" s="15">
        <f t="shared" si="0"/>
        <v>4</v>
      </c>
      <c r="J36" s="15">
        <v>4.6399999999999997</v>
      </c>
      <c r="K36" s="15">
        <v>4.6399999999999997</v>
      </c>
      <c r="L36" s="15">
        <v>4.6399999999999997</v>
      </c>
      <c r="M36" s="18">
        <v>4.6399999999999997</v>
      </c>
      <c r="N36" s="18">
        <f t="shared" si="2"/>
        <v>0.62999999999999989</v>
      </c>
      <c r="O36" s="17">
        <f t="shared" si="1"/>
        <v>817244</v>
      </c>
    </row>
    <row r="37" spans="1:15" s="111" customFormat="1" ht="15" x14ac:dyDescent="0.5">
      <c r="A37" s="13" t="s">
        <v>77</v>
      </c>
      <c r="B37" s="14">
        <v>209</v>
      </c>
      <c r="C37" s="13" t="s">
        <v>85</v>
      </c>
      <c r="D37" s="15">
        <v>4.74</v>
      </c>
      <c r="E37" s="15">
        <v>4.74</v>
      </c>
      <c r="F37" s="12">
        <v>158</v>
      </c>
      <c r="G37" s="15">
        <v>4.9000000000000004</v>
      </c>
      <c r="H37" s="15">
        <f>'TP&amp;P Notional Rates'!P39</f>
        <v>0.56999999999999995</v>
      </c>
      <c r="I37" s="15">
        <f t="shared" si="0"/>
        <v>5.4700000000000006</v>
      </c>
      <c r="J37" s="15">
        <v>5.4700000000000006</v>
      </c>
      <c r="K37" s="15">
        <v>5.4700000000000006</v>
      </c>
      <c r="L37" s="15">
        <v>5.4700000000000006</v>
      </c>
      <c r="M37" s="18">
        <v>5.47</v>
      </c>
      <c r="N37" s="18">
        <f t="shared" si="2"/>
        <v>0.72999999999999954</v>
      </c>
      <c r="O37" s="17">
        <f t="shared" si="1"/>
        <v>492629</v>
      </c>
    </row>
    <row r="38" spans="1:15" s="111" customFormat="1" ht="15" x14ac:dyDescent="0.5">
      <c r="A38" s="13" t="s">
        <v>77</v>
      </c>
      <c r="B38" s="14">
        <v>316</v>
      </c>
      <c r="C38" s="13" t="s">
        <v>86</v>
      </c>
      <c r="D38" s="15">
        <v>4.8600000000000003</v>
      </c>
      <c r="E38" s="15">
        <v>4.8600000000000003</v>
      </c>
      <c r="F38" s="12">
        <v>818</v>
      </c>
      <c r="G38" s="15">
        <v>5.0199999999999996</v>
      </c>
      <c r="H38" s="15">
        <f>'TP&amp;P Notional Rates'!P40</f>
        <v>0.47</v>
      </c>
      <c r="I38" s="15">
        <f t="shared" si="0"/>
        <v>5.4899999999999993</v>
      </c>
      <c r="J38" s="15">
        <v>5.4899999999999993</v>
      </c>
      <c r="K38" s="15">
        <v>5.4899999999999993</v>
      </c>
      <c r="L38" s="15">
        <v>5.4899999999999993</v>
      </c>
      <c r="M38" s="18">
        <v>5.49</v>
      </c>
      <c r="N38" s="18">
        <f t="shared" si="2"/>
        <v>0.62999999999999989</v>
      </c>
      <c r="O38" s="17">
        <f t="shared" si="1"/>
        <v>2559768</v>
      </c>
    </row>
    <row r="39" spans="1:15" s="111" customFormat="1" ht="15" x14ac:dyDescent="0.5">
      <c r="A39" s="13" t="s">
        <v>77</v>
      </c>
      <c r="B39" s="14">
        <v>210</v>
      </c>
      <c r="C39" s="13" t="s">
        <v>87</v>
      </c>
      <c r="D39" s="15">
        <v>6.63</v>
      </c>
      <c r="E39" s="15">
        <v>6.63</v>
      </c>
      <c r="F39" s="12">
        <v>348</v>
      </c>
      <c r="G39" s="15">
        <v>6.85</v>
      </c>
      <c r="H39" s="15">
        <f>'TP&amp;P Notional Rates'!P41</f>
        <v>0.67</v>
      </c>
      <c r="I39" s="15">
        <f t="shared" si="0"/>
        <v>7.52</v>
      </c>
      <c r="J39" s="15">
        <v>7.52</v>
      </c>
      <c r="K39" s="15">
        <v>7.52</v>
      </c>
      <c r="L39" s="15">
        <v>7.52</v>
      </c>
      <c r="M39" s="18">
        <v>7.52</v>
      </c>
      <c r="N39" s="18">
        <f t="shared" si="2"/>
        <v>0.88999999999999968</v>
      </c>
      <c r="O39" s="17">
        <f t="shared" si="1"/>
        <v>1491668</v>
      </c>
    </row>
    <row r="40" spans="1:15" s="111" customFormat="1" ht="15" x14ac:dyDescent="0.5">
      <c r="A40" s="13" t="s">
        <v>77</v>
      </c>
      <c r="B40" s="14">
        <v>211</v>
      </c>
      <c r="C40" s="13" t="s">
        <v>88</v>
      </c>
      <c r="D40" s="15">
        <v>2.5499999999999998</v>
      </c>
      <c r="E40" s="15">
        <v>4.01</v>
      </c>
      <c r="F40" s="12">
        <v>294.5</v>
      </c>
      <c r="G40" s="15">
        <v>2.64</v>
      </c>
      <c r="H40" s="15">
        <f>'TP&amp;P Notional Rates'!P42</f>
        <v>0.71</v>
      </c>
      <c r="I40" s="15">
        <f t="shared" si="0"/>
        <v>3.35</v>
      </c>
      <c r="J40" s="15">
        <v>4.6399999999999997</v>
      </c>
      <c r="K40" s="15">
        <v>4.6399999999999997</v>
      </c>
      <c r="L40" s="15">
        <v>4.6399999999999997</v>
      </c>
      <c r="M40" s="18">
        <v>4.6399999999999997</v>
      </c>
      <c r="N40" s="18">
        <f t="shared" si="2"/>
        <v>0.62999999999999989</v>
      </c>
      <c r="O40" s="17">
        <f t="shared" si="1"/>
        <v>778894</v>
      </c>
    </row>
    <row r="41" spans="1:15" s="111" customFormat="1" ht="15" x14ac:dyDescent="0.5">
      <c r="A41" s="13" t="s">
        <v>77</v>
      </c>
      <c r="B41" s="14">
        <v>212</v>
      </c>
      <c r="C41" s="13" t="s">
        <v>89</v>
      </c>
      <c r="D41" s="15">
        <v>5.34</v>
      </c>
      <c r="E41" s="15">
        <v>5.34</v>
      </c>
      <c r="F41" s="12">
        <v>130</v>
      </c>
      <c r="G41" s="15">
        <v>5.52</v>
      </c>
      <c r="H41" s="15">
        <f>'TP&amp;P Notional Rates'!P43</f>
        <v>0.87</v>
      </c>
      <c r="I41" s="15">
        <f t="shared" si="0"/>
        <v>6.39</v>
      </c>
      <c r="J41" s="15">
        <v>6.39</v>
      </c>
      <c r="K41" s="15">
        <v>6.39</v>
      </c>
      <c r="L41" s="15">
        <v>6.39</v>
      </c>
      <c r="M41" s="18">
        <v>6.39</v>
      </c>
      <c r="N41" s="18">
        <f t="shared" si="2"/>
        <v>1.0499999999999998</v>
      </c>
      <c r="O41" s="17">
        <f t="shared" si="1"/>
        <v>473499</v>
      </c>
    </row>
    <row r="42" spans="1:15" s="111" customFormat="1" ht="15" x14ac:dyDescent="0.5">
      <c r="A42" s="13" t="s">
        <v>77</v>
      </c>
      <c r="B42" s="14">
        <v>213</v>
      </c>
      <c r="C42" s="13" t="s">
        <v>90</v>
      </c>
      <c r="D42" s="15">
        <v>14.82</v>
      </c>
      <c r="E42" s="15">
        <v>12</v>
      </c>
      <c r="F42" s="12">
        <v>187</v>
      </c>
      <c r="G42" s="15">
        <v>15.32</v>
      </c>
      <c r="H42" s="15">
        <f>'TP&amp;P Notional Rates'!P44</f>
        <v>0.81</v>
      </c>
      <c r="I42" s="15">
        <f t="shared" si="0"/>
        <v>16.13</v>
      </c>
      <c r="J42" s="15">
        <v>16.13</v>
      </c>
      <c r="K42" s="15">
        <v>10</v>
      </c>
      <c r="L42" s="15">
        <v>11</v>
      </c>
      <c r="M42" s="18">
        <v>11</v>
      </c>
      <c r="N42" s="18">
        <f t="shared" si="2"/>
        <v>-1</v>
      </c>
      <c r="O42" s="17">
        <f t="shared" si="1"/>
        <v>1172490</v>
      </c>
    </row>
    <row r="43" spans="1:15" s="111" customFormat="1" ht="15" x14ac:dyDescent="0.5">
      <c r="A43" s="13" t="s">
        <v>91</v>
      </c>
      <c r="B43" s="14">
        <v>841</v>
      </c>
      <c r="C43" s="13" t="s">
        <v>92</v>
      </c>
      <c r="D43" s="15">
        <v>3.47</v>
      </c>
      <c r="E43" s="15">
        <v>4.01</v>
      </c>
      <c r="F43" s="12">
        <v>131.6</v>
      </c>
      <c r="G43" s="15">
        <v>3.59</v>
      </c>
      <c r="H43" s="15">
        <f>'TP&amp;P Notional Rates'!P45</f>
        <v>0.5</v>
      </c>
      <c r="I43" s="15">
        <f t="shared" si="0"/>
        <v>4.09</v>
      </c>
      <c r="J43" s="15">
        <v>4.6399999999999997</v>
      </c>
      <c r="K43" s="15">
        <v>4.6399999999999997</v>
      </c>
      <c r="L43" s="15">
        <v>4.6399999999999997</v>
      </c>
      <c r="M43" s="18">
        <v>4.6399999999999997</v>
      </c>
      <c r="N43" s="18">
        <f t="shared" si="2"/>
        <v>0.62999999999999989</v>
      </c>
      <c r="O43" s="17">
        <f t="shared" si="1"/>
        <v>348056</v>
      </c>
    </row>
    <row r="44" spans="1:15" s="111" customFormat="1" ht="15" x14ac:dyDescent="0.5">
      <c r="A44" s="13" t="s">
        <v>91</v>
      </c>
      <c r="B44" s="14">
        <v>840</v>
      </c>
      <c r="C44" s="13" t="s">
        <v>93</v>
      </c>
      <c r="D44" s="15">
        <v>3.49</v>
      </c>
      <c r="E44" s="15">
        <v>4.01</v>
      </c>
      <c r="F44" s="12">
        <v>646.20000000000005</v>
      </c>
      <c r="G44" s="15">
        <v>3.61</v>
      </c>
      <c r="H44" s="15">
        <f>'TP&amp;P Notional Rates'!P46</f>
        <v>0.55000000000000004</v>
      </c>
      <c r="I44" s="15">
        <f t="shared" si="0"/>
        <v>4.16</v>
      </c>
      <c r="J44" s="15">
        <v>4.6399999999999997</v>
      </c>
      <c r="K44" s="15">
        <v>4.6399999999999997</v>
      </c>
      <c r="L44" s="15">
        <v>4.6399999999999997</v>
      </c>
      <c r="M44" s="18">
        <v>4.6399999999999997</v>
      </c>
      <c r="N44" s="18">
        <f t="shared" si="2"/>
        <v>0.62999999999999989</v>
      </c>
      <c r="O44" s="17">
        <f t="shared" si="1"/>
        <v>1709070</v>
      </c>
    </row>
    <row r="45" spans="1:15" s="111" customFormat="1" ht="15" x14ac:dyDescent="0.5">
      <c r="A45" s="13" t="s">
        <v>91</v>
      </c>
      <c r="B45" s="14">
        <v>390</v>
      </c>
      <c r="C45" s="13" t="s">
        <v>94</v>
      </c>
      <c r="D45" s="15">
        <v>5.14</v>
      </c>
      <c r="E45" s="15">
        <v>5.14</v>
      </c>
      <c r="F45" s="12">
        <v>59</v>
      </c>
      <c r="G45" s="15">
        <v>5.31</v>
      </c>
      <c r="H45" s="15">
        <f>'TP&amp;P Notional Rates'!P47</f>
        <v>0.54</v>
      </c>
      <c r="I45" s="15">
        <f t="shared" si="0"/>
        <v>5.85</v>
      </c>
      <c r="J45" s="15">
        <v>5.85</v>
      </c>
      <c r="K45" s="15">
        <v>5.85</v>
      </c>
      <c r="L45" s="15">
        <v>5.85</v>
      </c>
      <c r="M45" s="18">
        <v>5.85</v>
      </c>
      <c r="N45" s="18">
        <f t="shared" si="2"/>
        <v>0.71</v>
      </c>
      <c r="O45" s="17">
        <f t="shared" si="1"/>
        <v>196736</v>
      </c>
    </row>
    <row r="46" spans="1:15" s="111" customFormat="1" ht="15" x14ac:dyDescent="0.5">
      <c r="A46" s="13" t="s">
        <v>91</v>
      </c>
      <c r="B46" s="14">
        <v>805</v>
      </c>
      <c r="C46" s="13" t="s">
        <v>95</v>
      </c>
      <c r="D46" s="156"/>
      <c r="E46" s="156"/>
      <c r="F46" s="157"/>
      <c r="G46" s="157"/>
      <c r="H46" s="156"/>
      <c r="I46" s="156"/>
      <c r="J46" s="156"/>
      <c r="K46" s="156"/>
      <c r="L46" s="156"/>
      <c r="M46" s="158"/>
      <c r="N46" s="158"/>
      <c r="O46" s="159"/>
    </row>
    <row r="47" spans="1:15" s="111" customFormat="1" ht="15" x14ac:dyDescent="0.5">
      <c r="A47" s="13" t="s">
        <v>91</v>
      </c>
      <c r="B47" s="14">
        <v>806</v>
      </c>
      <c r="C47" s="13" t="s">
        <v>96</v>
      </c>
      <c r="D47" s="156"/>
      <c r="E47" s="156"/>
      <c r="F47" s="157"/>
      <c r="G47" s="157"/>
      <c r="H47" s="156"/>
      <c r="I47" s="156"/>
      <c r="J47" s="156"/>
      <c r="K47" s="156"/>
      <c r="L47" s="156"/>
      <c r="M47" s="158"/>
      <c r="N47" s="158"/>
      <c r="O47" s="159"/>
    </row>
    <row r="48" spans="1:15" s="111" customFormat="1" ht="15" x14ac:dyDescent="0.5">
      <c r="A48" s="13" t="s">
        <v>91</v>
      </c>
      <c r="B48" s="14">
        <v>391</v>
      </c>
      <c r="C48" s="13" t="s">
        <v>97</v>
      </c>
      <c r="D48" s="15">
        <v>3.05</v>
      </c>
      <c r="E48" s="15">
        <v>4.01</v>
      </c>
      <c r="F48" s="12">
        <v>197</v>
      </c>
      <c r="G48" s="15">
        <v>3.15</v>
      </c>
      <c r="H48" s="15">
        <f>'TP&amp;P Notional Rates'!P50</f>
        <v>0.7</v>
      </c>
      <c r="I48" s="15">
        <f t="shared" si="0"/>
        <v>3.8499999999999996</v>
      </c>
      <c r="J48" s="15">
        <v>4.6399999999999997</v>
      </c>
      <c r="K48" s="15">
        <v>4.6399999999999997</v>
      </c>
      <c r="L48" s="15">
        <v>4.6399999999999997</v>
      </c>
      <c r="M48" s="18">
        <v>4.6399999999999997</v>
      </c>
      <c r="N48" s="18">
        <f t="shared" si="2"/>
        <v>0.62999999999999989</v>
      </c>
      <c r="O48" s="17">
        <f t="shared" si="1"/>
        <v>521026</v>
      </c>
    </row>
    <row r="49" spans="1:15" s="111" customFormat="1" ht="15" x14ac:dyDescent="0.5">
      <c r="A49" s="13" t="s">
        <v>91</v>
      </c>
      <c r="B49" s="14">
        <v>392</v>
      </c>
      <c r="C49" s="13" t="s">
        <v>98</v>
      </c>
      <c r="D49" s="15">
        <v>0.87</v>
      </c>
      <c r="E49" s="15">
        <v>4.01</v>
      </c>
      <c r="F49" s="12">
        <v>60</v>
      </c>
      <c r="G49" s="15">
        <v>0.9</v>
      </c>
      <c r="H49" s="15">
        <f>'TP&amp;P Notional Rates'!P51</f>
        <v>0.53</v>
      </c>
      <c r="I49" s="15">
        <f t="shared" si="0"/>
        <v>1.4300000000000002</v>
      </c>
      <c r="J49" s="15">
        <v>4.6399999999999997</v>
      </c>
      <c r="K49" s="15">
        <v>4.6399999999999997</v>
      </c>
      <c r="L49" s="15">
        <v>4.6399999999999997</v>
      </c>
      <c r="M49" s="18">
        <v>4.6399999999999997</v>
      </c>
      <c r="N49" s="18">
        <f t="shared" si="2"/>
        <v>0.62999999999999989</v>
      </c>
      <c r="O49" s="17">
        <f t="shared" si="1"/>
        <v>158688</v>
      </c>
    </row>
    <row r="50" spans="1:15" s="111" customFormat="1" ht="15" x14ac:dyDescent="0.5">
      <c r="A50" s="13" t="s">
        <v>91</v>
      </c>
      <c r="B50" s="14">
        <v>929</v>
      </c>
      <c r="C50" s="13" t="s">
        <v>99</v>
      </c>
      <c r="D50" s="156"/>
      <c r="E50" s="156"/>
      <c r="F50" s="157"/>
      <c r="G50" s="157"/>
      <c r="H50" s="156"/>
      <c r="I50" s="156"/>
      <c r="J50" s="156"/>
      <c r="K50" s="156"/>
      <c r="L50" s="156"/>
      <c r="M50" s="158"/>
      <c r="N50" s="158"/>
      <c r="O50" s="159"/>
    </row>
    <row r="51" spans="1:15" s="111" customFormat="1" ht="15" x14ac:dyDescent="0.5">
      <c r="A51" s="13" t="s">
        <v>91</v>
      </c>
      <c r="B51" s="14">
        <v>807</v>
      </c>
      <c r="C51" s="13" t="s">
        <v>100</v>
      </c>
      <c r="D51" s="156"/>
      <c r="E51" s="156"/>
      <c r="F51" s="157"/>
      <c r="G51" s="157"/>
      <c r="H51" s="156"/>
      <c r="I51" s="156"/>
      <c r="J51" s="156"/>
      <c r="K51" s="156"/>
      <c r="L51" s="156"/>
      <c r="M51" s="158"/>
      <c r="N51" s="158"/>
      <c r="O51" s="159"/>
    </row>
    <row r="52" spans="1:15" s="111" customFormat="1" ht="15" x14ac:dyDescent="0.5">
      <c r="A52" s="13" t="s">
        <v>91</v>
      </c>
      <c r="B52" s="14">
        <v>393</v>
      </c>
      <c r="C52" s="13" t="s">
        <v>101</v>
      </c>
      <c r="D52" s="15">
        <v>3.56</v>
      </c>
      <c r="E52" s="15">
        <v>4.01</v>
      </c>
      <c r="F52" s="12">
        <v>203</v>
      </c>
      <c r="G52" s="15">
        <v>3.68</v>
      </c>
      <c r="H52" s="15">
        <f>'TP&amp;P Notional Rates'!P54</f>
        <v>0.63</v>
      </c>
      <c r="I52" s="15">
        <f t="shared" si="0"/>
        <v>4.3100000000000005</v>
      </c>
      <c r="J52" s="15">
        <v>4.6399999999999997</v>
      </c>
      <c r="K52" s="15">
        <v>4.6399999999999997</v>
      </c>
      <c r="L52" s="15">
        <v>4.6399999999999997</v>
      </c>
      <c r="M52" s="18">
        <v>4.6399999999999997</v>
      </c>
      <c r="N52" s="18">
        <f t="shared" si="2"/>
        <v>0.62999999999999989</v>
      </c>
      <c r="O52" s="17">
        <f t="shared" si="1"/>
        <v>536895</v>
      </c>
    </row>
    <row r="53" spans="1:15" s="111" customFormat="1" ht="15" x14ac:dyDescent="0.5">
      <c r="A53" s="13" t="s">
        <v>91</v>
      </c>
      <c r="B53" s="14">
        <v>808</v>
      </c>
      <c r="C53" s="13" t="s">
        <v>102</v>
      </c>
      <c r="D53" s="156"/>
      <c r="E53" s="156"/>
      <c r="F53" s="157"/>
      <c r="G53" s="157"/>
      <c r="H53" s="156"/>
      <c r="I53" s="156"/>
      <c r="J53" s="156"/>
      <c r="K53" s="156"/>
      <c r="L53" s="156"/>
      <c r="M53" s="158"/>
      <c r="N53" s="158"/>
      <c r="O53" s="159"/>
    </row>
    <row r="54" spans="1:15" s="111" customFormat="1" ht="15" x14ac:dyDescent="0.5">
      <c r="A54" s="13" t="s">
        <v>91</v>
      </c>
      <c r="B54" s="14">
        <v>394</v>
      </c>
      <c r="C54" s="13" t="s">
        <v>103</v>
      </c>
      <c r="D54" s="15">
        <v>2.6</v>
      </c>
      <c r="E54" s="15">
        <v>4.01</v>
      </c>
      <c r="F54" s="12">
        <v>485</v>
      </c>
      <c r="G54" s="15">
        <v>2.69</v>
      </c>
      <c r="H54" s="15">
        <f>'TP&amp;P Notional Rates'!P56</f>
        <v>0.49</v>
      </c>
      <c r="I54" s="15">
        <f t="shared" si="0"/>
        <v>3.1799999999999997</v>
      </c>
      <c r="J54" s="15">
        <v>4.6399999999999997</v>
      </c>
      <c r="K54" s="15">
        <v>4.6399999999999997</v>
      </c>
      <c r="L54" s="15">
        <v>4.6399999999999997</v>
      </c>
      <c r="M54" s="18">
        <v>4.6399999999999997</v>
      </c>
      <c r="N54" s="18">
        <f t="shared" si="2"/>
        <v>0.62999999999999989</v>
      </c>
      <c r="O54" s="17">
        <f t="shared" si="1"/>
        <v>1282728</v>
      </c>
    </row>
    <row r="55" spans="1:15" s="111" customFormat="1" ht="15" x14ac:dyDescent="0.5">
      <c r="A55" s="13" t="s">
        <v>104</v>
      </c>
      <c r="B55" s="14">
        <v>889</v>
      </c>
      <c r="C55" s="13" t="s">
        <v>105</v>
      </c>
      <c r="D55" s="15">
        <v>1.58</v>
      </c>
      <c r="E55" s="15">
        <v>4.01</v>
      </c>
      <c r="F55" s="12">
        <v>253.4</v>
      </c>
      <c r="G55" s="15">
        <v>1.63</v>
      </c>
      <c r="H55" s="15">
        <f>'TP&amp;P Notional Rates'!P57</f>
        <v>0.5</v>
      </c>
      <c r="I55" s="15">
        <f t="shared" si="0"/>
        <v>2.13</v>
      </c>
      <c r="J55" s="15">
        <v>4.6399999999999997</v>
      </c>
      <c r="K55" s="15">
        <v>4.6399999999999997</v>
      </c>
      <c r="L55" s="15">
        <v>4.6399999999999997</v>
      </c>
      <c r="M55" s="18">
        <v>4.6399999999999997</v>
      </c>
      <c r="N55" s="18">
        <f t="shared" si="2"/>
        <v>0.62999999999999989</v>
      </c>
      <c r="O55" s="17">
        <f t="shared" si="1"/>
        <v>670193</v>
      </c>
    </row>
    <row r="56" spans="1:15" s="111" customFormat="1" ht="15" x14ac:dyDescent="0.5">
      <c r="A56" s="13" t="s">
        <v>104</v>
      </c>
      <c r="B56" s="14">
        <v>890</v>
      </c>
      <c r="C56" s="13" t="s">
        <v>106</v>
      </c>
      <c r="D56" s="156"/>
      <c r="E56" s="156"/>
      <c r="F56" s="157"/>
      <c r="G56" s="157"/>
      <c r="H56" s="156"/>
      <c r="I56" s="156"/>
      <c r="J56" s="156"/>
      <c r="K56" s="156"/>
      <c r="L56" s="156"/>
      <c r="M56" s="158"/>
      <c r="N56" s="158"/>
      <c r="O56" s="159"/>
    </row>
    <row r="57" spans="1:15" s="111" customFormat="1" ht="15" x14ac:dyDescent="0.5">
      <c r="A57" s="13" t="s">
        <v>104</v>
      </c>
      <c r="B57" s="14">
        <v>350</v>
      </c>
      <c r="C57" s="13" t="s">
        <v>107</v>
      </c>
      <c r="D57" s="15">
        <v>2.19</v>
      </c>
      <c r="E57" s="15">
        <v>4.01</v>
      </c>
      <c r="F57" s="12">
        <v>213</v>
      </c>
      <c r="G57" s="15">
        <v>2.2599999999999998</v>
      </c>
      <c r="H57" s="15">
        <f>'TP&amp;P Notional Rates'!P59</f>
        <v>0.46</v>
      </c>
      <c r="I57" s="15">
        <f t="shared" si="0"/>
        <v>2.7199999999999998</v>
      </c>
      <c r="J57" s="15">
        <v>4.6399999999999997</v>
      </c>
      <c r="K57" s="15">
        <v>4.6399999999999997</v>
      </c>
      <c r="L57" s="15">
        <v>4.6399999999999997</v>
      </c>
      <c r="M57" s="18">
        <v>4.6399999999999997</v>
      </c>
      <c r="N57" s="18">
        <f t="shared" si="2"/>
        <v>0.62999999999999989</v>
      </c>
      <c r="O57" s="17">
        <f t="shared" si="1"/>
        <v>563343</v>
      </c>
    </row>
    <row r="58" spans="1:15" s="111" customFormat="1" ht="15" x14ac:dyDescent="0.5">
      <c r="A58" s="13" t="s">
        <v>104</v>
      </c>
      <c r="B58" s="14">
        <v>351</v>
      </c>
      <c r="C58" s="13" t="s">
        <v>108</v>
      </c>
      <c r="D58" s="15">
        <v>6.52</v>
      </c>
      <c r="E58" s="15">
        <v>6.52</v>
      </c>
      <c r="F58" s="12">
        <v>61</v>
      </c>
      <c r="G58" s="15">
        <v>6.74</v>
      </c>
      <c r="H58" s="15">
        <f>'TP&amp;P Notional Rates'!P60</f>
        <v>0.52</v>
      </c>
      <c r="I58" s="15">
        <f t="shared" si="0"/>
        <v>7.26</v>
      </c>
      <c r="J58" s="15">
        <v>7.26</v>
      </c>
      <c r="K58" s="15">
        <v>7.26</v>
      </c>
      <c r="L58" s="15">
        <v>7.26</v>
      </c>
      <c r="M58" s="18">
        <v>7.26</v>
      </c>
      <c r="N58" s="18">
        <f t="shared" si="2"/>
        <v>0.74000000000000021</v>
      </c>
      <c r="O58" s="17">
        <f t="shared" si="1"/>
        <v>252431</v>
      </c>
    </row>
    <row r="59" spans="1:15" s="111" customFormat="1" ht="15" x14ac:dyDescent="0.5">
      <c r="A59" s="13" t="s">
        <v>104</v>
      </c>
      <c r="B59" s="14">
        <v>895</v>
      </c>
      <c r="C59" s="13" t="s">
        <v>109</v>
      </c>
      <c r="D59" s="15">
        <v>6.07</v>
      </c>
      <c r="E59" s="15">
        <v>6.07</v>
      </c>
      <c r="F59" s="12">
        <v>50</v>
      </c>
      <c r="G59" s="15">
        <v>6.27</v>
      </c>
      <c r="H59" s="15">
        <f>'TP&amp;P Notional Rates'!P61</f>
        <v>0.64</v>
      </c>
      <c r="I59" s="15">
        <f t="shared" si="0"/>
        <v>6.9099999999999993</v>
      </c>
      <c r="J59" s="15">
        <v>6.9099999999999993</v>
      </c>
      <c r="K59" s="15">
        <v>6.9099999999999993</v>
      </c>
      <c r="L59" s="15">
        <v>6.9099999999999993</v>
      </c>
      <c r="M59" s="18">
        <v>6.91</v>
      </c>
      <c r="N59" s="18">
        <f t="shared" si="2"/>
        <v>0.83999999999999986</v>
      </c>
      <c r="O59" s="17">
        <f t="shared" si="1"/>
        <v>196935</v>
      </c>
    </row>
    <row r="60" spans="1:15" s="111" customFormat="1" ht="15" x14ac:dyDescent="0.5">
      <c r="A60" s="13" t="s">
        <v>104</v>
      </c>
      <c r="B60" s="14">
        <v>896</v>
      </c>
      <c r="C60" s="13" t="s">
        <v>110</v>
      </c>
      <c r="D60" s="156"/>
      <c r="E60" s="156"/>
      <c r="F60" s="157"/>
      <c r="G60" s="157"/>
      <c r="H60" s="156"/>
      <c r="I60" s="156"/>
      <c r="J60" s="156"/>
      <c r="K60" s="156"/>
      <c r="L60" s="156"/>
      <c r="M60" s="158"/>
      <c r="N60" s="158"/>
      <c r="O60" s="159"/>
    </row>
    <row r="61" spans="1:15" s="111" customFormat="1" ht="15" x14ac:dyDescent="0.5">
      <c r="A61" s="13" t="s">
        <v>104</v>
      </c>
      <c r="B61" s="14">
        <v>942</v>
      </c>
      <c r="C61" s="13" t="s">
        <v>111</v>
      </c>
      <c r="D61" s="15">
        <v>4.08</v>
      </c>
      <c r="E61" s="15">
        <v>4.08</v>
      </c>
      <c r="F61" s="12">
        <v>114.2</v>
      </c>
      <c r="G61" s="15">
        <v>4.22</v>
      </c>
      <c r="H61" s="15">
        <f>'TP&amp;P Notional Rates'!P63</f>
        <v>0.84</v>
      </c>
      <c r="I61" s="15">
        <f t="shared" si="0"/>
        <v>5.0599999999999996</v>
      </c>
      <c r="J61" s="15">
        <v>5.0599999999999996</v>
      </c>
      <c r="K61" s="15">
        <v>5.0599999999999996</v>
      </c>
      <c r="L61" s="15">
        <v>5.0599999999999996</v>
      </c>
      <c r="M61" s="18">
        <v>5.0599999999999996</v>
      </c>
      <c r="N61" s="18">
        <f t="shared" si="2"/>
        <v>0.97999999999999954</v>
      </c>
      <c r="O61" s="17">
        <f t="shared" si="1"/>
        <v>329376</v>
      </c>
    </row>
    <row r="62" spans="1:15" s="111" customFormat="1" ht="15" x14ac:dyDescent="0.5">
      <c r="A62" s="13" t="s">
        <v>104</v>
      </c>
      <c r="B62" s="14">
        <v>876</v>
      </c>
      <c r="C62" s="13" t="s">
        <v>112</v>
      </c>
      <c r="D62" s="15">
        <v>1.25</v>
      </c>
      <c r="E62" s="15">
        <v>4.01</v>
      </c>
      <c r="F62" s="12">
        <v>179</v>
      </c>
      <c r="G62" s="15">
        <v>1.29</v>
      </c>
      <c r="H62" s="15">
        <f>'TP&amp;P Notional Rates'!P64</f>
        <v>0.53</v>
      </c>
      <c r="I62" s="15">
        <f t="shared" si="0"/>
        <v>1.82</v>
      </c>
      <c r="J62" s="15">
        <v>4.6399999999999997</v>
      </c>
      <c r="K62" s="15">
        <v>4.6399999999999997</v>
      </c>
      <c r="L62" s="15">
        <v>4.6399999999999997</v>
      </c>
      <c r="M62" s="18">
        <v>4.6399999999999997</v>
      </c>
      <c r="N62" s="18">
        <f t="shared" si="2"/>
        <v>0.62999999999999989</v>
      </c>
      <c r="O62" s="17">
        <f t="shared" si="1"/>
        <v>473420</v>
      </c>
    </row>
    <row r="63" spans="1:15" s="111" customFormat="1" ht="15" x14ac:dyDescent="0.5">
      <c r="A63" s="13" t="s">
        <v>104</v>
      </c>
      <c r="B63" s="14">
        <v>340</v>
      </c>
      <c r="C63" s="13" t="s">
        <v>113</v>
      </c>
      <c r="D63" s="156"/>
      <c r="E63" s="156"/>
      <c r="F63" s="157"/>
      <c r="G63" s="157"/>
      <c r="H63" s="156"/>
      <c r="I63" s="156"/>
      <c r="J63" s="156"/>
      <c r="K63" s="156"/>
      <c r="L63" s="156"/>
      <c r="M63" s="158"/>
      <c r="N63" s="158"/>
      <c r="O63" s="159"/>
    </row>
    <row r="64" spans="1:15" s="111" customFormat="1" ht="15" x14ac:dyDescent="0.5">
      <c r="A64" s="13" t="s">
        <v>104</v>
      </c>
      <c r="B64" s="14">
        <v>888</v>
      </c>
      <c r="C64" s="13" t="s">
        <v>114</v>
      </c>
      <c r="D64" s="15">
        <v>4.55</v>
      </c>
      <c r="E64" s="15">
        <v>4.55</v>
      </c>
      <c r="F64" s="12">
        <v>1711.63</v>
      </c>
      <c r="G64" s="15">
        <v>4.7</v>
      </c>
      <c r="H64" s="15">
        <f>'TP&amp;P Notional Rates'!P66</f>
        <v>0.48</v>
      </c>
      <c r="I64" s="15">
        <f t="shared" si="0"/>
        <v>5.18</v>
      </c>
      <c r="J64" s="15">
        <v>5.18</v>
      </c>
      <c r="K64" s="15">
        <v>5.18</v>
      </c>
      <c r="L64" s="15">
        <v>5.18</v>
      </c>
      <c r="M64" s="18">
        <v>5.18</v>
      </c>
      <c r="N64" s="18">
        <f t="shared" si="2"/>
        <v>0.62999999999999989</v>
      </c>
      <c r="O64" s="17">
        <f t="shared" si="1"/>
        <v>5053759</v>
      </c>
    </row>
    <row r="65" spans="1:15" s="111" customFormat="1" ht="15" x14ac:dyDescent="0.5">
      <c r="A65" s="13" t="s">
        <v>104</v>
      </c>
      <c r="B65" s="14">
        <v>341</v>
      </c>
      <c r="C65" s="13" t="s">
        <v>115</v>
      </c>
      <c r="D65" s="15">
        <v>8.4600000000000009</v>
      </c>
      <c r="E65" s="15">
        <v>8.4600000000000009</v>
      </c>
      <c r="F65" s="12">
        <v>425</v>
      </c>
      <c r="G65" s="15">
        <v>8.74</v>
      </c>
      <c r="H65" s="15">
        <f>'TP&amp;P Notional Rates'!P67</f>
        <v>0.44</v>
      </c>
      <c r="I65" s="15">
        <f t="shared" si="0"/>
        <v>9.18</v>
      </c>
      <c r="J65" s="15">
        <v>9.18</v>
      </c>
      <c r="K65" s="15">
        <v>9.18</v>
      </c>
      <c r="L65" s="15">
        <v>9.18</v>
      </c>
      <c r="M65" s="18">
        <v>9.18</v>
      </c>
      <c r="N65" s="18">
        <f t="shared" si="2"/>
        <v>0.71999999999999886</v>
      </c>
      <c r="O65" s="17">
        <f t="shared" si="1"/>
        <v>2223855</v>
      </c>
    </row>
    <row r="66" spans="1:15" s="111" customFormat="1" ht="15" x14ac:dyDescent="0.5">
      <c r="A66" s="13" t="s">
        <v>104</v>
      </c>
      <c r="B66" s="14">
        <v>352</v>
      </c>
      <c r="C66" s="13" t="s">
        <v>116</v>
      </c>
      <c r="D66" s="15">
        <v>5.33</v>
      </c>
      <c r="E66" s="15">
        <v>5.33</v>
      </c>
      <c r="F66" s="12">
        <v>114</v>
      </c>
      <c r="G66" s="15">
        <v>5.51</v>
      </c>
      <c r="H66" s="15">
        <f>'TP&amp;P Notional Rates'!P68</f>
        <v>0.56000000000000005</v>
      </c>
      <c r="I66" s="15">
        <f t="shared" si="0"/>
        <v>6.07</v>
      </c>
      <c r="J66" s="15">
        <v>6.07</v>
      </c>
      <c r="K66" s="15">
        <v>6.07</v>
      </c>
      <c r="L66" s="15">
        <v>6.07</v>
      </c>
      <c r="M66" s="18">
        <v>6.07</v>
      </c>
      <c r="N66" s="18">
        <f t="shared" si="2"/>
        <v>0.74000000000000021</v>
      </c>
      <c r="O66" s="17">
        <f t="shared" si="1"/>
        <v>394429</v>
      </c>
    </row>
    <row r="67" spans="1:15" s="111" customFormat="1" ht="15" x14ac:dyDescent="0.5">
      <c r="A67" s="13" t="s">
        <v>104</v>
      </c>
      <c r="B67" s="14">
        <v>353</v>
      </c>
      <c r="C67" s="13" t="s">
        <v>117</v>
      </c>
      <c r="D67" s="156"/>
      <c r="E67" s="156"/>
      <c r="F67" s="157"/>
      <c r="G67" s="157"/>
      <c r="H67" s="156"/>
      <c r="I67" s="156"/>
      <c r="J67" s="156"/>
      <c r="K67" s="156"/>
      <c r="L67" s="156"/>
      <c r="M67" s="158"/>
      <c r="N67" s="158"/>
      <c r="O67" s="159"/>
    </row>
    <row r="68" spans="1:15" s="111" customFormat="1" ht="15" x14ac:dyDescent="0.5">
      <c r="A68" s="13" t="s">
        <v>104</v>
      </c>
      <c r="B68" s="14">
        <v>354</v>
      </c>
      <c r="C68" s="13" t="s">
        <v>118</v>
      </c>
      <c r="D68" s="15">
        <v>4.21</v>
      </c>
      <c r="E68" s="15">
        <v>4.21</v>
      </c>
      <c r="F68" s="12">
        <v>114.4</v>
      </c>
      <c r="G68" s="15">
        <v>4.3499999999999996</v>
      </c>
      <c r="H68" s="15">
        <f>'TP&amp;P Notional Rates'!P70</f>
        <v>0.56000000000000005</v>
      </c>
      <c r="I68" s="15">
        <f t="shared" si="0"/>
        <v>4.91</v>
      </c>
      <c r="J68" s="15">
        <v>4.91</v>
      </c>
      <c r="K68" s="15">
        <v>4.91</v>
      </c>
      <c r="L68" s="15">
        <v>4.91</v>
      </c>
      <c r="M68" s="18">
        <v>4.91</v>
      </c>
      <c r="N68" s="18">
        <f t="shared" si="2"/>
        <v>0.70000000000000018</v>
      </c>
      <c r="O68" s="17">
        <f t="shared" si="1"/>
        <v>320172</v>
      </c>
    </row>
    <row r="69" spans="1:15" s="111" customFormat="1" ht="15" x14ac:dyDescent="0.5">
      <c r="A69" s="13" t="s">
        <v>104</v>
      </c>
      <c r="B69" s="14">
        <v>355</v>
      </c>
      <c r="C69" s="13" t="s">
        <v>119</v>
      </c>
      <c r="D69" s="156"/>
      <c r="E69" s="156"/>
      <c r="F69" s="157"/>
      <c r="G69" s="157"/>
      <c r="H69" s="156"/>
      <c r="I69" s="156"/>
      <c r="J69" s="156"/>
      <c r="K69" s="156"/>
      <c r="L69" s="156"/>
      <c r="M69" s="158"/>
      <c r="N69" s="158"/>
      <c r="O69" s="159"/>
    </row>
    <row r="70" spans="1:15" s="111" customFormat="1" ht="15" x14ac:dyDescent="0.5">
      <c r="A70" s="13" t="s">
        <v>104</v>
      </c>
      <c r="B70" s="14">
        <v>343</v>
      </c>
      <c r="C70" s="13" t="s">
        <v>120</v>
      </c>
      <c r="D70" s="15">
        <v>5.38</v>
      </c>
      <c r="E70" s="15">
        <v>5.38</v>
      </c>
      <c r="F70" s="12">
        <v>151.80000000000001</v>
      </c>
      <c r="G70" s="15">
        <v>5.56</v>
      </c>
      <c r="H70" s="15">
        <f>'TP&amp;P Notional Rates'!P72</f>
        <v>0.63</v>
      </c>
      <c r="I70" s="15">
        <f t="shared" si="0"/>
        <v>6.1899999999999995</v>
      </c>
      <c r="J70" s="15">
        <v>6.1899999999999995</v>
      </c>
      <c r="K70" s="15">
        <v>6.1899999999999995</v>
      </c>
      <c r="L70" s="15">
        <v>6.1899999999999995</v>
      </c>
      <c r="M70" s="18">
        <v>6.19</v>
      </c>
      <c r="N70" s="18">
        <f t="shared" si="2"/>
        <v>0.8100000000000005</v>
      </c>
      <c r="O70" s="17">
        <f t="shared" si="1"/>
        <v>535596</v>
      </c>
    </row>
    <row r="71" spans="1:15" s="111" customFormat="1" ht="15" x14ac:dyDescent="0.5">
      <c r="A71" s="13" t="s">
        <v>104</v>
      </c>
      <c r="B71" s="14">
        <v>342</v>
      </c>
      <c r="C71" s="13" t="s">
        <v>121</v>
      </c>
      <c r="D71" s="15">
        <v>2.57</v>
      </c>
      <c r="E71" s="15">
        <v>4.01</v>
      </c>
      <c r="F71" s="12">
        <v>61</v>
      </c>
      <c r="G71" s="15">
        <v>2.66</v>
      </c>
      <c r="H71" s="15">
        <f>'TP&amp;P Notional Rates'!P73</f>
        <v>0.52</v>
      </c>
      <c r="I71" s="15">
        <f t="shared" si="0"/>
        <v>3.18</v>
      </c>
      <c r="J71" s="15">
        <v>4.6399999999999997</v>
      </c>
      <c r="K71" s="15">
        <v>4.6399999999999997</v>
      </c>
      <c r="L71" s="15">
        <v>4.6399999999999997</v>
      </c>
      <c r="M71" s="18">
        <v>4.6399999999999997</v>
      </c>
      <c r="N71" s="18">
        <f t="shared" si="2"/>
        <v>0.62999999999999989</v>
      </c>
      <c r="O71" s="17">
        <f t="shared" si="1"/>
        <v>161333</v>
      </c>
    </row>
    <row r="72" spans="1:15" s="111" customFormat="1" ht="15" x14ac:dyDescent="0.5">
      <c r="A72" s="13" t="s">
        <v>104</v>
      </c>
      <c r="B72" s="14">
        <v>356</v>
      </c>
      <c r="C72" s="13" t="s">
        <v>122</v>
      </c>
      <c r="D72" s="15">
        <v>4.22</v>
      </c>
      <c r="E72" s="15">
        <v>4.22</v>
      </c>
      <c r="F72" s="12">
        <v>287</v>
      </c>
      <c r="G72" s="15">
        <v>4.3600000000000003</v>
      </c>
      <c r="H72" s="15">
        <f>'TP&amp;P Notional Rates'!P74</f>
        <v>0.48</v>
      </c>
      <c r="I72" s="15">
        <f t="shared" si="0"/>
        <v>4.84</v>
      </c>
      <c r="J72" s="15">
        <v>4.84</v>
      </c>
      <c r="K72" s="15">
        <v>4.84</v>
      </c>
      <c r="L72" s="15">
        <v>4.84</v>
      </c>
      <c r="M72" s="18">
        <v>4.84</v>
      </c>
      <c r="N72" s="18">
        <f t="shared" si="2"/>
        <v>0.62000000000000011</v>
      </c>
      <c r="O72" s="17">
        <f t="shared" si="1"/>
        <v>791776</v>
      </c>
    </row>
    <row r="73" spans="1:15" s="111" customFormat="1" ht="15" x14ac:dyDescent="0.5">
      <c r="A73" s="13" t="s">
        <v>104</v>
      </c>
      <c r="B73" s="14">
        <v>357</v>
      </c>
      <c r="C73" s="13" t="s">
        <v>123</v>
      </c>
      <c r="D73" s="156"/>
      <c r="E73" s="156"/>
      <c r="F73" s="157"/>
      <c r="G73" s="157"/>
      <c r="H73" s="156"/>
      <c r="I73" s="156"/>
      <c r="J73" s="156"/>
      <c r="K73" s="156"/>
      <c r="L73" s="156"/>
      <c r="M73" s="158"/>
      <c r="N73" s="158"/>
      <c r="O73" s="159"/>
    </row>
    <row r="74" spans="1:15" s="111" customFormat="1" ht="15" x14ac:dyDescent="0.5">
      <c r="A74" s="13" t="s">
        <v>104</v>
      </c>
      <c r="B74" s="14">
        <v>358</v>
      </c>
      <c r="C74" s="13" t="s">
        <v>124</v>
      </c>
      <c r="D74" s="156"/>
      <c r="E74" s="156"/>
      <c r="F74" s="157"/>
      <c r="G74" s="157"/>
      <c r="H74" s="156"/>
      <c r="I74" s="156"/>
      <c r="J74" s="156"/>
      <c r="K74" s="156"/>
      <c r="L74" s="156"/>
      <c r="M74" s="158"/>
      <c r="N74" s="158"/>
      <c r="O74" s="159"/>
    </row>
    <row r="75" spans="1:15" s="111" customFormat="1" ht="15" x14ac:dyDescent="0.5">
      <c r="A75" s="13" t="s">
        <v>104</v>
      </c>
      <c r="B75" s="14">
        <v>877</v>
      </c>
      <c r="C75" s="13" t="s">
        <v>125</v>
      </c>
      <c r="D75" s="15">
        <v>1.83</v>
      </c>
      <c r="E75" s="15">
        <v>4.01</v>
      </c>
      <c r="F75" s="12">
        <v>80</v>
      </c>
      <c r="G75" s="15">
        <v>1.89</v>
      </c>
      <c r="H75" s="15">
        <f>'TP&amp;P Notional Rates'!P77</f>
        <v>0.4</v>
      </c>
      <c r="I75" s="15">
        <f t="shared" ref="I75:I133" si="3">IFERROR(G75+H75," ")</f>
        <v>2.29</v>
      </c>
      <c r="J75" s="15">
        <v>4.6399999999999997</v>
      </c>
      <c r="K75" s="15">
        <v>4.6399999999999997</v>
      </c>
      <c r="L75" s="15">
        <v>4.6399999999999997</v>
      </c>
      <c r="M75" s="18">
        <v>4.6399999999999997</v>
      </c>
      <c r="N75" s="18">
        <f t="shared" ref="N75:N133" si="4">IFERROR(M75-E75,"")</f>
        <v>0.62999999999999989</v>
      </c>
      <c r="O75" s="17">
        <f t="shared" ref="O75:O133" si="5">IFERROR(ROUNDUP(F75*M75*15*38,0),"")</f>
        <v>211584</v>
      </c>
    </row>
    <row r="76" spans="1:15" s="111" customFormat="1" ht="15" x14ac:dyDescent="0.5">
      <c r="A76" s="13" t="s">
        <v>104</v>
      </c>
      <c r="B76" s="14">
        <v>943</v>
      </c>
      <c r="C76" s="13" t="s">
        <v>126</v>
      </c>
      <c r="D76" s="15">
        <v>3.85</v>
      </c>
      <c r="E76" s="15">
        <v>4.01</v>
      </c>
      <c r="F76" s="12">
        <v>120.5</v>
      </c>
      <c r="G76" s="15">
        <v>3.98</v>
      </c>
      <c r="H76" s="15">
        <f>'TP&amp;P Notional Rates'!P78</f>
        <v>0.53</v>
      </c>
      <c r="I76" s="15">
        <f t="shared" si="3"/>
        <v>4.51</v>
      </c>
      <c r="J76" s="15">
        <v>4.6399999999999997</v>
      </c>
      <c r="K76" s="15">
        <v>4.6399999999999997</v>
      </c>
      <c r="L76" s="15">
        <v>4.6399999999999997</v>
      </c>
      <c r="M76" s="18">
        <v>4.6399999999999997</v>
      </c>
      <c r="N76" s="18">
        <f t="shared" si="4"/>
        <v>0.62999999999999989</v>
      </c>
      <c r="O76" s="17">
        <f t="shared" si="5"/>
        <v>318699</v>
      </c>
    </row>
    <row r="77" spans="1:15" s="111" customFormat="1" ht="15" x14ac:dyDescent="0.5">
      <c r="A77" s="13" t="s">
        <v>104</v>
      </c>
      <c r="B77" s="14">
        <v>359</v>
      </c>
      <c r="C77" s="13" t="s">
        <v>127</v>
      </c>
      <c r="D77" s="15">
        <v>3.16</v>
      </c>
      <c r="E77" s="15">
        <v>4.01</v>
      </c>
      <c r="F77" s="12">
        <v>129.4</v>
      </c>
      <c r="G77" s="15">
        <v>3.27</v>
      </c>
      <c r="H77" s="15">
        <f>'TP&amp;P Notional Rates'!P79</f>
        <v>0.5</v>
      </c>
      <c r="I77" s="15">
        <f t="shared" si="3"/>
        <v>3.77</v>
      </c>
      <c r="J77" s="15">
        <v>4.6399999999999997</v>
      </c>
      <c r="K77" s="15">
        <v>4.6399999999999997</v>
      </c>
      <c r="L77" s="15">
        <v>4.6399999999999997</v>
      </c>
      <c r="M77" s="18">
        <v>4.6399999999999997</v>
      </c>
      <c r="N77" s="18">
        <f t="shared" si="4"/>
        <v>0.62999999999999989</v>
      </c>
      <c r="O77" s="17">
        <f t="shared" si="5"/>
        <v>342238</v>
      </c>
    </row>
    <row r="78" spans="1:15" s="111" customFormat="1" ht="15" x14ac:dyDescent="0.5">
      <c r="A78" s="13" t="s">
        <v>104</v>
      </c>
      <c r="B78" s="14">
        <v>344</v>
      </c>
      <c r="C78" s="13" t="s">
        <v>128</v>
      </c>
      <c r="D78" s="15">
        <v>5.59</v>
      </c>
      <c r="E78" s="15">
        <v>5.59</v>
      </c>
      <c r="F78" s="12">
        <v>181</v>
      </c>
      <c r="G78" s="15">
        <v>5.78</v>
      </c>
      <c r="H78" s="15">
        <f>'TP&amp;P Notional Rates'!P80</f>
        <v>0.56000000000000005</v>
      </c>
      <c r="I78" s="15">
        <f t="shared" si="3"/>
        <v>6.34</v>
      </c>
      <c r="J78" s="15">
        <v>6.34</v>
      </c>
      <c r="K78" s="15">
        <v>6.34</v>
      </c>
      <c r="L78" s="15">
        <v>6.34</v>
      </c>
      <c r="M78" s="18">
        <v>6.34</v>
      </c>
      <c r="N78" s="18">
        <f t="shared" si="4"/>
        <v>0.75</v>
      </c>
      <c r="O78" s="17">
        <f t="shared" si="5"/>
        <v>654098</v>
      </c>
    </row>
    <row r="79" spans="1:15" s="111" customFormat="1" ht="15" x14ac:dyDescent="0.5">
      <c r="A79" s="13" t="s">
        <v>129</v>
      </c>
      <c r="B79" s="14">
        <v>301</v>
      </c>
      <c r="C79" s="13" t="s">
        <v>130</v>
      </c>
      <c r="D79" s="156"/>
      <c r="E79" s="156"/>
      <c r="F79" s="157"/>
      <c r="G79" s="157"/>
      <c r="H79" s="156"/>
      <c r="I79" s="156"/>
      <c r="J79" s="156"/>
      <c r="K79" s="156"/>
      <c r="L79" s="156"/>
      <c r="M79" s="158"/>
      <c r="N79" s="158"/>
      <c r="O79" s="159"/>
    </row>
    <row r="80" spans="1:15" s="111" customFormat="1" ht="15" x14ac:dyDescent="0.5">
      <c r="A80" s="13" t="s">
        <v>129</v>
      </c>
      <c r="B80" s="14">
        <v>302</v>
      </c>
      <c r="C80" s="13" t="s">
        <v>131</v>
      </c>
      <c r="D80" s="15">
        <v>0.42</v>
      </c>
      <c r="E80" s="15">
        <v>4.01</v>
      </c>
      <c r="F80" s="12">
        <v>304.5</v>
      </c>
      <c r="G80" s="15">
        <v>0.43</v>
      </c>
      <c r="H80" s="15">
        <f>'TP&amp;P Notional Rates'!P82</f>
        <v>0.48</v>
      </c>
      <c r="I80" s="15">
        <f t="shared" si="3"/>
        <v>0.90999999999999992</v>
      </c>
      <c r="J80" s="15">
        <v>4.6399999999999997</v>
      </c>
      <c r="K80" s="15">
        <v>4.6399999999999997</v>
      </c>
      <c r="L80" s="15">
        <v>4.6399999999999997</v>
      </c>
      <c r="M80" s="18">
        <v>4.6399999999999997</v>
      </c>
      <c r="N80" s="18">
        <f t="shared" si="4"/>
        <v>0.62999999999999989</v>
      </c>
      <c r="O80" s="17">
        <f t="shared" si="5"/>
        <v>805342</v>
      </c>
    </row>
    <row r="81" spans="1:15" s="111" customFormat="1" ht="15" x14ac:dyDescent="0.5">
      <c r="A81" s="13" t="s">
        <v>129</v>
      </c>
      <c r="B81" s="14">
        <v>303</v>
      </c>
      <c r="C81" s="13" t="s">
        <v>132</v>
      </c>
      <c r="D81" s="156"/>
      <c r="E81" s="156"/>
      <c r="F81" s="157"/>
      <c r="G81" s="157"/>
      <c r="H81" s="156"/>
      <c r="I81" s="156"/>
      <c r="J81" s="156"/>
      <c r="K81" s="156"/>
      <c r="L81" s="156"/>
      <c r="M81" s="158"/>
      <c r="N81" s="158"/>
      <c r="O81" s="159"/>
    </row>
    <row r="82" spans="1:15" s="111" customFormat="1" ht="15" x14ac:dyDescent="0.5">
      <c r="A82" s="13" t="s">
        <v>129</v>
      </c>
      <c r="B82" s="14">
        <v>304</v>
      </c>
      <c r="C82" s="13" t="s">
        <v>133</v>
      </c>
      <c r="D82" s="15">
        <v>5.47</v>
      </c>
      <c r="E82" s="15">
        <v>5.47</v>
      </c>
      <c r="F82" s="12">
        <v>256</v>
      </c>
      <c r="G82" s="15">
        <v>5.65</v>
      </c>
      <c r="H82" s="15">
        <f>'TP&amp;P Notional Rates'!P84</f>
        <v>0.62</v>
      </c>
      <c r="I82" s="15">
        <f t="shared" si="3"/>
        <v>6.2700000000000005</v>
      </c>
      <c r="J82" s="15">
        <v>6.2700000000000005</v>
      </c>
      <c r="K82" s="15">
        <v>6.2700000000000005</v>
      </c>
      <c r="L82" s="15">
        <v>6.2700000000000005</v>
      </c>
      <c r="M82" s="18">
        <v>6.27</v>
      </c>
      <c r="N82" s="18">
        <f t="shared" si="4"/>
        <v>0.79999999999999982</v>
      </c>
      <c r="O82" s="17">
        <f t="shared" si="5"/>
        <v>914919</v>
      </c>
    </row>
    <row r="83" spans="1:15" s="111" customFormat="1" ht="15" x14ac:dyDescent="0.5">
      <c r="A83" s="13" t="s">
        <v>129</v>
      </c>
      <c r="B83" s="14">
        <v>305</v>
      </c>
      <c r="C83" s="13" t="s">
        <v>134</v>
      </c>
      <c r="D83" s="156"/>
      <c r="E83" s="156"/>
      <c r="F83" s="157"/>
      <c r="G83" s="157"/>
      <c r="H83" s="156"/>
      <c r="I83" s="156"/>
      <c r="J83" s="156"/>
      <c r="K83" s="156"/>
      <c r="L83" s="156"/>
      <c r="M83" s="158"/>
      <c r="N83" s="158"/>
      <c r="O83" s="159"/>
    </row>
    <row r="84" spans="1:15" s="111" customFormat="1" ht="15" x14ac:dyDescent="0.5">
      <c r="A84" s="13" t="s">
        <v>129</v>
      </c>
      <c r="B84" s="14">
        <v>306</v>
      </c>
      <c r="C84" s="13" t="s">
        <v>135</v>
      </c>
      <c r="D84" s="15">
        <v>2.89</v>
      </c>
      <c r="E84" s="15">
        <v>4.01</v>
      </c>
      <c r="F84" s="12">
        <v>322</v>
      </c>
      <c r="G84" s="15">
        <v>2.99</v>
      </c>
      <c r="H84" s="15">
        <f>'TP&amp;P Notional Rates'!P86</f>
        <v>0.55000000000000004</v>
      </c>
      <c r="I84" s="15">
        <f t="shared" si="3"/>
        <v>3.54</v>
      </c>
      <c r="J84" s="15">
        <v>4.6399999999999997</v>
      </c>
      <c r="K84" s="15">
        <v>4.6399999999999997</v>
      </c>
      <c r="L84" s="15">
        <v>4.6399999999999997</v>
      </c>
      <c r="M84" s="18">
        <v>4.6399999999999997</v>
      </c>
      <c r="N84" s="18">
        <f t="shared" si="4"/>
        <v>0.62999999999999989</v>
      </c>
      <c r="O84" s="17">
        <f t="shared" si="5"/>
        <v>851626</v>
      </c>
    </row>
    <row r="85" spans="1:15" s="111" customFormat="1" ht="15" x14ac:dyDescent="0.5">
      <c r="A85" s="13" t="s">
        <v>129</v>
      </c>
      <c r="B85" s="14">
        <v>307</v>
      </c>
      <c r="C85" s="13" t="s">
        <v>136</v>
      </c>
      <c r="D85" s="15">
        <v>4.46</v>
      </c>
      <c r="E85" s="15">
        <v>4.46</v>
      </c>
      <c r="F85" s="12">
        <v>352.6</v>
      </c>
      <c r="G85" s="15">
        <v>4.6100000000000003</v>
      </c>
      <c r="H85" s="15">
        <f>'TP&amp;P Notional Rates'!P87</f>
        <v>0.47</v>
      </c>
      <c r="I85" s="15">
        <f t="shared" si="3"/>
        <v>5.08</v>
      </c>
      <c r="J85" s="15">
        <v>5.08</v>
      </c>
      <c r="K85" s="15">
        <v>5.08</v>
      </c>
      <c r="L85" s="15">
        <v>5.08</v>
      </c>
      <c r="M85" s="18">
        <v>5.08</v>
      </c>
      <c r="N85" s="18">
        <f t="shared" si="4"/>
        <v>0.62000000000000011</v>
      </c>
      <c r="O85" s="17">
        <f t="shared" si="5"/>
        <v>1020989</v>
      </c>
    </row>
    <row r="86" spans="1:15" s="111" customFormat="1" ht="15" x14ac:dyDescent="0.5">
      <c r="A86" s="13" t="s">
        <v>129</v>
      </c>
      <c r="B86" s="14">
        <v>308</v>
      </c>
      <c r="C86" s="13" t="s">
        <v>137</v>
      </c>
      <c r="D86" s="156"/>
      <c r="E86" s="156"/>
      <c r="F86" s="157"/>
      <c r="G86" s="157"/>
      <c r="H86" s="156"/>
      <c r="I86" s="156"/>
      <c r="J86" s="156"/>
      <c r="K86" s="156"/>
      <c r="L86" s="156"/>
      <c r="M86" s="158"/>
      <c r="N86" s="158"/>
      <c r="O86" s="159"/>
    </row>
    <row r="87" spans="1:15" s="111" customFormat="1" ht="15" x14ac:dyDescent="0.5">
      <c r="A87" s="13" t="s">
        <v>129</v>
      </c>
      <c r="B87" s="14">
        <v>203</v>
      </c>
      <c r="C87" s="13" t="s">
        <v>138</v>
      </c>
      <c r="D87" s="15">
        <v>3.03</v>
      </c>
      <c r="E87" s="15">
        <v>4.01</v>
      </c>
      <c r="F87" s="12">
        <v>417.8</v>
      </c>
      <c r="G87" s="15">
        <v>3.13</v>
      </c>
      <c r="H87" s="15">
        <f>'TP&amp;P Notional Rates'!P89</f>
        <v>0.56000000000000005</v>
      </c>
      <c r="I87" s="15">
        <f t="shared" si="3"/>
        <v>3.69</v>
      </c>
      <c r="J87" s="15">
        <v>4.6399999999999997</v>
      </c>
      <c r="K87" s="15">
        <v>4.6399999999999997</v>
      </c>
      <c r="L87" s="15">
        <v>4.6399999999999997</v>
      </c>
      <c r="M87" s="18">
        <v>4.6399999999999997</v>
      </c>
      <c r="N87" s="18">
        <f t="shared" si="4"/>
        <v>0.62999999999999989</v>
      </c>
      <c r="O87" s="17">
        <f t="shared" si="5"/>
        <v>1104998</v>
      </c>
    </row>
    <row r="88" spans="1:15" s="111" customFormat="1" ht="15" x14ac:dyDescent="0.5">
      <c r="A88" s="13" t="s">
        <v>129</v>
      </c>
      <c r="B88" s="14">
        <v>310</v>
      </c>
      <c r="C88" s="13" t="s">
        <v>139</v>
      </c>
      <c r="D88" s="15">
        <v>0.5</v>
      </c>
      <c r="E88" s="15">
        <v>4.01</v>
      </c>
      <c r="F88" s="12">
        <v>70</v>
      </c>
      <c r="G88" s="15">
        <v>0.52</v>
      </c>
      <c r="H88" s="15">
        <f>'TP&amp;P Notional Rates'!P90</f>
        <v>0.5</v>
      </c>
      <c r="I88" s="15">
        <f t="shared" si="3"/>
        <v>1.02</v>
      </c>
      <c r="J88" s="15">
        <v>4.6399999999999997</v>
      </c>
      <c r="K88" s="15">
        <v>4.6399999999999997</v>
      </c>
      <c r="L88" s="15">
        <v>4.6399999999999997</v>
      </c>
      <c r="M88" s="18">
        <v>4.6399999999999997</v>
      </c>
      <c r="N88" s="18">
        <f t="shared" si="4"/>
        <v>0.62999999999999989</v>
      </c>
      <c r="O88" s="17">
        <f t="shared" si="5"/>
        <v>185136</v>
      </c>
    </row>
    <row r="89" spans="1:15" s="111" customFormat="1" ht="15" x14ac:dyDescent="0.5">
      <c r="A89" s="13" t="s">
        <v>129</v>
      </c>
      <c r="B89" s="14">
        <v>311</v>
      </c>
      <c r="C89" s="13" t="s">
        <v>140</v>
      </c>
      <c r="D89" s="156"/>
      <c r="E89" s="156"/>
      <c r="F89" s="157"/>
      <c r="G89" s="157"/>
      <c r="H89" s="156"/>
      <c r="I89" s="156"/>
      <c r="J89" s="156"/>
      <c r="K89" s="156"/>
      <c r="L89" s="156"/>
      <c r="M89" s="158"/>
      <c r="N89" s="158"/>
      <c r="O89" s="159"/>
    </row>
    <row r="90" spans="1:15" s="111" customFormat="1" ht="15" x14ac:dyDescent="0.5">
      <c r="A90" s="13" t="s">
        <v>129</v>
      </c>
      <c r="B90" s="14">
        <v>312</v>
      </c>
      <c r="C90" s="13" t="s">
        <v>141</v>
      </c>
      <c r="D90" s="15">
        <v>4.9400000000000004</v>
      </c>
      <c r="E90" s="15">
        <v>4.9400000000000004</v>
      </c>
      <c r="F90" s="12">
        <v>117</v>
      </c>
      <c r="G90" s="15">
        <v>5.1100000000000003</v>
      </c>
      <c r="H90" s="15">
        <f>'TP&amp;P Notional Rates'!P92</f>
        <v>0.5</v>
      </c>
      <c r="I90" s="15">
        <f t="shared" si="3"/>
        <v>5.61</v>
      </c>
      <c r="J90" s="15">
        <v>5.61</v>
      </c>
      <c r="K90" s="15">
        <v>5.61</v>
      </c>
      <c r="L90" s="15">
        <v>5.61</v>
      </c>
      <c r="M90" s="18">
        <v>5.61</v>
      </c>
      <c r="N90" s="18">
        <f t="shared" si="4"/>
        <v>0.66999999999999993</v>
      </c>
      <c r="O90" s="17">
        <f t="shared" si="5"/>
        <v>374131</v>
      </c>
    </row>
    <row r="91" spans="1:15" s="111" customFormat="1" ht="15" x14ac:dyDescent="0.5">
      <c r="A91" s="13" t="s">
        <v>129</v>
      </c>
      <c r="B91" s="14">
        <v>313</v>
      </c>
      <c r="C91" s="13" t="s">
        <v>142</v>
      </c>
      <c r="D91" s="156"/>
      <c r="E91" s="156"/>
      <c r="F91" s="157"/>
      <c r="G91" s="157"/>
      <c r="H91" s="156"/>
      <c r="I91" s="156"/>
      <c r="J91" s="156"/>
      <c r="K91" s="156"/>
      <c r="L91" s="156"/>
      <c r="M91" s="158"/>
      <c r="N91" s="158"/>
      <c r="O91" s="159"/>
    </row>
    <row r="92" spans="1:15" s="111" customFormat="1" ht="15" x14ac:dyDescent="0.5">
      <c r="A92" s="13" t="s">
        <v>129</v>
      </c>
      <c r="B92" s="14">
        <v>314</v>
      </c>
      <c r="C92" s="13" t="s">
        <v>143</v>
      </c>
      <c r="D92" s="15">
        <v>1.28</v>
      </c>
      <c r="E92" s="15">
        <v>4.01</v>
      </c>
      <c r="F92" s="12">
        <v>106</v>
      </c>
      <c r="G92" s="15">
        <v>1.32</v>
      </c>
      <c r="H92" s="15">
        <f>'TP&amp;P Notional Rates'!P94</f>
        <v>0.4</v>
      </c>
      <c r="I92" s="15">
        <f t="shared" si="3"/>
        <v>1.7200000000000002</v>
      </c>
      <c r="J92" s="15">
        <v>4.6399999999999997</v>
      </c>
      <c r="K92" s="15">
        <v>4.6399999999999997</v>
      </c>
      <c r="L92" s="15">
        <v>4.6399999999999997</v>
      </c>
      <c r="M92" s="18">
        <v>4.6399999999999997</v>
      </c>
      <c r="N92" s="18">
        <f t="shared" si="4"/>
        <v>0.62999999999999989</v>
      </c>
      <c r="O92" s="17">
        <f t="shared" si="5"/>
        <v>280349</v>
      </c>
    </row>
    <row r="93" spans="1:15" s="111" customFormat="1" ht="15" x14ac:dyDescent="0.5">
      <c r="A93" s="13" t="s">
        <v>129</v>
      </c>
      <c r="B93" s="14">
        <v>315</v>
      </c>
      <c r="C93" s="13" t="s">
        <v>144</v>
      </c>
      <c r="D93" s="156"/>
      <c r="E93" s="156"/>
      <c r="F93" s="157"/>
      <c r="G93" s="157"/>
      <c r="H93" s="156"/>
      <c r="I93" s="156"/>
      <c r="J93" s="156"/>
      <c r="K93" s="156"/>
      <c r="L93" s="156"/>
      <c r="M93" s="158"/>
      <c r="N93" s="158"/>
      <c r="O93" s="159"/>
    </row>
    <row r="94" spans="1:15" s="111" customFormat="1" ht="15" x14ac:dyDescent="0.5">
      <c r="A94" s="13" t="s">
        <v>129</v>
      </c>
      <c r="B94" s="14">
        <v>317</v>
      </c>
      <c r="C94" s="13" t="s">
        <v>145</v>
      </c>
      <c r="D94" s="156"/>
      <c r="E94" s="156"/>
      <c r="F94" s="157"/>
      <c r="G94" s="157"/>
      <c r="H94" s="156"/>
      <c r="I94" s="156"/>
      <c r="J94" s="156"/>
      <c r="K94" s="156"/>
      <c r="L94" s="156"/>
      <c r="M94" s="158"/>
      <c r="N94" s="158"/>
      <c r="O94" s="159"/>
    </row>
    <row r="95" spans="1:15" s="111" customFormat="1" ht="15" x14ac:dyDescent="0.5">
      <c r="A95" s="13" t="s">
        <v>129</v>
      </c>
      <c r="B95" s="14">
        <v>318</v>
      </c>
      <c r="C95" s="13" t="s">
        <v>146</v>
      </c>
      <c r="D95" s="15">
        <v>2.75</v>
      </c>
      <c r="E95" s="15">
        <v>4.01</v>
      </c>
      <c r="F95" s="12">
        <v>50</v>
      </c>
      <c r="G95" s="15">
        <v>2.84</v>
      </c>
      <c r="H95" s="15">
        <f>'TP&amp;P Notional Rates'!P97</f>
        <v>0.7</v>
      </c>
      <c r="I95" s="15">
        <f t="shared" si="3"/>
        <v>3.54</v>
      </c>
      <c r="J95" s="15">
        <v>4.6399999999999997</v>
      </c>
      <c r="K95" s="15">
        <v>4.6399999999999997</v>
      </c>
      <c r="L95" s="15">
        <v>4.6399999999999997</v>
      </c>
      <c r="M95" s="18">
        <v>4.6399999999999997</v>
      </c>
      <c r="N95" s="18">
        <f t="shared" si="4"/>
        <v>0.62999999999999989</v>
      </c>
      <c r="O95" s="17">
        <f t="shared" si="5"/>
        <v>132240</v>
      </c>
    </row>
    <row r="96" spans="1:15" s="111" customFormat="1" ht="15" x14ac:dyDescent="0.5">
      <c r="A96" s="13" t="s">
        <v>129</v>
      </c>
      <c r="B96" s="14">
        <v>319</v>
      </c>
      <c r="C96" s="13" t="s">
        <v>147</v>
      </c>
      <c r="D96" s="15">
        <v>4.72</v>
      </c>
      <c r="E96" s="15">
        <v>4.72</v>
      </c>
      <c r="F96" s="12">
        <v>148</v>
      </c>
      <c r="G96" s="15">
        <v>4.88</v>
      </c>
      <c r="H96" s="15">
        <f>'TP&amp;P Notional Rates'!P98</f>
        <v>0.51</v>
      </c>
      <c r="I96" s="15">
        <f t="shared" si="3"/>
        <v>5.39</v>
      </c>
      <c r="J96" s="15">
        <v>5.39</v>
      </c>
      <c r="K96" s="15">
        <v>5.39</v>
      </c>
      <c r="L96" s="15">
        <v>5.39</v>
      </c>
      <c r="M96" s="18">
        <v>5.39</v>
      </c>
      <c r="N96" s="18">
        <f t="shared" si="4"/>
        <v>0.66999999999999993</v>
      </c>
      <c r="O96" s="17">
        <f t="shared" si="5"/>
        <v>454701</v>
      </c>
    </row>
    <row r="97" spans="1:15" s="111" customFormat="1" ht="15" x14ac:dyDescent="0.5">
      <c r="A97" s="13" t="s">
        <v>129</v>
      </c>
      <c r="B97" s="14">
        <v>320</v>
      </c>
      <c r="C97" s="13" t="s">
        <v>148</v>
      </c>
      <c r="D97" s="15">
        <v>2.6</v>
      </c>
      <c r="E97" s="15">
        <v>4.01</v>
      </c>
      <c r="F97" s="12">
        <v>213.4</v>
      </c>
      <c r="G97" s="15">
        <v>2.69</v>
      </c>
      <c r="H97" s="15">
        <f>'TP&amp;P Notional Rates'!P99</f>
        <v>0.5</v>
      </c>
      <c r="I97" s="15">
        <f t="shared" si="3"/>
        <v>3.19</v>
      </c>
      <c r="J97" s="15">
        <v>4.6399999999999997</v>
      </c>
      <c r="K97" s="15">
        <v>4.6399999999999997</v>
      </c>
      <c r="L97" s="15">
        <v>4.6399999999999997</v>
      </c>
      <c r="M97" s="18">
        <v>4.6399999999999997</v>
      </c>
      <c r="N97" s="18">
        <f t="shared" si="4"/>
        <v>0.62999999999999989</v>
      </c>
      <c r="O97" s="17">
        <f t="shared" si="5"/>
        <v>564401</v>
      </c>
    </row>
    <row r="98" spans="1:15" s="111" customFormat="1" ht="15" x14ac:dyDescent="0.5">
      <c r="A98" s="13" t="s">
        <v>149</v>
      </c>
      <c r="B98" s="14">
        <v>867</v>
      </c>
      <c r="C98" s="13" t="s">
        <v>150</v>
      </c>
      <c r="D98" s="156"/>
      <c r="E98" s="156"/>
      <c r="F98" s="157"/>
      <c r="G98" s="157"/>
      <c r="H98" s="156"/>
      <c r="I98" s="156"/>
      <c r="J98" s="156"/>
      <c r="K98" s="156"/>
      <c r="L98" s="156"/>
      <c r="M98" s="158"/>
      <c r="N98" s="158"/>
      <c r="O98" s="159"/>
    </row>
    <row r="99" spans="1:15" s="111" customFormat="1" ht="15" x14ac:dyDescent="0.5">
      <c r="A99" s="13" t="s">
        <v>149</v>
      </c>
      <c r="B99" s="14">
        <v>846</v>
      </c>
      <c r="C99" s="13" t="s">
        <v>151</v>
      </c>
      <c r="D99" s="15">
        <v>2.64</v>
      </c>
      <c r="E99" s="15">
        <v>4.01</v>
      </c>
      <c r="F99" s="12">
        <v>155.80000000000001</v>
      </c>
      <c r="G99" s="15">
        <v>2.73</v>
      </c>
      <c r="H99" s="15">
        <f>'TP&amp;P Notional Rates'!P101</f>
        <v>0.41</v>
      </c>
      <c r="I99" s="15">
        <f t="shared" si="3"/>
        <v>3.14</v>
      </c>
      <c r="J99" s="15">
        <v>4.6399999999999997</v>
      </c>
      <c r="K99" s="15">
        <v>4.6399999999999997</v>
      </c>
      <c r="L99" s="15">
        <v>4.6399999999999997</v>
      </c>
      <c r="M99" s="18">
        <v>4.6399999999999997</v>
      </c>
      <c r="N99" s="18">
        <f t="shared" si="4"/>
        <v>0.62999999999999989</v>
      </c>
      <c r="O99" s="17">
        <f t="shared" si="5"/>
        <v>412060</v>
      </c>
    </row>
    <row r="100" spans="1:15" s="111" customFormat="1" ht="15" x14ac:dyDescent="0.5">
      <c r="A100" s="13" t="s">
        <v>149</v>
      </c>
      <c r="B100" s="14">
        <v>825</v>
      </c>
      <c r="C100" s="13" t="s">
        <v>152</v>
      </c>
      <c r="D100" s="15">
        <v>2.31</v>
      </c>
      <c r="E100" s="15">
        <v>4.01</v>
      </c>
      <c r="F100" s="12">
        <v>200.4</v>
      </c>
      <c r="G100" s="15">
        <v>2.39</v>
      </c>
      <c r="H100" s="15">
        <f>'TP&amp;P Notional Rates'!P102</f>
        <v>0.41</v>
      </c>
      <c r="I100" s="15">
        <f t="shared" si="3"/>
        <v>2.8000000000000003</v>
      </c>
      <c r="J100" s="15">
        <v>4.6399999999999997</v>
      </c>
      <c r="K100" s="15">
        <v>4.6399999999999997</v>
      </c>
      <c r="L100" s="15">
        <v>4.6399999999999997</v>
      </c>
      <c r="M100" s="18">
        <v>4.6399999999999997</v>
      </c>
      <c r="N100" s="18">
        <f t="shared" si="4"/>
        <v>0.62999999999999989</v>
      </c>
      <c r="O100" s="17">
        <f t="shared" si="5"/>
        <v>530018</v>
      </c>
    </row>
    <row r="101" spans="1:15" s="111" customFormat="1" ht="15" x14ac:dyDescent="0.5">
      <c r="A101" s="13" t="s">
        <v>149</v>
      </c>
      <c r="B101" s="14">
        <v>845</v>
      </c>
      <c r="C101" s="13" t="s">
        <v>153</v>
      </c>
      <c r="D101" s="156"/>
      <c r="E101" s="156"/>
      <c r="F101" s="157"/>
      <c r="G101" s="157"/>
      <c r="H101" s="156"/>
      <c r="I101" s="156"/>
      <c r="J101" s="156"/>
      <c r="K101" s="156"/>
      <c r="L101" s="156"/>
      <c r="M101" s="158"/>
      <c r="N101" s="158"/>
      <c r="O101" s="159"/>
    </row>
    <row r="102" spans="1:15" s="111" customFormat="1" ht="15" x14ac:dyDescent="0.5">
      <c r="A102" s="13" t="s">
        <v>149</v>
      </c>
      <c r="B102" s="14">
        <v>850</v>
      </c>
      <c r="C102" s="13" t="s">
        <v>154</v>
      </c>
      <c r="D102" s="15">
        <v>11.69</v>
      </c>
      <c r="E102" s="15">
        <v>10</v>
      </c>
      <c r="F102" s="12">
        <v>243.3</v>
      </c>
      <c r="G102" s="15">
        <v>12.08</v>
      </c>
      <c r="H102" s="15">
        <f>'TP&amp;P Notional Rates'!P104</f>
        <v>0.46</v>
      </c>
      <c r="I102" s="15">
        <f t="shared" si="3"/>
        <v>12.540000000000001</v>
      </c>
      <c r="J102" s="15">
        <v>12.540000000000001</v>
      </c>
      <c r="K102" s="15">
        <v>10</v>
      </c>
      <c r="L102" s="15">
        <v>10</v>
      </c>
      <c r="M102" s="18">
        <v>10</v>
      </c>
      <c r="N102" s="18">
        <f t="shared" si="4"/>
        <v>0</v>
      </c>
      <c r="O102" s="17">
        <f t="shared" si="5"/>
        <v>1386810</v>
      </c>
    </row>
    <row r="103" spans="1:15" s="111" customFormat="1" ht="15" x14ac:dyDescent="0.5">
      <c r="A103" s="13" t="s">
        <v>149</v>
      </c>
      <c r="B103" s="14">
        <v>921</v>
      </c>
      <c r="C103" s="13" t="s">
        <v>155</v>
      </c>
      <c r="D103" s="156"/>
      <c r="E103" s="156"/>
      <c r="F103" s="157"/>
      <c r="G103" s="157"/>
      <c r="H103" s="156"/>
      <c r="I103" s="156"/>
      <c r="J103" s="156"/>
      <c r="K103" s="156"/>
      <c r="L103" s="156"/>
      <c r="M103" s="158"/>
      <c r="N103" s="158"/>
      <c r="O103" s="159"/>
    </row>
    <row r="104" spans="1:15" s="111" customFormat="1" ht="15" x14ac:dyDescent="0.5">
      <c r="A104" s="13" t="s">
        <v>149</v>
      </c>
      <c r="B104" s="14">
        <v>886</v>
      </c>
      <c r="C104" s="13" t="s">
        <v>156</v>
      </c>
      <c r="D104" s="15">
        <v>3.46</v>
      </c>
      <c r="E104" s="15">
        <v>4.01</v>
      </c>
      <c r="F104" s="12">
        <v>88</v>
      </c>
      <c r="G104" s="15">
        <v>3.58</v>
      </c>
      <c r="H104" s="15">
        <f>'TP&amp;P Notional Rates'!P106</f>
        <v>0.36</v>
      </c>
      <c r="I104" s="15">
        <f t="shared" si="3"/>
        <v>3.94</v>
      </c>
      <c r="J104" s="15">
        <v>4.6399999999999997</v>
      </c>
      <c r="K104" s="15">
        <v>4.6399999999999997</v>
      </c>
      <c r="L104" s="15">
        <v>4.6399999999999997</v>
      </c>
      <c r="M104" s="18">
        <v>4.6399999999999997</v>
      </c>
      <c r="N104" s="18">
        <f t="shared" si="4"/>
        <v>0.62999999999999989</v>
      </c>
      <c r="O104" s="17">
        <f t="shared" si="5"/>
        <v>232743</v>
      </c>
    </row>
    <row r="105" spans="1:15" s="111" customFormat="1" ht="15" x14ac:dyDescent="0.5">
      <c r="A105" s="13" t="s">
        <v>149</v>
      </c>
      <c r="B105" s="14">
        <v>887</v>
      </c>
      <c r="C105" s="13" t="s">
        <v>157</v>
      </c>
      <c r="D105" s="156"/>
      <c r="E105" s="156"/>
      <c r="F105" s="157"/>
      <c r="G105" s="157"/>
      <c r="H105" s="156"/>
      <c r="I105" s="156"/>
      <c r="J105" s="156"/>
      <c r="K105" s="156"/>
      <c r="L105" s="156"/>
      <c r="M105" s="158"/>
      <c r="N105" s="158"/>
      <c r="O105" s="159"/>
    </row>
    <row r="106" spans="1:15" s="111" customFormat="1" ht="15" x14ac:dyDescent="0.5">
      <c r="A106" s="13" t="s">
        <v>149</v>
      </c>
      <c r="B106" s="14">
        <v>826</v>
      </c>
      <c r="C106" s="13" t="s">
        <v>158</v>
      </c>
      <c r="D106" s="15">
        <v>3.13</v>
      </c>
      <c r="E106" s="15">
        <v>4.01</v>
      </c>
      <c r="F106" s="12">
        <v>80.83</v>
      </c>
      <c r="G106" s="15">
        <v>3.23</v>
      </c>
      <c r="H106" s="15">
        <f>'TP&amp;P Notional Rates'!P108</f>
        <v>0.79</v>
      </c>
      <c r="I106" s="15">
        <f t="shared" si="3"/>
        <v>4.0199999999999996</v>
      </c>
      <c r="J106" s="15">
        <v>4.6399999999999997</v>
      </c>
      <c r="K106" s="15">
        <v>4.6399999999999997</v>
      </c>
      <c r="L106" s="15">
        <v>4.6399999999999997</v>
      </c>
      <c r="M106" s="18">
        <v>4.6399999999999997</v>
      </c>
      <c r="N106" s="18">
        <f t="shared" si="4"/>
        <v>0.62999999999999989</v>
      </c>
      <c r="O106" s="17">
        <f t="shared" si="5"/>
        <v>213780</v>
      </c>
    </row>
    <row r="107" spans="1:15" s="111" customFormat="1" ht="15" x14ac:dyDescent="0.5">
      <c r="A107" s="13" t="s">
        <v>149</v>
      </c>
      <c r="B107" s="14">
        <v>931</v>
      </c>
      <c r="C107" s="13" t="s">
        <v>159</v>
      </c>
      <c r="D107" s="15">
        <v>2.63</v>
      </c>
      <c r="E107" s="15">
        <v>4.01</v>
      </c>
      <c r="F107" s="12">
        <v>427.47</v>
      </c>
      <c r="G107" s="15">
        <v>2.72</v>
      </c>
      <c r="H107" s="15">
        <f>'TP&amp;P Notional Rates'!P109</f>
        <v>0.52</v>
      </c>
      <c r="I107" s="15">
        <f t="shared" si="3"/>
        <v>3.24</v>
      </c>
      <c r="J107" s="15">
        <v>4.6399999999999997</v>
      </c>
      <c r="K107" s="15">
        <v>4.6399999999999997</v>
      </c>
      <c r="L107" s="15">
        <v>4.6399999999999997</v>
      </c>
      <c r="M107" s="18">
        <v>4.6399999999999997</v>
      </c>
      <c r="N107" s="18">
        <f t="shared" si="4"/>
        <v>0.62999999999999989</v>
      </c>
      <c r="O107" s="17">
        <f t="shared" si="5"/>
        <v>1130573</v>
      </c>
    </row>
    <row r="108" spans="1:15" s="111" customFormat="1" ht="15" x14ac:dyDescent="0.5">
      <c r="A108" s="13" t="s">
        <v>149</v>
      </c>
      <c r="B108" s="14">
        <v>851</v>
      </c>
      <c r="C108" s="13" t="s">
        <v>160</v>
      </c>
      <c r="D108" s="156"/>
      <c r="E108" s="156"/>
      <c r="F108" s="157"/>
      <c r="G108" s="157"/>
      <c r="H108" s="156"/>
      <c r="I108" s="156"/>
      <c r="J108" s="156"/>
      <c r="K108" s="156"/>
      <c r="L108" s="156"/>
      <c r="M108" s="158"/>
      <c r="N108" s="158"/>
      <c r="O108" s="159"/>
    </row>
    <row r="109" spans="1:15" s="111" customFormat="1" ht="15" x14ac:dyDescent="0.5">
      <c r="A109" s="13" t="s">
        <v>149</v>
      </c>
      <c r="B109" s="14">
        <v>870</v>
      </c>
      <c r="C109" s="13" t="s">
        <v>161</v>
      </c>
      <c r="D109" s="15">
        <v>1.73</v>
      </c>
      <c r="E109" s="15">
        <v>4.01</v>
      </c>
      <c r="F109" s="12">
        <v>334.4</v>
      </c>
      <c r="G109" s="15">
        <v>1.79</v>
      </c>
      <c r="H109" s="15">
        <f>'TP&amp;P Notional Rates'!P111</f>
        <v>0.52</v>
      </c>
      <c r="I109" s="15">
        <f t="shared" si="3"/>
        <v>2.31</v>
      </c>
      <c r="J109" s="15">
        <v>4.6399999999999997</v>
      </c>
      <c r="K109" s="15">
        <v>4.6399999999999997</v>
      </c>
      <c r="L109" s="15">
        <v>4.6399999999999997</v>
      </c>
      <c r="M109" s="18">
        <v>4.6399999999999997</v>
      </c>
      <c r="N109" s="18">
        <f t="shared" si="4"/>
        <v>0.62999999999999989</v>
      </c>
      <c r="O109" s="17">
        <f t="shared" si="5"/>
        <v>884422</v>
      </c>
    </row>
    <row r="110" spans="1:15" s="111" customFormat="1" ht="15" x14ac:dyDescent="0.5">
      <c r="A110" s="13" t="s">
        <v>149</v>
      </c>
      <c r="B110" s="14">
        <v>871</v>
      </c>
      <c r="C110" s="13" t="s">
        <v>162</v>
      </c>
      <c r="D110" s="15">
        <v>3.21</v>
      </c>
      <c r="E110" s="15">
        <v>4.01</v>
      </c>
      <c r="F110" s="12">
        <v>461</v>
      </c>
      <c r="G110" s="15">
        <v>3.32</v>
      </c>
      <c r="H110" s="15">
        <f>'TP&amp;P Notional Rates'!P112</f>
        <v>0.38</v>
      </c>
      <c r="I110" s="15">
        <f t="shared" si="3"/>
        <v>3.6999999999999997</v>
      </c>
      <c r="J110" s="15">
        <v>4.6399999999999997</v>
      </c>
      <c r="K110" s="15">
        <v>4.6399999999999997</v>
      </c>
      <c r="L110" s="15">
        <v>4.6399999999999997</v>
      </c>
      <c r="M110" s="18">
        <v>4.6399999999999997</v>
      </c>
      <c r="N110" s="18">
        <f t="shared" si="4"/>
        <v>0.62999999999999989</v>
      </c>
      <c r="O110" s="17">
        <f t="shared" si="5"/>
        <v>1219253</v>
      </c>
    </row>
    <row r="111" spans="1:15" s="111" customFormat="1" ht="15" x14ac:dyDescent="0.5">
      <c r="A111" s="13" t="s">
        <v>149</v>
      </c>
      <c r="B111" s="14">
        <v>852</v>
      </c>
      <c r="C111" s="13" t="s">
        <v>163</v>
      </c>
      <c r="D111" s="15">
        <v>2.14</v>
      </c>
      <c r="E111" s="15">
        <v>4.01</v>
      </c>
      <c r="F111" s="12">
        <v>65</v>
      </c>
      <c r="G111" s="15">
        <v>2.21</v>
      </c>
      <c r="H111" s="15">
        <f>'TP&amp;P Notional Rates'!P113</f>
        <v>0.49</v>
      </c>
      <c r="I111" s="15">
        <f t="shared" si="3"/>
        <v>2.7</v>
      </c>
      <c r="J111" s="15">
        <v>4.6399999999999997</v>
      </c>
      <c r="K111" s="15">
        <v>4.6399999999999997</v>
      </c>
      <c r="L111" s="15">
        <v>4.6399999999999997</v>
      </c>
      <c r="M111" s="18">
        <v>4.6399999999999997</v>
      </c>
      <c r="N111" s="18">
        <f t="shared" si="4"/>
        <v>0.62999999999999989</v>
      </c>
      <c r="O111" s="17">
        <f t="shared" si="5"/>
        <v>171912</v>
      </c>
    </row>
    <row r="112" spans="1:15" s="111" customFormat="1" ht="15" x14ac:dyDescent="0.5">
      <c r="A112" s="13" t="s">
        <v>149</v>
      </c>
      <c r="B112" s="14">
        <v>936</v>
      </c>
      <c r="C112" s="13" t="s">
        <v>164</v>
      </c>
      <c r="D112" s="15">
        <v>5.47</v>
      </c>
      <c r="E112" s="15">
        <v>5.47</v>
      </c>
      <c r="F112" s="12">
        <v>379.4</v>
      </c>
      <c r="G112" s="15">
        <v>5.65</v>
      </c>
      <c r="H112" s="15">
        <f>'TP&amp;P Notional Rates'!P114</f>
        <v>0.4</v>
      </c>
      <c r="I112" s="15">
        <f t="shared" si="3"/>
        <v>6.0500000000000007</v>
      </c>
      <c r="J112" s="15">
        <v>6.0500000000000007</v>
      </c>
      <c r="K112" s="15">
        <v>6.0500000000000007</v>
      </c>
      <c r="L112" s="15">
        <v>6.0500000000000007</v>
      </c>
      <c r="M112" s="18">
        <v>6.05</v>
      </c>
      <c r="N112" s="18">
        <f t="shared" si="4"/>
        <v>0.58000000000000007</v>
      </c>
      <c r="O112" s="17">
        <f t="shared" si="5"/>
        <v>1308361</v>
      </c>
    </row>
    <row r="113" spans="1:15" s="111" customFormat="1" ht="15" x14ac:dyDescent="0.5">
      <c r="A113" s="13" t="s">
        <v>149</v>
      </c>
      <c r="B113" s="14">
        <v>869</v>
      </c>
      <c r="C113" s="13" t="s">
        <v>165</v>
      </c>
      <c r="D113" s="15">
        <v>3.14</v>
      </c>
      <c r="E113" s="15">
        <v>4.01</v>
      </c>
      <c r="F113" s="12">
        <v>148.63</v>
      </c>
      <c r="G113" s="15">
        <v>3.25</v>
      </c>
      <c r="H113" s="15">
        <f>'TP&amp;P Notional Rates'!P115</f>
        <v>0.43</v>
      </c>
      <c r="I113" s="15">
        <f t="shared" si="3"/>
        <v>3.68</v>
      </c>
      <c r="J113" s="15">
        <v>4.6399999999999997</v>
      </c>
      <c r="K113" s="15">
        <v>4.6399999999999997</v>
      </c>
      <c r="L113" s="15">
        <v>4.6399999999999997</v>
      </c>
      <c r="M113" s="18">
        <v>4.6399999999999997</v>
      </c>
      <c r="N113" s="18">
        <f t="shared" si="4"/>
        <v>0.62999999999999989</v>
      </c>
      <c r="O113" s="17">
        <f t="shared" si="5"/>
        <v>393097</v>
      </c>
    </row>
    <row r="114" spans="1:15" s="111" customFormat="1" ht="15" x14ac:dyDescent="0.5">
      <c r="A114" s="13" t="s">
        <v>149</v>
      </c>
      <c r="B114" s="14">
        <v>938</v>
      </c>
      <c r="C114" s="13" t="s">
        <v>166</v>
      </c>
      <c r="D114" s="15">
        <v>3.09</v>
      </c>
      <c r="E114" s="15">
        <v>4.01</v>
      </c>
      <c r="F114" s="12">
        <v>429.6</v>
      </c>
      <c r="G114" s="15">
        <v>3.19</v>
      </c>
      <c r="H114" s="15">
        <f>'TP&amp;P Notional Rates'!P116</f>
        <v>0.35</v>
      </c>
      <c r="I114" s="15">
        <f t="shared" si="3"/>
        <v>3.54</v>
      </c>
      <c r="J114" s="15">
        <v>4.6399999999999997</v>
      </c>
      <c r="K114" s="15">
        <v>4.6399999999999997</v>
      </c>
      <c r="L114" s="15">
        <v>4.6399999999999997</v>
      </c>
      <c r="M114" s="18">
        <v>4.6399999999999997</v>
      </c>
      <c r="N114" s="18">
        <f t="shared" si="4"/>
        <v>0.62999999999999989</v>
      </c>
      <c r="O114" s="17">
        <f t="shared" si="5"/>
        <v>1136207</v>
      </c>
    </row>
    <row r="115" spans="1:15" s="111" customFormat="1" ht="15" x14ac:dyDescent="0.5">
      <c r="A115" s="13" t="s">
        <v>149</v>
      </c>
      <c r="B115" s="14">
        <v>868</v>
      </c>
      <c r="C115" s="13" t="s">
        <v>167</v>
      </c>
      <c r="D115" s="15">
        <v>2.0499999999999998</v>
      </c>
      <c r="E115" s="15">
        <v>4.01</v>
      </c>
      <c r="F115" s="12">
        <v>221</v>
      </c>
      <c r="G115" s="15">
        <v>2.12</v>
      </c>
      <c r="H115" s="15">
        <f>'TP&amp;P Notional Rates'!P117</f>
        <v>0.49</v>
      </c>
      <c r="I115" s="15">
        <f t="shared" si="3"/>
        <v>2.6100000000000003</v>
      </c>
      <c r="J115" s="15">
        <v>4.6399999999999997</v>
      </c>
      <c r="K115" s="15">
        <v>4.6399999999999997</v>
      </c>
      <c r="L115" s="15">
        <v>4.6399999999999997</v>
      </c>
      <c r="M115" s="18">
        <v>4.6399999999999997</v>
      </c>
      <c r="N115" s="18">
        <f t="shared" si="4"/>
        <v>0.62999999999999989</v>
      </c>
      <c r="O115" s="17">
        <f t="shared" si="5"/>
        <v>584501</v>
      </c>
    </row>
    <row r="116" spans="1:15" s="111" customFormat="1" ht="15" x14ac:dyDescent="0.5">
      <c r="A116" s="13" t="s">
        <v>149</v>
      </c>
      <c r="B116" s="14">
        <v>872</v>
      </c>
      <c r="C116" s="13" t="s">
        <v>168</v>
      </c>
      <c r="D116" s="15">
        <v>0.35</v>
      </c>
      <c r="E116" s="15">
        <v>4.01</v>
      </c>
      <c r="F116" s="12">
        <v>120.4</v>
      </c>
      <c r="G116" s="15">
        <v>0.36</v>
      </c>
      <c r="H116" s="15">
        <f>'TP&amp;P Notional Rates'!P118</f>
        <v>0.31</v>
      </c>
      <c r="I116" s="15">
        <f t="shared" si="3"/>
        <v>0.66999999999999993</v>
      </c>
      <c r="J116" s="15">
        <v>4.6399999999999997</v>
      </c>
      <c r="K116" s="15">
        <v>4.6399999999999997</v>
      </c>
      <c r="L116" s="15">
        <v>4.6399999999999997</v>
      </c>
      <c r="M116" s="18">
        <v>4.6399999999999997</v>
      </c>
      <c r="N116" s="18">
        <f t="shared" si="4"/>
        <v>0.62999999999999989</v>
      </c>
      <c r="O116" s="17">
        <f t="shared" si="5"/>
        <v>318434</v>
      </c>
    </row>
    <row r="117" spans="1:15" s="111" customFormat="1" ht="15" x14ac:dyDescent="0.5">
      <c r="A117" s="13" t="s">
        <v>169</v>
      </c>
      <c r="B117" s="14">
        <v>800</v>
      </c>
      <c r="C117" s="13" t="s">
        <v>170</v>
      </c>
      <c r="D117" s="156"/>
      <c r="E117" s="156"/>
      <c r="F117" s="157"/>
      <c r="G117" s="157"/>
      <c r="H117" s="156"/>
      <c r="I117" s="156"/>
      <c r="J117" s="156"/>
      <c r="K117" s="156"/>
      <c r="L117" s="156"/>
      <c r="M117" s="158"/>
      <c r="N117" s="158"/>
      <c r="O117" s="159"/>
    </row>
    <row r="118" spans="1:15" s="111" customFormat="1" ht="15" x14ac:dyDescent="0.5">
      <c r="A118" s="13" t="s">
        <v>169</v>
      </c>
      <c r="B118" s="14">
        <v>839</v>
      </c>
      <c r="C118" s="13" t="s">
        <v>171</v>
      </c>
      <c r="D118" s="156"/>
      <c r="E118" s="156"/>
      <c r="F118" s="157"/>
      <c r="G118" s="157"/>
      <c r="H118" s="156"/>
      <c r="I118" s="156"/>
      <c r="J118" s="156"/>
      <c r="K118" s="156"/>
      <c r="L118" s="156"/>
      <c r="M118" s="158"/>
      <c r="N118" s="158"/>
      <c r="O118" s="159"/>
    </row>
    <row r="119" spans="1:15" s="111" customFormat="1" ht="15" x14ac:dyDescent="0.5">
      <c r="A119" s="13" t="s">
        <v>169</v>
      </c>
      <c r="B119" s="14">
        <v>801</v>
      </c>
      <c r="C119" s="13" t="s">
        <v>172</v>
      </c>
      <c r="D119" s="15">
        <v>1.52</v>
      </c>
      <c r="E119" s="15">
        <v>4.01</v>
      </c>
      <c r="F119" s="12">
        <v>1177</v>
      </c>
      <c r="G119" s="15">
        <v>1.57</v>
      </c>
      <c r="H119" s="15">
        <f>'TP&amp;P Notional Rates'!P121</f>
        <v>0.44</v>
      </c>
      <c r="I119" s="15">
        <f t="shared" si="3"/>
        <v>2.0100000000000002</v>
      </c>
      <c r="J119" s="15">
        <v>4.6399999999999997</v>
      </c>
      <c r="K119" s="15">
        <v>4.6399999999999997</v>
      </c>
      <c r="L119" s="15">
        <v>4.6399999999999997</v>
      </c>
      <c r="M119" s="18">
        <v>4.6399999999999997</v>
      </c>
      <c r="N119" s="18">
        <f t="shared" si="4"/>
        <v>0.62999999999999989</v>
      </c>
      <c r="O119" s="17">
        <f t="shared" si="5"/>
        <v>3112930</v>
      </c>
    </row>
    <row r="120" spans="1:15" s="111" customFormat="1" ht="15" x14ac:dyDescent="0.5">
      <c r="A120" s="13" t="s">
        <v>169</v>
      </c>
      <c r="B120" s="14">
        <v>908</v>
      </c>
      <c r="C120" s="13" t="s">
        <v>173</v>
      </c>
      <c r="D120" s="15">
        <v>5.56</v>
      </c>
      <c r="E120" s="15">
        <v>5.56</v>
      </c>
      <c r="F120" s="12">
        <v>101.17</v>
      </c>
      <c r="G120" s="15">
        <v>5.75</v>
      </c>
      <c r="H120" s="15">
        <f>'TP&amp;P Notional Rates'!P122</f>
        <v>0.63</v>
      </c>
      <c r="I120" s="15">
        <f t="shared" si="3"/>
        <v>6.38</v>
      </c>
      <c r="J120" s="15">
        <v>6.38</v>
      </c>
      <c r="K120" s="15">
        <v>6.38</v>
      </c>
      <c r="L120" s="15">
        <v>6.38</v>
      </c>
      <c r="M120" s="18">
        <v>6.38</v>
      </c>
      <c r="N120" s="18">
        <f t="shared" si="4"/>
        <v>0.82000000000000028</v>
      </c>
      <c r="O120" s="17">
        <f t="shared" si="5"/>
        <v>367915</v>
      </c>
    </row>
    <row r="121" spans="1:15" s="111" customFormat="1" ht="15" x14ac:dyDescent="0.5">
      <c r="A121" s="13" t="s">
        <v>169</v>
      </c>
      <c r="B121" s="14">
        <v>878</v>
      </c>
      <c r="C121" s="13" t="s">
        <v>174</v>
      </c>
      <c r="D121" s="15">
        <v>2.11</v>
      </c>
      <c r="E121" s="15">
        <v>4.01</v>
      </c>
      <c r="F121" s="12">
        <v>135</v>
      </c>
      <c r="G121" s="15">
        <v>2.1800000000000002</v>
      </c>
      <c r="H121" s="15">
        <f>'TP&amp;P Notional Rates'!P123</f>
        <v>0.47</v>
      </c>
      <c r="I121" s="15">
        <f t="shared" si="3"/>
        <v>2.6500000000000004</v>
      </c>
      <c r="J121" s="15">
        <v>4.6399999999999997</v>
      </c>
      <c r="K121" s="15">
        <v>4.6399999999999997</v>
      </c>
      <c r="L121" s="15">
        <v>4.6399999999999997</v>
      </c>
      <c r="M121" s="18">
        <v>4.6399999999999997</v>
      </c>
      <c r="N121" s="18">
        <f t="shared" si="4"/>
        <v>0.62999999999999989</v>
      </c>
      <c r="O121" s="17">
        <f t="shared" si="5"/>
        <v>357048</v>
      </c>
    </row>
    <row r="122" spans="1:15" s="111" customFormat="1" ht="15" x14ac:dyDescent="0.5">
      <c r="A122" s="13" t="s">
        <v>169</v>
      </c>
      <c r="B122" s="14">
        <v>838</v>
      </c>
      <c r="C122" s="13" t="s">
        <v>175</v>
      </c>
      <c r="D122" s="156"/>
      <c r="E122" s="156"/>
      <c r="F122" s="157"/>
      <c r="G122" s="157"/>
      <c r="H122" s="156"/>
      <c r="I122" s="156"/>
      <c r="J122" s="156"/>
      <c r="K122" s="156"/>
      <c r="L122" s="156"/>
      <c r="M122" s="158"/>
      <c r="N122" s="158"/>
      <c r="O122" s="159"/>
    </row>
    <row r="123" spans="1:15" s="111" customFormat="1" ht="15" x14ac:dyDescent="0.5">
      <c r="A123" s="13" t="s">
        <v>169</v>
      </c>
      <c r="B123" s="14">
        <v>916</v>
      </c>
      <c r="C123" s="13" t="s">
        <v>176</v>
      </c>
      <c r="D123" s="156"/>
      <c r="E123" s="156"/>
      <c r="F123" s="157"/>
      <c r="G123" s="157"/>
      <c r="H123" s="156"/>
      <c r="I123" s="156"/>
      <c r="J123" s="156"/>
      <c r="K123" s="156"/>
      <c r="L123" s="156"/>
      <c r="M123" s="158"/>
      <c r="N123" s="158"/>
      <c r="O123" s="159"/>
    </row>
    <row r="124" spans="1:15" s="111" customFormat="1" ht="15" x14ac:dyDescent="0.5">
      <c r="A124" s="13" t="s">
        <v>169</v>
      </c>
      <c r="B124" s="14">
        <v>802</v>
      </c>
      <c r="C124" s="13" t="s">
        <v>177</v>
      </c>
      <c r="D124" s="156"/>
      <c r="E124" s="156"/>
      <c r="F124" s="157"/>
      <c r="G124" s="157"/>
      <c r="H124" s="156"/>
      <c r="I124" s="156"/>
      <c r="J124" s="156"/>
      <c r="K124" s="156"/>
      <c r="L124" s="156"/>
      <c r="M124" s="158"/>
      <c r="N124" s="158"/>
      <c r="O124" s="159"/>
    </row>
    <row r="125" spans="1:15" s="111" customFormat="1" ht="15" x14ac:dyDescent="0.5">
      <c r="A125" s="13" t="s">
        <v>169</v>
      </c>
      <c r="B125" s="14">
        <v>879</v>
      </c>
      <c r="C125" s="13" t="s">
        <v>178</v>
      </c>
      <c r="D125" s="15">
        <v>7.73</v>
      </c>
      <c r="E125" s="15">
        <v>7.73</v>
      </c>
      <c r="F125" s="12">
        <v>109.47</v>
      </c>
      <c r="G125" s="15">
        <v>7.99</v>
      </c>
      <c r="H125" s="15">
        <f>'TP&amp;P Notional Rates'!P127</f>
        <v>0.57999999999999996</v>
      </c>
      <c r="I125" s="15">
        <f t="shared" si="3"/>
        <v>8.57</v>
      </c>
      <c r="J125" s="15">
        <v>8.57</v>
      </c>
      <c r="K125" s="15">
        <v>8.57</v>
      </c>
      <c r="L125" s="15">
        <v>8.57</v>
      </c>
      <c r="M125" s="18">
        <v>8.57</v>
      </c>
      <c r="N125" s="18">
        <f t="shared" si="4"/>
        <v>0.83999999999999986</v>
      </c>
      <c r="O125" s="17">
        <f t="shared" si="5"/>
        <v>534751</v>
      </c>
    </row>
    <row r="126" spans="1:15" s="111" customFormat="1" ht="15" x14ac:dyDescent="0.5">
      <c r="A126" s="13" t="s">
        <v>169</v>
      </c>
      <c r="B126" s="14">
        <v>933</v>
      </c>
      <c r="C126" s="13" t="s">
        <v>179</v>
      </c>
      <c r="D126" s="156"/>
      <c r="E126" s="156"/>
      <c r="F126" s="157"/>
      <c r="G126" s="157"/>
      <c r="H126" s="156"/>
      <c r="I126" s="156"/>
      <c r="J126" s="156"/>
      <c r="K126" s="156"/>
      <c r="L126" s="156"/>
      <c r="M126" s="158"/>
      <c r="N126" s="158"/>
      <c r="O126" s="159"/>
    </row>
    <row r="127" spans="1:15" s="111" customFormat="1" ht="15" x14ac:dyDescent="0.5">
      <c r="A127" s="13" t="s">
        <v>169</v>
      </c>
      <c r="B127" s="14">
        <v>803</v>
      </c>
      <c r="C127" s="13" t="s">
        <v>180</v>
      </c>
      <c r="D127" s="156"/>
      <c r="E127" s="156"/>
      <c r="F127" s="157"/>
      <c r="G127" s="157"/>
      <c r="H127" s="156"/>
      <c r="I127" s="156"/>
      <c r="J127" s="156"/>
      <c r="K127" s="156"/>
      <c r="L127" s="156"/>
      <c r="M127" s="158"/>
      <c r="N127" s="158"/>
      <c r="O127" s="159"/>
    </row>
    <row r="128" spans="1:15" s="111" customFormat="1" ht="15" x14ac:dyDescent="0.5">
      <c r="A128" s="13" t="s">
        <v>169</v>
      </c>
      <c r="B128" s="14">
        <v>866</v>
      </c>
      <c r="C128" s="13" t="s">
        <v>181</v>
      </c>
      <c r="D128" s="156"/>
      <c r="E128" s="156"/>
      <c r="F128" s="157"/>
      <c r="G128" s="157"/>
      <c r="H128" s="156"/>
      <c r="I128" s="156"/>
      <c r="J128" s="156"/>
      <c r="K128" s="156"/>
      <c r="L128" s="156"/>
      <c r="M128" s="158"/>
      <c r="N128" s="158"/>
      <c r="O128" s="159"/>
    </row>
    <row r="129" spans="1:15" s="111" customFormat="1" ht="15" x14ac:dyDescent="0.5">
      <c r="A129" s="13" t="s">
        <v>169</v>
      </c>
      <c r="B129" s="14">
        <v>880</v>
      </c>
      <c r="C129" s="13" t="s">
        <v>182</v>
      </c>
      <c r="D129" s="156"/>
      <c r="E129" s="156"/>
      <c r="F129" s="157"/>
      <c r="G129" s="157"/>
      <c r="H129" s="156"/>
      <c r="I129" s="156"/>
      <c r="J129" s="156"/>
      <c r="K129" s="156"/>
      <c r="L129" s="156"/>
      <c r="M129" s="158"/>
      <c r="N129" s="158"/>
      <c r="O129" s="159"/>
    </row>
    <row r="130" spans="1:15" s="111" customFormat="1" ht="15" x14ac:dyDescent="0.5">
      <c r="A130" s="13" t="s">
        <v>169</v>
      </c>
      <c r="B130" s="14">
        <v>865</v>
      </c>
      <c r="C130" s="13" t="s">
        <v>183</v>
      </c>
      <c r="D130" s="156"/>
      <c r="E130" s="156"/>
      <c r="F130" s="157"/>
      <c r="G130" s="157"/>
      <c r="H130" s="156"/>
      <c r="I130" s="156"/>
      <c r="J130" s="156"/>
      <c r="K130" s="156"/>
      <c r="L130" s="156"/>
      <c r="M130" s="158"/>
      <c r="N130" s="158"/>
      <c r="O130" s="159"/>
    </row>
    <row r="131" spans="1:15" s="111" customFormat="1" ht="15" x14ac:dyDescent="0.5">
      <c r="A131" s="13" t="s">
        <v>184</v>
      </c>
      <c r="B131" s="14">
        <v>330</v>
      </c>
      <c r="C131" s="13" t="s">
        <v>185</v>
      </c>
      <c r="D131" s="15">
        <v>3.95</v>
      </c>
      <c r="E131" s="15">
        <v>4.01</v>
      </c>
      <c r="F131" s="12">
        <v>2245.8000000000002</v>
      </c>
      <c r="G131" s="15">
        <v>4.08</v>
      </c>
      <c r="H131" s="15">
        <f>'TP&amp;P Notional Rates'!P133</f>
        <v>0.45</v>
      </c>
      <c r="I131" s="15">
        <f t="shared" si="3"/>
        <v>4.53</v>
      </c>
      <c r="J131" s="15">
        <v>4.6399999999999997</v>
      </c>
      <c r="K131" s="15">
        <v>4.6399999999999997</v>
      </c>
      <c r="L131" s="15">
        <v>4.6399999999999997</v>
      </c>
      <c r="M131" s="18">
        <v>4.6399999999999997</v>
      </c>
      <c r="N131" s="18">
        <f t="shared" si="4"/>
        <v>0.62999999999999989</v>
      </c>
      <c r="O131" s="17">
        <f t="shared" si="5"/>
        <v>5939692</v>
      </c>
    </row>
    <row r="132" spans="1:15" s="111" customFormat="1" ht="15" x14ac:dyDescent="0.5">
      <c r="A132" s="13" t="s">
        <v>184</v>
      </c>
      <c r="B132" s="14">
        <v>331</v>
      </c>
      <c r="C132" s="13" t="s">
        <v>186</v>
      </c>
      <c r="D132" s="15">
        <v>4.25</v>
      </c>
      <c r="E132" s="15">
        <v>4.25</v>
      </c>
      <c r="F132" s="12">
        <v>105</v>
      </c>
      <c r="G132" s="15">
        <v>4.3899999999999997</v>
      </c>
      <c r="H132" s="15">
        <f>'TP&amp;P Notional Rates'!P134</f>
        <v>0.45</v>
      </c>
      <c r="I132" s="15">
        <f t="shared" si="3"/>
        <v>4.84</v>
      </c>
      <c r="J132" s="15">
        <v>4.84</v>
      </c>
      <c r="K132" s="15">
        <v>4.84</v>
      </c>
      <c r="L132" s="15">
        <v>4.84</v>
      </c>
      <c r="M132" s="18">
        <v>4.84</v>
      </c>
      <c r="N132" s="18">
        <f t="shared" si="4"/>
        <v>0.58999999999999986</v>
      </c>
      <c r="O132" s="17">
        <f t="shared" si="5"/>
        <v>289674</v>
      </c>
    </row>
    <row r="133" spans="1:15" s="111" customFormat="1" ht="15" x14ac:dyDescent="0.5">
      <c r="A133" s="13" t="s">
        <v>184</v>
      </c>
      <c r="B133" s="14">
        <v>332</v>
      </c>
      <c r="C133" s="13" t="s">
        <v>187</v>
      </c>
      <c r="D133" s="15">
        <v>6.03</v>
      </c>
      <c r="E133" s="15">
        <v>6.03</v>
      </c>
      <c r="F133" s="12">
        <v>103.78</v>
      </c>
      <c r="G133" s="15">
        <v>6.23</v>
      </c>
      <c r="H133" s="15">
        <f>'TP&amp;P Notional Rates'!P135</f>
        <v>0.37</v>
      </c>
      <c r="I133" s="15">
        <f t="shared" si="3"/>
        <v>6.6000000000000005</v>
      </c>
      <c r="J133" s="15">
        <v>6.6000000000000005</v>
      </c>
      <c r="K133" s="15">
        <v>6.6000000000000005</v>
      </c>
      <c r="L133" s="15">
        <v>6.6000000000000005</v>
      </c>
      <c r="M133" s="18">
        <v>6.6</v>
      </c>
      <c r="N133" s="18">
        <f t="shared" si="4"/>
        <v>0.5699999999999994</v>
      </c>
      <c r="O133" s="17">
        <f t="shared" si="5"/>
        <v>390421</v>
      </c>
    </row>
    <row r="134" spans="1:15" s="111" customFormat="1" ht="15" x14ac:dyDescent="0.5">
      <c r="A134" s="13" t="s">
        <v>184</v>
      </c>
      <c r="B134" s="14">
        <v>884</v>
      </c>
      <c r="C134" s="13" t="s">
        <v>188</v>
      </c>
      <c r="D134" s="156"/>
      <c r="E134" s="156"/>
      <c r="F134" s="157"/>
      <c r="G134" s="157"/>
      <c r="H134" s="156"/>
      <c r="I134" s="156"/>
      <c r="J134" s="156"/>
      <c r="K134" s="156"/>
      <c r="L134" s="156"/>
      <c r="M134" s="158"/>
      <c r="N134" s="158"/>
      <c r="O134" s="159"/>
    </row>
    <row r="135" spans="1:15" s="111" customFormat="1" ht="15" x14ac:dyDescent="0.5">
      <c r="A135" s="13" t="s">
        <v>184</v>
      </c>
      <c r="B135" s="14">
        <v>333</v>
      </c>
      <c r="C135" s="13" t="s">
        <v>189</v>
      </c>
      <c r="D135" s="156"/>
      <c r="E135" s="156"/>
      <c r="F135" s="157"/>
      <c r="G135" s="157"/>
      <c r="H135" s="156"/>
      <c r="I135" s="156"/>
      <c r="J135" s="156"/>
      <c r="K135" s="156"/>
      <c r="L135" s="156"/>
      <c r="M135" s="158"/>
      <c r="N135" s="158"/>
      <c r="O135" s="159"/>
    </row>
    <row r="136" spans="1:15" s="111" customFormat="1" ht="15" x14ac:dyDescent="0.5">
      <c r="A136" s="13" t="s">
        <v>184</v>
      </c>
      <c r="B136" s="14">
        <v>893</v>
      </c>
      <c r="C136" s="13" t="s">
        <v>190</v>
      </c>
      <c r="D136" s="156"/>
      <c r="E136" s="156"/>
      <c r="F136" s="157"/>
      <c r="G136" s="157"/>
      <c r="H136" s="156"/>
      <c r="I136" s="156"/>
      <c r="J136" s="156"/>
      <c r="K136" s="156"/>
      <c r="L136" s="156"/>
      <c r="M136" s="158"/>
      <c r="N136" s="158"/>
      <c r="O136" s="159"/>
    </row>
    <row r="137" spans="1:15" s="111" customFormat="1" ht="15" x14ac:dyDescent="0.5">
      <c r="A137" s="13" t="s">
        <v>184</v>
      </c>
      <c r="B137" s="14">
        <v>334</v>
      </c>
      <c r="C137" s="13" t="s">
        <v>191</v>
      </c>
      <c r="D137" s="156"/>
      <c r="E137" s="156"/>
      <c r="F137" s="157"/>
      <c r="G137" s="157"/>
      <c r="H137" s="156"/>
      <c r="I137" s="156"/>
      <c r="J137" s="156"/>
      <c r="K137" s="156"/>
      <c r="L137" s="156"/>
      <c r="M137" s="158"/>
      <c r="N137" s="158"/>
      <c r="O137" s="159"/>
    </row>
    <row r="138" spans="1:15" s="111" customFormat="1" ht="15" x14ac:dyDescent="0.5">
      <c r="A138" s="13" t="s">
        <v>184</v>
      </c>
      <c r="B138" s="14">
        <v>860</v>
      </c>
      <c r="C138" s="13" t="s">
        <v>192</v>
      </c>
      <c r="D138" s="15">
        <v>5.21</v>
      </c>
      <c r="E138" s="15">
        <v>5.21</v>
      </c>
      <c r="F138" s="12">
        <v>50.4</v>
      </c>
      <c r="G138" s="15">
        <v>5.38</v>
      </c>
      <c r="H138" s="15">
        <f>'TP&amp;P Notional Rates'!P140</f>
        <v>1.26</v>
      </c>
      <c r="I138" s="15">
        <f t="shared" ref="I138:I159" si="6">IFERROR(G138+H138," ")</f>
        <v>6.64</v>
      </c>
      <c r="J138" s="15">
        <v>6.64</v>
      </c>
      <c r="K138" s="15">
        <v>6.64</v>
      </c>
      <c r="L138" s="15">
        <v>6.64</v>
      </c>
      <c r="M138" s="18">
        <v>6.64</v>
      </c>
      <c r="N138" s="18">
        <f t="shared" ref="N138:N159" si="7">IFERROR(M138-E138,"")</f>
        <v>1.4299999999999997</v>
      </c>
      <c r="O138" s="17">
        <f t="shared" ref="O138:O159" si="8">IFERROR(ROUNDUP(F138*M138*15*38,0),"")</f>
        <v>190754</v>
      </c>
    </row>
    <row r="139" spans="1:15" s="111" customFormat="1" ht="15" x14ac:dyDescent="0.5">
      <c r="A139" s="13" t="s">
        <v>184</v>
      </c>
      <c r="B139" s="14">
        <v>861</v>
      </c>
      <c r="C139" s="13" t="s">
        <v>193</v>
      </c>
      <c r="D139" s="15">
        <v>4.0199999999999996</v>
      </c>
      <c r="E139" s="15">
        <v>4.0199999999999996</v>
      </c>
      <c r="F139" s="12">
        <v>35</v>
      </c>
      <c r="G139" s="15">
        <v>4.1500000000000004</v>
      </c>
      <c r="H139" s="15">
        <f>'TP&amp;P Notional Rates'!P141</f>
        <v>0.91</v>
      </c>
      <c r="I139" s="15">
        <f t="shared" si="6"/>
        <v>5.0600000000000005</v>
      </c>
      <c r="J139" s="15">
        <v>5.0600000000000005</v>
      </c>
      <c r="K139" s="15">
        <v>5.0600000000000005</v>
      </c>
      <c r="L139" s="15">
        <v>5.0600000000000005</v>
      </c>
      <c r="M139" s="18">
        <v>5.0599999999999996</v>
      </c>
      <c r="N139" s="18">
        <f t="shared" si="7"/>
        <v>1.04</v>
      </c>
      <c r="O139" s="17">
        <f t="shared" si="8"/>
        <v>100947</v>
      </c>
    </row>
    <row r="140" spans="1:15" s="111" customFormat="1" ht="15" x14ac:dyDescent="0.5">
      <c r="A140" s="13" t="s">
        <v>184</v>
      </c>
      <c r="B140" s="14">
        <v>894</v>
      </c>
      <c r="C140" s="13" t="s">
        <v>194</v>
      </c>
      <c r="D140" s="15">
        <v>5.08</v>
      </c>
      <c r="E140" s="15">
        <v>5.08</v>
      </c>
      <c r="F140" s="12">
        <v>114.67</v>
      </c>
      <c r="G140" s="15">
        <v>5.25</v>
      </c>
      <c r="H140" s="15">
        <f>'TP&amp;P Notional Rates'!P142</f>
        <v>0.56000000000000005</v>
      </c>
      <c r="I140" s="15">
        <f t="shared" si="6"/>
        <v>5.8100000000000005</v>
      </c>
      <c r="J140" s="15">
        <v>5.8100000000000005</v>
      </c>
      <c r="K140" s="15">
        <v>5.8100000000000005</v>
      </c>
      <c r="L140" s="15">
        <v>5.8100000000000005</v>
      </c>
      <c r="M140" s="18">
        <v>5.81</v>
      </c>
      <c r="N140" s="18">
        <f t="shared" si="7"/>
        <v>0.72999999999999954</v>
      </c>
      <c r="O140" s="17">
        <f t="shared" si="8"/>
        <v>379753</v>
      </c>
    </row>
    <row r="141" spans="1:15" s="111" customFormat="1" ht="15" x14ac:dyDescent="0.5">
      <c r="A141" s="13" t="s">
        <v>184</v>
      </c>
      <c r="B141" s="14">
        <v>335</v>
      </c>
      <c r="C141" s="13" t="s">
        <v>195</v>
      </c>
      <c r="D141" s="15">
        <v>3.71</v>
      </c>
      <c r="E141" s="15">
        <v>4.01</v>
      </c>
      <c r="F141" s="12">
        <v>740.8</v>
      </c>
      <c r="G141" s="15">
        <v>3.83</v>
      </c>
      <c r="H141" s="15">
        <f>'TP&amp;P Notional Rates'!P143</f>
        <v>0.47</v>
      </c>
      <c r="I141" s="15">
        <f t="shared" si="6"/>
        <v>4.3</v>
      </c>
      <c r="J141" s="15">
        <v>4.6399999999999997</v>
      </c>
      <c r="K141" s="15">
        <v>4.6399999999999997</v>
      </c>
      <c r="L141" s="15">
        <v>4.6399999999999997</v>
      </c>
      <c r="M141" s="18">
        <v>4.6399999999999997</v>
      </c>
      <c r="N141" s="18">
        <f t="shared" si="7"/>
        <v>0.62999999999999989</v>
      </c>
      <c r="O141" s="17">
        <f t="shared" si="8"/>
        <v>1959268</v>
      </c>
    </row>
    <row r="142" spans="1:15" s="111" customFormat="1" ht="15" x14ac:dyDescent="0.5">
      <c r="A142" s="13" t="s">
        <v>184</v>
      </c>
      <c r="B142" s="14">
        <v>937</v>
      </c>
      <c r="C142" s="13" t="s">
        <v>196</v>
      </c>
      <c r="D142" s="15">
        <v>3.59</v>
      </c>
      <c r="E142" s="15">
        <v>4.01</v>
      </c>
      <c r="F142" s="12">
        <v>395.65</v>
      </c>
      <c r="G142" s="15">
        <v>3.71</v>
      </c>
      <c r="H142" s="15">
        <f>'TP&amp;P Notional Rates'!P144</f>
        <v>0.48</v>
      </c>
      <c r="I142" s="15">
        <f t="shared" si="6"/>
        <v>4.1899999999999995</v>
      </c>
      <c r="J142" s="15">
        <v>4.6399999999999997</v>
      </c>
      <c r="K142" s="15">
        <v>4.6399999999999997</v>
      </c>
      <c r="L142" s="15">
        <v>4.6399999999999997</v>
      </c>
      <c r="M142" s="18">
        <v>4.6399999999999997</v>
      </c>
      <c r="N142" s="18">
        <f t="shared" si="7"/>
        <v>0.62999999999999989</v>
      </c>
      <c r="O142" s="17">
        <f t="shared" si="8"/>
        <v>1046416</v>
      </c>
    </row>
    <row r="143" spans="1:15" s="111" customFormat="1" ht="15" x14ac:dyDescent="0.5">
      <c r="A143" s="13" t="s">
        <v>184</v>
      </c>
      <c r="B143" s="14">
        <v>336</v>
      </c>
      <c r="C143" s="13" t="s">
        <v>197</v>
      </c>
      <c r="D143" s="15">
        <v>3.7</v>
      </c>
      <c r="E143" s="15">
        <v>4.01</v>
      </c>
      <c r="F143" s="12">
        <v>522</v>
      </c>
      <c r="G143" s="15">
        <v>3.82</v>
      </c>
      <c r="H143" s="15">
        <f>'TP&amp;P Notional Rates'!P145</f>
        <v>0.52</v>
      </c>
      <c r="I143" s="15">
        <f t="shared" si="6"/>
        <v>4.34</v>
      </c>
      <c r="J143" s="15">
        <v>4.6399999999999997</v>
      </c>
      <c r="K143" s="15">
        <v>4.6399999999999997</v>
      </c>
      <c r="L143" s="15">
        <v>4.6399999999999997</v>
      </c>
      <c r="M143" s="18">
        <v>4.6399999999999997</v>
      </c>
      <c r="N143" s="18">
        <f t="shared" si="7"/>
        <v>0.62999999999999989</v>
      </c>
      <c r="O143" s="17">
        <f t="shared" si="8"/>
        <v>1380586</v>
      </c>
    </row>
    <row r="144" spans="1:15" s="111" customFormat="1" ht="15" x14ac:dyDescent="0.5">
      <c r="A144" s="13" t="s">
        <v>184</v>
      </c>
      <c r="B144" s="14">
        <v>885</v>
      </c>
      <c r="C144" s="13" t="s">
        <v>198</v>
      </c>
      <c r="D144" s="15">
        <v>2.5</v>
      </c>
      <c r="E144" s="15">
        <v>4.01</v>
      </c>
      <c r="F144" s="12">
        <v>66.400000000000006</v>
      </c>
      <c r="G144" s="15">
        <v>2.58</v>
      </c>
      <c r="H144" s="15">
        <f>'TP&amp;P Notional Rates'!P146</f>
        <v>0.48</v>
      </c>
      <c r="I144" s="15">
        <f t="shared" si="6"/>
        <v>3.06</v>
      </c>
      <c r="J144" s="15">
        <v>4.6399999999999997</v>
      </c>
      <c r="K144" s="15">
        <v>4.6399999999999997</v>
      </c>
      <c r="L144" s="15">
        <v>4.6399999999999997</v>
      </c>
      <c r="M144" s="18">
        <v>4.6399999999999997</v>
      </c>
      <c r="N144" s="18">
        <f t="shared" si="7"/>
        <v>0.62999999999999989</v>
      </c>
      <c r="O144" s="17">
        <f t="shared" si="8"/>
        <v>175615</v>
      </c>
    </row>
    <row r="145" spans="1:15" s="111" customFormat="1" ht="15" x14ac:dyDescent="0.5">
      <c r="A145" s="13" t="s">
        <v>199</v>
      </c>
      <c r="B145" s="14">
        <v>370</v>
      </c>
      <c r="C145" s="13" t="s">
        <v>200</v>
      </c>
      <c r="D145" s="156"/>
      <c r="E145" s="156"/>
      <c r="F145" s="157"/>
      <c r="G145" s="157"/>
      <c r="H145" s="156"/>
      <c r="I145" s="156"/>
      <c r="J145" s="156"/>
      <c r="K145" s="156"/>
      <c r="L145" s="156"/>
      <c r="M145" s="158"/>
      <c r="N145" s="158"/>
      <c r="O145" s="159"/>
    </row>
    <row r="146" spans="1:15" s="111" customFormat="1" ht="15" x14ac:dyDescent="0.5">
      <c r="A146" s="13" t="s">
        <v>199</v>
      </c>
      <c r="B146" s="14">
        <v>380</v>
      </c>
      <c r="C146" s="13" t="s">
        <v>201</v>
      </c>
      <c r="D146" s="15">
        <v>3.95</v>
      </c>
      <c r="E146" s="15">
        <v>4.01</v>
      </c>
      <c r="F146" s="12">
        <v>616</v>
      </c>
      <c r="G146" s="15">
        <v>4.08</v>
      </c>
      <c r="H146" s="15">
        <f>'TP&amp;P Notional Rates'!P148</f>
        <v>0.45</v>
      </c>
      <c r="I146" s="15">
        <f t="shared" si="6"/>
        <v>4.53</v>
      </c>
      <c r="J146" s="15">
        <v>4.6399999999999997</v>
      </c>
      <c r="K146" s="15">
        <v>4.6399999999999997</v>
      </c>
      <c r="L146" s="15">
        <v>4.6399999999999997</v>
      </c>
      <c r="M146" s="18">
        <v>4.6399999999999997</v>
      </c>
      <c r="N146" s="18">
        <f t="shared" si="7"/>
        <v>0.62999999999999989</v>
      </c>
      <c r="O146" s="17">
        <f t="shared" si="8"/>
        <v>1629197</v>
      </c>
    </row>
    <row r="147" spans="1:15" s="111" customFormat="1" ht="15" x14ac:dyDescent="0.5">
      <c r="A147" s="13" t="s">
        <v>199</v>
      </c>
      <c r="B147" s="14">
        <v>381</v>
      </c>
      <c r="C147" s="13" t="s">
        <v>202</v>
      </c>
      <c r="D147" s="156"/>
      <c r="E147" s="156"/>
      <c r="F147" s="157"/>
      <c r="G147" s="157"/>
      <c r="H147" s="156"/>
      <c r="I147" s="156"/>
      <c r="J147" s="156"/>
      <c r="K147" s="156"/>
      <c r="L147" s="156"/>
      <c r="M147" s="158"/>
      <c r="N147" s="158"/>
      <c r="O147" s="159"/>
    </row>
    <row r="148" spans="1:15" s="111" customFormat="1" ht="15" x14ac:dyDescent="0.5">
      <c r="A148" s="13" t="s">
        <v>199</v>
      </c>
      <c r="B148" s="14">
        <v>371</v>
      </c>
      <c r="C148" s="13" t="s">
        <v>203</v>
      </c>
      <c r="D148" s="156"/>
      <c r="E148" s="156"/>
      <c r="F148" s="157"/>
      <c r="G148" s="157"/>
      <c r="H148" s="156"/>
      <c r="I148" s="156"/>
      <c r="J148" s="156"/>
      <c r="K148" s="156"/>
      <c r="L148" s="156"/>
      <c r="M148" s="158"/>
      <c r="N148" s="158"/>
      <c r="O148" s="159"/>
    </row>
    <row r="149" spans="1:15" s="111" customFormat="1" ht="15" x14ac:dyDescent="0.5">
      <c r="A149" s="13" t="s">
        <v>199</v>
      </c>
      <c r="B149" s="14">
        <v>811</v>
      </c>
      <c r="C149" s="13" t="s">
        <v>204</v>
      </c>
      <c r="D149" s="15">
        <v>2.57</v>
      </c>
      <c r="E149" s="15">
        <v>4.01</v>
      </c>
      <c r="F149" s="12">
        <v>254.8</v>
      </c>
      <c r="G149" s="15">
        <v>2.66</v>
      </c>
      <c r="H149" s="15">
        <f>'TP&amp;P Notional Rates'!P151</f>
        <v>0.5</v>
      </c>
      <c r="I149" s="15">
        <f t="shared" si="6"/>
        <v>3.16</v>
      </c>
      <c r="J149" s="15">
        <v>4.6399999999999997</v>
      </c>
      <c r="K149" s="15">
        <v>4.6399999999999997</v>
      </c>
      <c r="L149" s="15">
        <v>4.6399999999999997</v>
      </c>
      <c r="M149" s="18">
        <v>4.6399999999999997</v>
      </c>
      <c r="N149" s="18">
        <f t="shared" si="7"/>
        <v>0.62999999999999989</v>
      </c>
      <c r="O149" s="17">
        <f t="shared" si="8"/>
        <v>673896</v>
      </c>
    </row>
    <row r="150" spans="1:15" s="111" customFormat="1" ht="15" x14ac:dyDescent="0.5">
      <c r="A150" s="13" t="s">
        <v>199</v>
      </c>
      <c r="B150" s="14">
        <v>810</v>
      </c>
      <c r="C150" s="13" t="s">
        <v>205</v>
      </c>
      <c r="D150" s="15">
        <v>5.27</v>
      </c>
      <c r="E150" s="15">
        <v>5.27</v>
      </c>
      <c r="F150" s="12">
        <v>68.8</v>
      </c>
      <c r="G150" s="15">
        <v>5.45</v>
      </c>
      <c r="H150" s="15">
        <f>'TP&amp;P Notional Rates'!P152</f>
        <v>0.6</v>
      </c>
      <c r="I150" s="15">
        <f t="shared" si="6"/>
        <v>6.05</v>
      </c>
      <c r="J150" s="15">
        <v>6.05</v>
      </c>
      <c r="K150" s="15">
        <v>6.05</v>
      </c>
      <c r="L150" s="15">
        <v>6.05</v>
      </c>
      <c r="M150" s="18">
        <v>6.05</v>
      </c>
      <c r="N150" s="18">
        <f t="shared" si="7"/>
        <v>0.78000000000000025</v>
      </c>
      <c r="O150" s="17">
        <f t="shared" si="8"/>
        <v>237257</v>
      </c>
    </row>
    <row r="151" spans="1:15" s="111" customFormat="1" ht="15" x14ac:dyDescent="0.5">
      <c r="A151" s="13" t="s">
        <v>199</v>
      </c>
      <c r="B151" s="14">
        <v>382</v>
      </c>
      <c r="C151" s="13" t="s">
        <v>206</v>
      </c>
      <c r="D151" s="15">
        <v>4.24</v>
      </c>
      <c r="E151" s="15">
        <v>4.24</v>
      </c>
      <c r="F151" s="12">
        <v>58</v>
      </c>
      <c r="G151" s="15">
        <v>4.38</v>
      </c>
      <c r="H151" s="15">
        <f>'TP&amp;P Notional Rates'!P153</f>
        <v>0.55000000000000004</v>
      </c>
      <c r="I151" s="15">
        <f t="shared" si="6"/>
        <v>4.93</v>
      </c>
      <c r="J151" s="15">
        <v>4.93</v>
      </c>
      <c r="K151" s="15">
        <v>4.93</v>
      </c>
      <c r="L151" s="15">
        <v>4.93</v>
      </c>
      <c r="M151" s="18">
        <v>4.93</v>
      </c>
      <c r="N151" s="18">
        <f t="shared" si="7"/>
        <v>0.6899999999999995</v>
      </c>
      <c r="O151" s="17">
        <f t="shared" si="8"/>
        <v>162986</v>
      </c>
    </row>
    <row r="152" spans="1:15" s="111" customFormat="1" ht="15" x14ac:dyDescent="0.5">
      <c r="A152" s="13" t="s">
        <v>199</v>
      </c>
      <c r="B152" s="14">
        <v>383</v>
      </c>
      <c r="C152" s="13" t="s">
        <v>207</v>
      </c>
      <c r="D152" s="156"/>
      <c r="E152" s="156"/>
      <c r="F152" s="157"/>
      <c r="G152" s="157"/>
      <c r="H152" s="156"/>
      <c r="I152" s="156"/>
      <c r="J152" s="156"/>
      <c r="K152" s="156"/>
      <c r="L152" s="156"/>
      <c r="M152" s="158"/>
      <c r="N152" s="158"/>
      <c r="O152" s="159"/>
    </row>
    <row r="153" spans="1:15" s="111" customFormat="1" ht="15" x14ac:dyDescent="0.5">
      <c r="A153" s="13" t="s">
        <v>199</v>
      </c>
      <c r="B153" s="14">
        <v>812</v>
      </c>
      <c r="C153" s="13" t="s">
        <v>208</v>
      </c>
      <c r="D153" s="15">
        <v>2.71</v>
      </c>
      <c r="E153" s="15">
        <v>4.01</v>
      </c>
      <c r="F153" s="12">
        <v>88.93</v>
      </c>
      <c r="G153" s="15">
        <v>2.8</v>
      </c>
      <c r="H153" s="15">
        <f>'TP&amp;P Notional Rates'!P155</f>
        <v>0.72</v>
      </c>
      <c r="I153" s="15">
        <f t="shared" si="6"/>
        <v>3.5199999999999996</v>
      </c>
      <c r="J153" s="15">
        <v>4.6399999999999997</v>
      </c>
      <c r="K153" s="15">
        <v>4.6399999999999997</v>
      </c>
      <c r="L153" s="15">
        <v>4.6399999999999997</v>
      </c>
      <c r="M153" s="18">
        <v>4.6399999999999997</v>
      </c>
      <c r="N153" s="18">
        <f t="shared" si="7"/>
        <v>0.62999999999999989</v>
      </c>
      <c r="O153" s="17">
        <f t="shared" si="8"/>
        <v>235203</v>
      </c>
    </row>
    <row r="154" spans="1:15" s="111" customFormat="1" ht="15" x14ac:dyDescent="0.5">
      <c r="A154" s="13" t="s">
        <v>199</v>
      </c>
      <c r="B154" s="14">
        <v>813</v>
      </c>
      <c r="C154" s="13" t="s">
        <v>209</v>
      </c>
      <c r="D154" s="156"/>
      <c r="E154" s="156"/>
      <c r="F154" s="157"/>
      <c r="G154" s="157"/>
      <c r="H154" s="156"/>
      <c r="I154" s="156"/>
      <c r="J154" s="156"/>
      <c r="K154" s="156"/>
      <c r="L154" s="156"/>
      <c r="M154" s="158"/>
      <c r="N154" s="158"/>
      <c r="O154" s="159"/>
    </row>
    <row r="155" spans="1:15" s="111" customFormat="1" ht="15" x14ac:dyDescent="0.5">
      <c r="A155" s="13" t="s">
        <v>199</v>
      </c>
      <c r="B155" s="14">
        <v>815</v>
      </c>
      <c r="C155" s="13" t="s">
        <v>210</v>
      </c>
      <c r="D155" s="15">
        <v>3.32</v>
      </c>
      <c r="E155" s="15">
        <v>4.01</v>
      </c>
      <c r="F155" s="12">
        <v>173.53</v>
      </c>
      <c r="G155" s="15">
        <v>3.43</v>
      </c>
      <c r="H155" s="15">
        <f>'TP&amp;P Notional Rates'!P157</f>
        <v>0.55000000000000004</v>
      </c>
      <c r="I155" s="15">
        <f t="shared" si="6"/>
        <v>3.9800000000000004</v>
      </c>
      <c r="J155" s="15">
        <v>4.6399999999999997</v>
      </c>
      <c r="K155" s="15">
        <v>4.6399999999999997</v>
      </c>
      <c r="L155" s="15">
        <v>4.6399999999999997</v>
      </c>
      <c r="M155" s="18">
        <v>4.6399999999999997</v>
      </c>
      <c r="N155" s="18">
        <f t="shared" si="7"/>
        <v>0.62999999999999989</v>
      </c>
      <c r="O155" s="17">
        <f t="shared" si="8"/>
        <v>458953</v>
      </c>
    </row>
    <row r="156" spans="1:15" s="111" customFormat="1" ht="15" x14ac:dyDescent="0.5">
      <c r="A156" s="13" t="s">
        <v>199</v>
      </c>
      <c r="B156" s="14">
        <v>372</v>
      </c>
      <c r="C156" s="13" t="s">
        <v>211</v>
      </c>
      <c r="D156" s="15">
        <v>6.45</v>
      </c>
      <c r="E156" s="15">
        <v>6.45</v>
      </c>
      <c r="F156" s="12">
        <v>278.17</v>
      </c>
      <c r="G156" s="15">
        <v>6.67</v>
      </c>
      <c r="H156" s="15">
        <f>'TP&amp;P Notional Rates'!P158</f>
        <v>0.39</v>
      </c>
      <c r="I156" s="15">
        <f t="shared" si="6"/>
        <v>7.06</v>
      </c>
      <c r="J156" s="15">
        <v>7.06</v>
      </c>
      <c r="K156" s="15">
        <v>7.06</v>
      </c>
      <c r="L156" s="15">
        <v>7.06</v>
      </c>
      <c r="M156" s="18">
        <v>7.06</v>
      </c>
      <c r="N156" s="18">
        <f t="shared" si="7"/>
        <v>0.60999999999999943</v>
      </c>
      <c r="O156" s="17">
        <f t="shared" si="8"/>
        <v>1119412</v>
      </c>
    </row>
    <row r="157" spans="1:15" s="111" customFormat="1" ht="15" x14ac:dyDescent="0.5">
      <c r="A157" s="13" t="s">
        <v>199</v>
      </c>
      <c r="B157" s="14">
        <v>373</v>
      </c>
      <c r="C157" s="13" t="s">
        <v>212</v>
      </c>
      <c r="D157" s="15">
        <v>0.87</v>
      </c>
      <c r="E157" s="15">
        <v>4.01</v>
      </c>
      <c r="F157" s="12">
        <v>158.6</v>
      </c>
      <c r="G157" s="15">
        <v>0.9</v>
      </c>
      <c r="H157" s="15">
        <f>'TP&amp;P Notional Rates'!P159</f>
        <v>0.4</v>
      </c>
      <c r="I157" s="15">
        <f t="shared" si="6"/>
        <v>1.3</v>
      </c>
      <c r="J157" s="15">
        <v>4.6399999999999997</v>
      </c>
      <c r="K157" s="15">
        <v>4.6399999999999997</v>
      </c>
      <c r="L157" s="15">
        <v>4.6399999999999997</v>
      </c>
      <c r="M157" s="18">
        <v>4.6399999999999997</v>
      </c>
      <c r="N157" s="18">
        <f t="shared" si="7"/>
        <v>0.62999999999999989</v>
      </c>
      <c r="O157" s="17">
        <f t="shared" si="8"/>
        <v>419466</v>
      </c>
    </row>
    <row r="158" spans="1:15" s="111" customFormat="1" ht="15" x14ac:dyDescent="0.5">
      <c r="A158" s="13" t="s">
        <v>199</v>
      </c>
      <c r="B158" s="14">
        <v>384</v>
      </c>
      <c r="C158" s="13" t="s">
        <v>213</v>
      </c>
      <c r="D158" s="15">
        <v>3.87</v>
      </c>
      <c r="E158" s="15">
        <v>4.01</v>
      </c>
      <c r="F158" s="12">
        <v>198.4</v>
      </c>
      <c r="G158" s="15">
        <v>4</v>
      </c>
      <c r="H158" s="15">
        <f>'TP&amp;P Notional Rates'!P160</f>
        <v>0.48</v>
      </c>
      <c r="I158" s="15">
        <f t="shared" si="6"/>
        <v>4.4800000000000004</v>
      </c>
      <c r="J158" s="15">
        <v>4.6399999999999997</v>
      </c>
      <c r="K158" s="15">
        <v>4.6399999999999997</v>
      </c>
      <c r="L158" s="15">
        <v>4.6399999999999997</v>
      </c>
      <c r="M158" s="18">
        <v>4.6399999999999997</v>
      </c>
      <c r="N158" s="18">
        <f t="shared" si="7"/>
        <v>0.62999999999999989</v>
      </c>
      <c r="O158" s="17">
        <f t="shared" si="8"/>
        <v>524729</v>
      </c>
    </row>
    <row r="159" spans="1:15" s="111" customFormat="1" ht="15" x14ac:dyDescent="0.5">
      <c r="A159" s="13" t="s">
        <v>199</v>
      </c>
      <c r="B159" s="14">
        <v>816</v>
      </c>
      <c r="C159" s="13" t="s">
        <v>214</v>
      </c>
      <c r="D159" s="15">
        <v>3.17</v>
      </c>
      <c r="E159" s="15">
        <v>4.01</v>
      </c>
      <c r="F159" s="12">
        <v>66.489999999999995</v>
      </c>
      <c r="G159" s="15">
        <v>3.28</v>
      </c>
      <c r="H159" s="15">
        <f>'TP&amp;P Notional Rates'!P161</f>
        <v>0.48</v>
      </c>
      <c r="I159" s="15">
        <f t="shared" si="6"/>
        <v>3.76</v>
      </c>
      <c r="J159" s="15">
        <v>4.6399999999999997</v>
      </c>
      <c r="K159" s="15">
        <v>4.6399999999999997</v>
      </c>
      <c r="L159" s="15">
        <v>4.6399999999999997</v>
      </c>
      <c r="M159" s="18">
        <v>4.6399999999999997</v>
      </c>
      <c r="N159" s="18">
        <f t="shared" si="7"/>
        <v>0.62999999999999989</v>
      </c>
      <c r="O159" s="17">
        <f t="shared" si="8"/>
        <v>175853</v>
      </c>
    </row>
  </sheetData>
  <sortState xmlns:xlrd2="http://schemas.microsoft.com/office/spreadsheetml/2017/richdata2" ref="A6:N159">
    <sortCondition ref="A9:A159"/>
    <sortCondition ref="C9:C159"/>
  </sortState>
  <mergeCells count="3">
    <mergeCell ref="A5:A7"/>
    <mergeCell ref="B5:B7"/>
    <mergeCell ref="C5:C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75f0024-1ef3-4388-a12f-6b3dbe873bc5">IFADOCS-634726643-697649</_dlc_DocId>
    <_dlc_DocIdUrl xmlns="075f0024-1ef3-4388-a12f-6b3dbe873bc5">
      <Url>https://educationgovuk.sharepoint.com/sites/ifdanalysis/_layouts/15/DocIdRedir.aspx?ID=IFADOCS-634726643-697649</Url>
      <Description>IFADOCS-634726643-697649</Description>
    </_dlc_DocIdUrl>
    <HNT xmlns="5f633878-cdf3-4c8f-9aa8-535ead00829d">false</HNT>
    <SharedWithUsers xmlns="075f0024-1ef3-4388-a12f-6b3dbe873bc5">
      <UserInfo>
        <DisplayName>PATEL, Dipal</DisplayName>
        <AccountId>961</AccountId>
        <AccountType/>
      </UserInfo>
      <UserInfo>
        <DisplayName>SANDERS, Rosalind</DisplayName>
        <AccountId>671</AccountId>
        <AccountType/>
      </UserInfo>
      <UserInfo>
        <DisplayName>PENNYFATHER, Tracey</DisplayName>
        <AccountId>731</AccountId>
        <AccountType/>
      </UserInfo>
      <UserInfo>
        <DisplayName>DIXON, Christopher</DisplayName>
        <AccountId>1436</AccountId>
        <AccountType/>
      </UserInfo>
      <UserInfo>
        <DisplayName>GOLDMAN, Tom</DisplayName>
        <AccountId>235</AccountId>
        <AccountType/>
      </UserInfo>
      <UserInfo>
        <DisplayName>COLE, Patrick</DisplayName>
        <AccountId>737</AccountId>
        <AccountType/>
      </UserInfo>
      <UserInfo>
        <DisplayName>DUFTY, Thomas</DisplayName>
        <AccountId>1474</AccountId>
        <AccountType/>
      </UserInfo>
      <UserInfo>
        <DisplayName>BARBER, Kevan</DisplayName>
        <AccountId>32</AccountId>
        <AccountType/>
      </UserInfo>
      <UserInfo>
        <DisplayName>HORRIDGE, Emma</DisplayName>
        <AccountId>2450</AccountId>
        <AccountType/>
      </UserInfo>
    </SharedWithUsers>
    <TaxCatchAll xmlns="8c566321-f672-4e06-a901-b5e72b4c4357" xsi:nil="true"/>
    <lcf76f155ced4ddcb4097134ff3c332f xmlns="5f633878-cdf3-4c8f-9aa8-535ead00829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8" ma:contentTypeDescription="Create a new document." ma:contentTypeScope="" ma:versionID="6dff7a379dc480092ba7f09668f6912e">
  <xsd:schema xmlns:xsd="http://www.w3.org/2001/XMLSchema" xmlns:xs="http://www.w3.org/2001/XMLSchema" xmlns:p="http://schemas.microsoft.com/office/2006/metadata/properties" xmlns:ns2="075f0024-1ef3-4388-a12f-6b3dbe873bc5" xmlns:ns3="5f633878-cdf3-4c8f-9aa8-535ead00829d" xmlns:ns4="8c566321-f672-4e06-a901-b5e72b4c4357" targetNamespace="http://schemas.microsoft.com/office/2006/metadata/properties" ma:root="true" ma:fieldsID="34bf1998586098beaf1c09f3ff60459a" ns2:_="" ns3:_="" ns4:_="">
    <xsd:import namespace="075f0024-1ef3-4388-a12f-6b3dbe873bc5"/>
    <xsd:import namespace="5f633878-cdf3-4c8f-9aa8-535ead00829d"/>
    <xsd:import namespace="8c566321-f672-4e06-a901-b5e72b4c43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df2750a-3242-40de-ba94-4557ab122abf}" ma:internalName="TaxCatchAll" ma:showField="CatchAllData" ma:web="075f0024-1ef3-4388-a12f-6b3dbe873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76D47-940D-4F17-B63A-A5D798C55CBF}">
  <ds:schemaRefs>
    <ds:schemaRef ds:uri="http://schemas.microsoft.com/office/2006/metadata/properties"/>
    <ds:schemaRef ds:uri="http://schemas.microsoft.com/office/infopath/2007/PartnerControls"/>
    <ds:schemaRef ds:uri="075f0024-1ef3-4388-a12f-6b3dbe873bc5"/>
    <ds:schemaRef ds:uri="5f633878-cdf3-4c8f-9aa8-535ead00829d"/>
    <ds:schemaRef ds:uri="8c566321-f672-4e06-a901-b5e72b4c4357"/>
  </ds:schemaRefs>
</ds:datastoreItem>
</file>

<file path=customXml/itemProps2.xml><?xml version="1.0" encoding="utf-8"?>
<ds:datastoreItem xmlns:ds="http://schemas.openxmlformats.org/officeDocument/2006/customXml" ds:itemID="{3E258D08-75B8-47D4-96F0-8B8F18452165}">
  <ds:schemaRefs>
    <ds:schemaRef ds:uri="http://schemas.microsoft.com/sharepoint/v3/contenttype/forms"/>
  </ds:schemaRefs>
</ds:datastoreItem>
</file>

<file path=customXml/itemProps3.xml><?xml version="1.0" encoding="utf-8"?>
<ds:datastoreItem xmlns:ds="http://schemas.openxmlformats.org/officeDocument/2006/customXml" ds:itemID="{0D374A3F-7235-4C50-AAD4-86B46416DFC1}">
  <ds:schemaRefs>
    <ds:schemaRef ds:uri="http://schemas.microsoft.com/sharepoint/events"/>
  </ds:schemaRefs>
</ds:datastoreItem>
</file>

<file path=customXml/itemProps4.xml><?xml version="1.0" encoding="utf-8"?>
<ds:datastoreItem xmlns:ds="http://schemas.openxmlformats.org/officeDocument/2006/customXml" ds:itemID="{C62F840C-170B-49A2-91AA-7C7B5AF54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Information</vt:lpstr>
      <vt:lpstr>National Details</vt:lpstr>
      <vt:lpstr>3-4YO 2024-25 rates</vt:lpstr>
      <vt:lpstr>2YO 2024-25 rates</vt:lpstr>
      <vt:lpstr>Under 2s 2024-25 rates</vt:lpstr>
      <vt:lpstr>3-4YO 2024-25 step-by-step</vt:lpstr>
      <vt:lpstr>2YO 2024-25 step-by-step</vt:lpstr>
      <vt:lpstr>Under 2s 2024-25 step-by-step</vt:lpstr>
      <vt:lpstr>MNS 2024-25</vt:lpstr>
      <vt:lpstr>TP&amp;P Notional Rates</vt:lpstr>
      <vt:lpstr>ACA</vt:lpstr>
      <vt:lpstr>Formula Factor Data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EYNFF step-by-step</dc:title>
  <dc:subject/>
  <dc:creator>FIELDEN, Susan</dc:creator>
  <cp:keywords/>
  <dc:description/>
  <cp:lastModifiedBy>RAINE, Nicola</cp:lastModifiedBy>
  <cp:revision/>
  <dcterms:created xsi:type="dcterms:W3CDTF">2015-12-18T19:39:51Z</dcterms:created>
  <dcterms:modified xsi:type="dcterms:W3CDTF">2023-11-28T19:00:36Z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d3c4d744-0ff6-4fab-b6f2-a707ad40396d</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y fmtid="{D5CDD505-2E9C-101B-9397-08002B2CF9AE}" pid="10" name="MediaServiceImageTags">
    <vt:lpwstr/>
  </property>
</Properties>
</file>