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ialogsheets/sheet1.xml" ContentType="application/vnd.openxmlformats-officedocument.spreadsheetml.dialog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Documents\Ranger Management &amp;  Design Services\Eastfield Stables 2\Eastfield Stables\2023 forward plan\5 for 2023\Section 62A application to PINS\Consultants\Pathfinder\"/>
    </mc:Choice>
  </mc:AlternateContent>
  <xr:revisionPtr revIDLastSave="0" documentId="8_{B36A8B63-4A1D-4E8A-847C-7C10F2DA4F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 5Nr Dwellings" sheetId="24" r:id="rId1"/>
    <sheet name="BCIS Analysis" sheetId="21" r:id="rId2"/>
    <sheet name="Sheet2" sheetId="2" state="hidden" r:id="rId3"/>
    <sheet name="Dialog1" sheetId="3" state="hidden" r:id="rId4"/>
  </sheets>
  <definedNames>
    <definedName name="_xlnm.Print_Area" localSheetId="0">'All 5Nr Dwellings'!$A$1:$R$185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4" l="1"/>
  <c r="L171" i="24"/>
  <c r="H15" i="24"/>
  <c r="E6" i="21"/>
  <c r="L174" i="24"/>
  <c r="L173" i="24"/>
  <c r="L172" i="24"/>
  <c r="L168" i="24"/>
  <c r="I68" i="24"/>
  <c r="L181" i="24" l="1"/>
  <c r="L46" i="24"/>
  <c r="G6" i="21"/>
  <c r="D130" i="24"/>
  <c r="D129" i="24"/>
  <c r="D128" i="24"/>
  <c r="L126" i="24"/>
  <c r="N115" i="24"/>
  <c r="N116" i="24" s="1"/>
  <c r="F89" i="24"/>
  <c r="F88" i="24"/>
  <c r="F84" i="24"/>
  <c r="C79" i="24"/>
  <c r="C77" i="24"/>
  <c r="C75" i="24"/>
  <c r="L72" i="24"/>
  <c r="E117" i="24"/>
  <c r="L57" i="24"/>
  <c r="L41" i="24"/>
  <c r="L37" i="24"/>
  <c r="L33" i="24"/>
  <c r="O19" i="24"/>
  <c r="N19" i="24"/>
  <c r="H19" i="24"/>
  <c r="L19" i="24" s="1"/>
  <c r="O18" i="24"/>
  <c r="N18" i="24"/>
  <c r="H18" i="24"/>
  <c r="L18" i="24" s="1"/>
  <c r="O17" i="24"/>
  <c r="N17" i="24"/>
  <c r="H17" i="24"/>
  <c r="L17" i="24" s="1"/>
  <c r="O16" i="24"/>
  <c r="N16" i="24"/>
  <c r="H16" i="24"/>
  <c r="L16" i="24" s="1"/>
  <c r="O15" i="24"/>
  <c r="N15" i="24"/>
  <c r="L15" i="24"/>
  <c r="L50" i="24" s="1"/>
  <c r="O14" i="24"/>
  <c r="N14" i="24"/>
  <c r="T8" i="24"/>
  <c r="T9" i="24" s="1"/>
  <c r="R1" i="24"/>
  <c r="F29" i="24" l="1"/>
  <c r="L29" i="24" s="1"/>
  <c r="L48" i="24"/>
  <c r="L51" i="24" l="1"/>
  <c r="L52" i="24" s="1"/>
  <c r="L53" i="24" l="1"/>
  <c r="L55" i="24" s="1"/>
  <c r="L58" i="24" s="1"/>
  <c r="L62" i="24" s="1"/>
  <c r="H63" i="24" l="1"/>
  <c r="D63" i="24"/>
  <c r="L66" i="24"/>
  <c r="L113" i="24" s="1"/>
  <c r="L68" i="24" l="1"/>
  <c r="H69" i="24" s="1"/>
  <c r="D69" i="24" l="1"/>
  <c r="L105" i="24"/>
  <c r="L115" i="24" s="1"/>
  <c r="L110" i="24" l="1"/>
</calcChain>
</file>

<file path=xl/sharedStrings.xml><?xml version="1.0" encoding="utf-8"?>
<sst xmlns="http://schemas.openxmlformats.org/spreadsheetml/2006/main" count="285" uniqueCount="201">
  <si>
    <t>NB: To be read in conjunction with accompanying notes</t>
  </si>
  <si>
    <t>CLIENT:</t>
  </si>
  <si>
    <t>SCHEME:</t>
  </si>
  <si>
    <t>DATE:</t>
  </si>
  <si>
    <t>BASED ON:</t>
  </si>
  <si>
    <t>HOUSE TYPES:</t>
  </si>
  <si>
    <t>Total net internal floor area</t>
  </si>
  <si>
    <t>=</t>
  </si>
  <si>
    <t>Semi Detached - "Standard" Specification Superstructures:</t>
  </si>
  <si>
    <t>Total</t>
  </si>
  <si>
    <t>Type</t>
  </si>
  <si>
    <t>Floor</t>
  </si>
  <si>
    <t>x</t>
  </si>
  <si>
    <t>Nr. of</t>
  </si>
  <si>
    <t>£</t>
  </si>
  <si>
    <t>Bed</t>
  </si>
  <si>
    <t>Reference</t>
  </si>
  <si>
    <t>Dwellings</t>
  </si>
  <si>
    <t>Spaces</t>
  </si>
  <si>
    <t>SUBSTRUCTURES:</t>
  </si>
  <si>
    <t>("Normal" - including structural floors; bungalows count 1.5x)</t>
  </si>
  <si>
    <t>Total Floor Area (from above)</t>
  </si>
  <si>
    <t>@</t>
  </si>
  <si>
    <t>SERVICES:</t>
  </si>
  <si>
    <t>(Connections &amp; Infrastructure Costs)</t>
  </si>
  <si>
    <t>Dwellings:</t>
  </si>
  <si>
    <t>Nr.</t>
  </si>
  <si>
    <t>EXTERNAL WORKS:</t>
  </si>
  <si>
    <t>(Typical - excluding Adoptable Works; flats count 2/3rds)</t>
  </si>
  <si>
    <t>DRAINAGE:</t>
  </si>
  <si>
    <t>Length of Road:</t>
  </si>
  <si>
    <t>m</t>
  </si>
  <si>
    <t>ABNORMAL WORKS ALLOWANCES:</t>
  </si>
  <si>
    <t>(See Accompanying Notes)</t>
  </si>
  <si>
    <t>%</t>
  </si>
  <si>
    <t>CONTINGENCIES:</t>
  </si>
  <si>
    <t>1 to 5</t>
  </si>
  <si>
    <t>TOTAL ESTIMATED COST (EXCL FEES) FOR START:</t>
  </si>
  <si>
    <t>Ave cost/dwelling:</t>
  </si>
  <si>
    <t>Add - For Design and Other Fees:</t>
  </si>
  <si>
    <t>TOTAL ESTIMATED COST (INCL FEES) FOR START:</t>
  </si>
  <si>
    <t>ACCOMPANYING NOTES:</t>
  </si>
  <si>
    <t>"Standard Notes"</t>
  </si>
  <si>
    <t>"Scheme Specific Notes" (where appropriate)</t>
  </si>
  <si>
    <t>SUFFOLK HERITAGE HOUSING ASSOCIATION LIMITED</t>
  </si>
  <si>
    <t>GREAT EASTERN HOUSING GROUP LIMITED</t>
  </si>
  <si>
    <t>PEDDARS WAY HOUSING ASSOCIATION LIMITED</t>
  </si>
  <si>
    <t>BROADLAND HOUSING ASSOCIATION LIMITED</t>
  </si>
  <si>
    <t>THE GUINNESS TRUST</t>
  </si>
  <si>
    <t>ANGLIA HOUSING GROUP</t>
  </si>
  <si>
    <t>*</t>
  </si>
  <si>
    <t>POTENTIAL SCHEME/ESTIMATE SUMMARY</t>
  </si>
  <si>
    <t>Total Included in Estimate</t>
  </si>
  <si>
    <t>SCHEME/ESTIMATE BASED ON:</t>
  </si>
  <si>
    <t>DISTRICT COUNCIL:</t>
  </si>
  <si>
    <t>CONTRACT BASIS/DEVELOPER:</t>
  </si>
  <si>
    <t>SCHEME MIX:</t>
  </si>
  <si>
    <t>ESTIMATED COST:</t>
  </si>
  <si>
    <t>Total Scheme Cost</t>
  </si>
  <si>
    <t>Assessed/Actual Design Fees &amp; On-Costs</t>
  </si>
  <si>
    <t>Within Design &amp; Build Cost</t>
  </si>
  <si>
    <t>FORECAST START DATE:</t>
  </si>
  <si>
    <t>Design and Build Cost</t>
  </si>
  <si>
    <t>NB: To be read in conjunction with accompanying notes and/or footnotes</t>
  </si>
  <si>
    <t>Works Cost</t>
  </si>
  <si>
    <t>FOOTNOTES:</t>
  </si>
  <si>
    <t>Units</t>
  </si>
  <si>
    <t>£/Unit</t>
  </si>
  <si>
    <t>Dwellings + 1Nr Landlord (Cmmnls)</t>
  </si>
  <si>
    <t>Sub-Total</t>
  </si>
  <si>
    <t>(Sub-Total  &lt;£2M: 12.5%; £2M - £3M: 15%; &gt;£3M: 17.5%)</t>
  </si>
  <si>
    <t>PRELIMS:</t>
  </si>
  <si>
    <t>Land</t>
  </si>
  <si>
    <t>Other Internal Notes (NOT FOR CLIENT)</t>
  </si>
  <si>
    <t>Site Area:-</t>
  </si>
  <si>
    <t>Total Sq M</t>
  </si>
  <si>
    <t>Total Ha</t>
  </si>
  <si>
    <t>SOUTH HOLLAND</t>
  </si>
  <si>
    <t>FENLAND</t>
  </si>
  <si>
    <t>NORTH KESTEVEN</t>
  </si>
  <si>
    <t>NORTH NORFOLK</t>
  </si>
  <si>
    <t>SOUTH KESTEVEN</t>
  </si>
  <si>
    <t>SOUTH NORFOLK</t>
  </si>
  <si>
    <t>GT YARMOUTH</t>
  </si>
  <si>
    <t>IPSWICH</t>
  </si>
  <si>
    <t>KING'S LYNN &amp; WEST NORFOLK</t>
  </si>
  <si>
    <t>MID SUFFOLK</t>
  </si>
  <si>
    <t>NORWICH</t>
  </si>
  <si>
    <t>ST EDMUNDSBURY</t>
  </si>
  <si>
    <t>SUFFOLK COASTAL</t>
  </si>
  <si>
    <t>WAVENEY</t>
  </si>
  <si>
    <t>EAST CAMBS</t>
  </si>
  <si>
    <t>BABERGH</t>
  </si>
  <si>
    <t>COLCHESTER</t>
  </si>
  <si>
    <t>SOUTH CAMBS</t>
  </si>
  <si>
    <t>TENDRING</t>
  </si>
  <si>
    <t>BASILDON</t>
  </si>
  <si>
    <t>BRAINTREE</t>
  </si>
  <si>
    <t>BRENTWOOD</t>
  </si>
  <si>
    <t>CAMBRIDGE</t>
  </si>
  <si>
    <t>CASTLE POINT</t>
  </si>
  <si>
    <t>CHELMSFORD</t>
  </si>
  <si>
    <t>EPPING FOREST</t>
  </si>
  <si>
    <t>HARLOW</t>
  </si>
  <si>
    <t>MALDON</t>
  </si>
  <si>
    <t>ROCHFORD</t>
  </si>
  <si>
    <t>THURROCK</t>
  </si>
  <si>
    <t>UTTLESFORD</t>
  </si>
  <si>
    <t>Areas</t>
  </si>
  <si>
    <t>SIZE FACTORS</t>
  </si>
  <si>
    <t>EXTERNAL WORKS NOTE</t>
  </si>
  <si>
    <t>SCHEME SPECIFIC GENERAL NOTES:-</t>
  </si>
  <si>
    <t>DENSITY:</t>
  </si>
  <si>
    <t>Dwellings per hectare</t>
  </si>
  <si>
    <t>SITE AREA:</t>
  </si>
  <si>
    <t>(SEE BELOW FOR COSTING SPECIFIC NOTES).</t>
  </si>
  <si>
    <t>Hectares (approx.)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</si>
  <si>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</si>
  <si>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 to 10</t>
  </si>
  <si>
    <t>11+</t>
  </si>
  <si>
    <t>1.</t>
  </si>
  <si>
    <t>2.</t>
  </si>
  <si>
    <t>3.</t>
  </si>
  <si>
    <t>4.</t>
  </si>
  <si>
    <t>5.</t>
  </si>
  <si>
    <t>6.</t>
  </si>
  <si>
    <t>Pers</t>
  </si>
  <si>
    <t>Adjustment Factors</t>
  </si>
  <si>
    <t>Total Nr of Dwellings</t>
  </si>
  <si>
    <t xml:space="preserve">LINCOLN </t>
  </si>
  <si>
    <t>paths, paved drying area, rotary dryer,</t>
  </si>
  <si>
    <t xml:space="preserve">parking space, privacy panel &amp; chain link </t>
  </si>
  <si>
    <t>fencing, gates, etc.</t>
  </si>
  <si>
    <t>Standard external works includes e.g.</t>
  </si>
  <si>
    <t>HUNTINGDON DISTRICT COUNCIL</t>
  </si>
  <si>
    <t>LINCOLN CITY COUNCIL</t>
  </si>
  <si>
    <r>
      <t xml:space="preserve"> m</t>
    </r>
    <r>
      <rPr>
        <b/>
        <vertAlign val="superscript"/>
        <sz val="9"/>
        <rFont val="Verdana"/>
        <family val="2"/>
      </rPr>
      <t>2</t>
    </r>
  </si>
  <si>
    <r>
      <t>£/m</t>
    </r>
    <r>
      <rPr>
        <b/>
        <vertAlign val="superscript"/>
        <sz val="9"/>
        <rFont val="Verdana"/>
        <family val="2"/>
      </rPr>
      <t>2</t>
    </r>
  </si>
  <si>
    <r>
      <t>Area (m</t>
    </r>
    <r>
      <rPr>
        <b/>
        <u/>
        <vertAlign val="superscript"/>
        <sz val="9"/>
        <rFont val="Verdana"/>
        <family val="2"/>
      </rPr>
      <t>2</t>
    </r>
    <r>
      <rPr>
        <b/>
        <u/>
        <sz val="9"/>
        <rFont val="Verdana"/>
        <family val="2"/>
      </rPr>
      <t>)</t>
    </r>
  </si>
  <si>
    <r>
      <t>m</t>
    </r>
    <r>
      <rPr>
        <vertAlign val="superscript"/>
        <sz val="9"/>
        <rFont val="Verdana"/>
        <family val="2"/>
      </rPr>
      <t>2</t>
    </r>
  </si>
  <si>
    <r>
      <t>Cost/m</t>
    </r>
    <r>
      <rPr>
        <b/>
        <vertAlign val="superscript"/>
        <sz val="9"/>
        <rFont val="Verdana"/>
        <family val="2"/>
      </rPr>
      <t>2</t>
    </r>
    <r>
      <rPr>
        <b/>
        <sz val="9"/>
        <rFont val="Verdana"/>
        <family val="2"/>
      </rPr>
      <t>:</t>
    </r>
  </si>
  <si>
    <t>Start Date; Location; Size)</t>
  </si>
  <si>
    <t>negotiation.</t>
  </si>
  <si>
    <t xml:space="preserve">Price levels are those considered to be obtainable through competitive tendering or comparable </t>
  </si>
  <si>
    <t xml:space="preserve">Except where specifically identified, under the section headed "Abnormal Works Allowances", it is </t>
  </si>
  <si>
    <t>assumed that ground conditions are suitable for traditional strip foundations and that mains water,</t>
  </si>
  <si>
    <t>electricity, gas and drainage is available without undue difficulty. Also no allowance  is made for the</t>
  </si>
  <si>
    <t>treatment of any ground contamination unless shown as included in "Abnormal Works Allowances".</t>
  </si>
  <si>
    <t xml:space="preserve">Demolitions, where known to be required, are included on an assessed basis only, unless stated </t>
  </si>
  <si>
    <t>otherwise in the section headed "Abnormal Works Allowances". Asbestos removal, where known</t>
  </si>
  <si>
    <t>to be required, is included on the same basis.</t>
  </si>
  <si>
    <t xml:space="preserve">The estimate allows for prices to be fixed throughout the period of construction subject to a start on </t>
  </si>
  <si>
    <t>site not later than the Forecast Start Date stated.</t>
  </si>
  <si>
    <t xml:space="preserve">It should be noted that design and other fees are included within the total estimated cost only where </t>
  </si>
  <si>
    <t>specifically shown.</t>
  </si>
  <si>
    <t>VAT is excluded from the estimated costs but, in accordance with current legislation, this will (with the</t>
  </si>
  <si>
    <t xml:space="preserve">exception of relatively minor works of landscaping and some fixtures and finishings) be at zero rate </t>
  </si>
  <si>
    <t>for new build works.</t>
  </si>
  <si>
    <t>Excluded</t>
  </si>
  <si>
    <t xml:space="preserve">Developer/Housebuilder </t>
  </si>
  <si>
    <t>House Type</t>
  </si>
  <si>
    <t>Name</t>
  </si>
  <si>
    <t xml:space="preserve">All properties assumed to be no more than two storey in height. </t>
  </si>
  <si>
    <t>Demolition, Site Clearance and Remediation Works based on current arrangements at the Site and assume</t>
  </si>
  <si>
    <t>little or no tidy up work prior to commencement.</t>
  </si>
  <si>
    <t>Assumed specification to be as a large scale housebuilding finish throughout the development.</t>
  </si>
  <si>
    <t>Not Applicable.</t>
  </si>
  <si>
    <t>BCIS Analysis</t>
  </si>
  <si>
    <t>-Prelims</t>
  </si>
  <si>
    <t>-subs</t>
  </si>
  <si>
    <t>eg</t>
  </si>
  <si>
    <t xml:space="preserve"> </t>
  </si>
  <si>
    <t>TOTAL ESTIMATED COST AS AT NOW</t>
  </si>
  <si>
    <t>(See Above)</t>
  </si>
  <si>
    <t>"Abnormal &amp; Additional Works Allowances" are included as follows:-</t>
  </si>
  <si>
    <t xml:space="preserve">Estate Housing Det </t>
  </si>
  <si>
    <t>ADOPTABLE/NON ADOPTABLE STANDARD WORKS:</t>
  </si>
  <si>
    <t>Air Source Heat Pumps to All Dwellings</t>
  </si>
  <si>
    <t>EV Charging Points to all Dwellings</t>
  </si>
  <si>
    <t>All Three Builds</t>
  </si>
  <si>
    <t>NB Investments UK Limited</t>
  </si>
  <si>
    <t>5Nr Dwellings Eastfield Stables, Elsenham Road, Stansted</t>
  </si>
  <si>
    <t>EST 26/10/23</t>
  </si>
  <si>
    <t>Ranger Management Drawing RMDS/ES/23/002  Rev A</t>
  </si>
  <si>
    <t>3B Det Bung</t>
  </si>
  <si>
    <t>26th October 2023</t>
  </si>
  <si>
    <t>Uttlesford District Council</t>
  </si>
  <si>
    <t>(Typical 6m wide road)</t>
  </si>
  <si>
    <t>Spring 2024</t>
  </si>
  <si>
    <t>Individual Bio Disc Foul Water Treatment Facilities</t>
  </si>
  <si>
    <t>Deep Borehole Soakaways</t>
  </si>
  <si>
    <t>Extra Over Road Way for Below Surface Attenuation</t>
  </si>
  <si>
    <t>Double Garages &amp; Attached Sheds</t>
  </si>
  <si>
    <t>Poor Ground/Contamination</t>
  </si>
  <si>
    <t>Extra Over for Larger Gardens/External Works that Standard Estate Houses</t>
  </si>
  <si>
    <t>Enhancements for Bio Diversity/Landscaping/Bio Diversity Net Gain</t>
  </si>
  <si>
    <t>Off Site Works</t>
  </si>
  <si>
    <t>Diversions</t>
  </si>
  <si>
    <t>No Allowance</t>
  </si>
  <si>
    <t>Demolitions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</si>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</sst>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0.0000"/>
    <numFmt numFmtId="166" formatCode="#,##0.000"/>
    <numFmt numFmtId="167" formatCode="&quot;£&quot;#,##0"/>
    <numFmt numFmtId="168" formatCode="&quot;£&quot;#,##0.00"/>
  </numFmts>
  <fonts count="18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b/>
      <sz val="9"/>
      <name val="Verdana"/>
      <family val="2"/>
    </font>
    <font>
      <b/>
      <u/>
      <sz val="9"/>
      <name val="Verdana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u/>
      <sz val="9"/>
      <name val="Verdana"/>
      <family val="2"/>
    </font>
    <font>
      <b/>
      <vertAlign val="superscript"/>
      <sz val="9"/>
      <name val="Verdana"/>
      <family val="2"/>
    </font>
    <font>
      <b/>
      <u/>
      <vertAlign val="superscript"/>
      <sz val="9"/>
      <name val="Verdana"/>
      <family val="2"/>
    </font>
    <font>
      <vertAlign val="superscript"/>
      <sz val="9"/>
      <name val="Verdana"/>
      <family val="2"/>
    </font>
    <font>
      <b/>
      <u/>
      <sz val="9"/>
      <color indexed="10"/>
      <name val="Verdana"/>
      <family val="2"/>
    </font>
    <font>
      <b/>
      <u val="double"/>
      <sz val="9"/>
      <color indexed="10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i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4" fillId="0" borderId="17" xfId="0" applyFont="1" applyBorder="1" applyAlignment="1">
      <alignment horizontal="left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/>
    <xf numFmtId="0" fontId="6" fillId="0" borderId="17" xfId="0" applyFont="1" applyBorder="1"/>
    <xf numFmtId="0" fontId="6" fillId="0" borderId="11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12" xfId="0" applyFont="1" applyBorder="1"/>
    <xf numFmtId="0" fontId="6" fillId="0" borderId="5" xfId="0" applyFont="1" applyBorder="1"/>
    <xf numFmtId="4" fontId="6" fillId="0" borderId="0" xfId="0" applyNumberFormat="1" applyFont="1"/>
    <xf numFmtId="0" fontId="8" fillId="0" borderId="5" xfId="0" applyFont="1" applyBorder="1"/>
    <xf numFmtId="49" fontId="6" fillId="0" borderId="2" xfId="0" applyNumberFormat="1" applyFont="1" applyBorder="1"/>
    <xf numFmtId="0" fontId="6" fillId="0" borderId="2" xfId="0" applyFont="1" applyBorder="1"/>
    <xf numFmtId="0" fontId="9" fillId="0" borderId="0" xfId="0" applyFont="1"/>
    <xf numFmtId="0" fontId="8" fillId="0" borderId="0" xfId="0" applyFont="1"/>
    <xf numFmtId="2" fontId="6" fillId="0" borderId="0" xfId="0" applyNumberFormat="1" applyFont="1"/>
    <xf numFmtId="0" fontId="4" fillId="0" borderId="0" xfId="0" applyFont="1"/>
    <xf numFmtId="2" fontId="4" fillId="0" borderId="1" xfId="0" applyNumberFormat="1" applyFont="1" applyBorder="1"/>
    <xf numFmtId="0" fontId="6" fillId="0" borderId="13" xfId="0" applyFont="1" applyBorder="1"/>
    <xf numFmtId="0" fontId="6" fillId="0" borderId="8" xfId="0" applyFont="1" applyBorder="1"/>
    <xf numFmtId="2" fontId="6" fillId="0" borderId="8" xfId="0" applyNumberFormat="1" applyFont="1" applyBorder="1"/>
    <xf numFmtId="4" fontId="6" fillId="0" borderId="8" xfId="0" applyNumberFormat="1" applyFont="1" applyBorder="1"/>
    <xf numFmtId="0" fontId="6" fillId="0" borderId="6" xfId="0" applyFont="1" applyBorder="1"/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/>
    <xf numFmtId="2" fontId="6" fillId="0" borderId="18" xfId="0" applyNumberFormat="1" applyFont="1" applyBorder="1"/>
    <xf numFmtId="2" fontId="6" fillId="0" borderId="9" xfId="0" applyNumberFormat="1" applyFont="1" applyBorder="1"/>
    <xf numFmtId="2" fontId="6" fillId="0" borderId="1" xfId="0" applyNumberFormat="1" applyFont="1" applyBorder="1"/>
    <xf numFmtId="0" fontId="6" fillId="0" borderId="0" xfId="0" applyFont="1" applyAlignment="1">
      <alignment horizontal="center"/>
    </xf>
    <xf numFmtId="4" fontId="6" fillId="0" borderId="12" xfId="0" quotePrefix="1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2" fontId="6" fillId="0" borderId="24" xfId="0" applyNumberFormat="1" applyFont="1" applyBorder="1"/>
    <xf numFmtId="3" fontId="6" fillId="0" borderId="24" xfId="0" applyNumberFormat="1" applyFont="1" applyBorder="1" applyAlignment="1">
      <alignment horizontal="center"/>
    </xf>
    <xf numFmtId="0" fontId="4" fillId="0" borderId="24" xfId="0" applyFont="1" applyBorder="1"/>
    <xf numFmtId="2" fontId="6" fillId="0" borderId="19" xfId="0" applyNumberFormat="1" applyFont="1" applyBorder="1"/>
    <xf numFmtId="0" fontId="6" fillId="0" borderId="10" xfId="0" applyFont="1" applyBorder="1"/>
    <xf numFmtId="3" fontId="6" fillId="0" borderId="1" xfId="0" applyNumberFormat="1" applyFont="1" applyBorder="1"/>
    <xf numFmtId="0" fontId="6" fillId="0" borderId="12" xfId="0" applyFont="1" applyBorder="1" applyAlignment="1">
      <alignment horizontal="center"/>
    </xf>
    <xf numFmtId="2" fontId="6" fillId="0" borderId="1" xfId="2" applyNumberFormat="1" applyFont="1" applyBorder="1"/>
    <xf numFmtId="2" fontId="7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7" fillId="0" borderId="12" xfId="0" applyFont="1" applyBorder="1"/>
    <xf numFmtId="1" fontId="7" fillId="0" borderId="0" xfId="0" applyNumberFormat="1" applyFont="1"/>
    <xf numFmtId="0" fontId="7" fillId="0" borderId="5" xfId="0" applyFont="1" applyBorder="1"/>
    <xf numFmtId="3" fontId="4" fillId="0" borderId="3" xfId="0" applyNumberFormat="1" applyFont="1" applyBorder="1"/>
    <xf numFmtId="0" fontId="7" fillId="0" borderId="5" xfId="0" applyFont="1" applyBorder="1" applyAlignment="1">
      <alignment horizontal="left" indent="2"/>
    </xf>
    <xf numFmtId="0" fontId="6" fillId="0" borderId="16" xfId="0" applyFont="1" applyBorder="1"/>
    <xf numFmtId="4" fontId="6" fillId="0" borderId="14" xfId="0" applyNumberFormat="1" applyFont="1" applyBorder="1" applyAlignment="1">
      <alignment horizontal="right"/>
    </xf>
    <xf numFmtId="166" fontId="6" fillId="0" borderId="12" xfId="0" applyNumberFormat="1" applyFont="1" applyBorder="1"/>
    <xf numFmtId="0" fontId="7" fillId="0" borderId="5" xfId="0" applyFont="1" applyBorder="1" applyAlignment="1">
      <alignment horizontal="left" vertical="top" wrapText="1" indent="2"/>
    </xf>
    <xf numFmtId="166" fontId="6" fillId="0" borderId="12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vertical="top" wrapText="1"/>
    </xf>
    <xf numFmtId="166" fontId="4" fillId="0" borderId="12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166" fontId="4" fillId="0" borderId="13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0" fontId="4" fillId="0" borderId="8" xfId="0" applyFont="1" applyBorder="1" applyAlignment="1">
      <alignment vertical="top"/>
    </xf>
    <xf numFmtId="3" fontId="4" fillId="0" borderId="7" xfId="0" applyNumberFormat="1" applyFont="1" applyBorder="1"/>
    <xf numFmtId="166" fontId="6" fillId="0" borderId="0" xfId="0" applyNumberFormat="1" applyFont="1" applyAlignment="1">
      <alignment vertical="top"/>
    </xf>
    <xf numFmtId="0" fontId="4" fillId="0" borderId="15" xfId="0" applyFont="1" applyBorder="1"/>
    <xf numFmtId="166" fontId="6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25" xfId="0" applyFont="1" applyBorder="1"/>
    <xf numFmtId="0" fontId="6" fillId="0" borderId="26" xfId="0" applyFont="1" applyBorder="1"/>
    <xf numFmtId="3" fontId="6" fillId="0" borderId="0" xfId="1" applyNumberFormat="1" applyFont="1"/>
    <xf numFmtId="0" fontId="6" fillId="0" borderId="27" xfId="0" applyFont="1" applyBorder="1"/>
    <xf numFmtId="0" fontId="6" fillId="0" borderId="28" xfId="0" applyFont="1" applyBorder="1"/>
    <xf numFmtId="3" fontId="6" fillId="0" borderId="0" xfId="1" applyNumberFormat="1" applyFont="1" applyAlignment="1">
      <alignment horizontal="right"/>
    </xf>
    <xf numFmtId="3" fontId="6" fillId="0" borderId="1" xfId="1" applyNumberFormat="1" applyFont="1" applyBorder="1"/>
    <xf numFmtId="3" fontId="6" fillId="0" borderId="0" xfId="1" applyNumberFormat="1" applyFont="1" applyBorder="1"/>
    <xf numFmtId="3" fontId="4" fillId="0" borderId="7" xfId="1" applyNumberFormat="1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4" fontId="6" fillId="0" borderId="13" xfId="0" applyNumberFormat="1" applyFont="1" applyBorder="1"/>
    <xf numFmtId="0" fontId="4" fillId="0" borderId="33" xfId="0" applyFont="1" applyBorder="1"/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16" fillId="0" borderId="1" xfId="0" applyNumberFormat="1" applyFont="1" applyBorder="1"/>
    <xf numFmtId="0" fontId="17" fillId="0" borderId="0" xfId="0" applyFont="1"/>
    <xf numFmtId="0" fontId="1" fillId="0" borderId="0" xfId="0" applyFont="1"/>
    <xf numFmtId="0" fontId="1" fillId="0" borderId="0" xfId="0" quotePrefix="1" applyFont="1"/>
    <xf numFmtId="43" fontId="0" fillId="0" borderId="0" xfId="1" applyFont="1"/>
    <xf numFmtId="43" fontId="1" fillId="0" borderId="0" xfId="1" applyFont="1"/>
    <xf numFmtId="43" fontId="1" fillId="0" borderId="0" xfId="1" quotePrefix="1" applyFont="1"/>
    <xf numFmtId="43" fontId="1" fillId="0" borderId="0" xfId="0" quotePrefix="1" applyNumberFormat="1" applyFont="1"/>
    <xf numFmtId="3" fontId="6" fillId="2" borderId="1" xfId="0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164" fontId="6" fillId="0" borderId="0" xfId="0" applyNumberFormat="1" applyFont="1"/>
    <xf numFmtId="3" fontId="6" fillId="0" borderId="16" xfId="0" applyNumberFormat="1" applyFont="1" applyBorder="1"/>
    <xf numFmtId="4" fontId="6" fillId="0" borderId="13" xfId="0" quotePrefix="1" applyNumberFormat="1" applyFont="1" applyBorder="1" applyAlignment="1">
      <alignment horizontal="center"/>
    </xf>
    <xf numFmtId="165" fontId="13" fillId="0" borderId="4" xfId="0" applyNumberFormat="1" applyFont="1" applyBorder="1"/>
    <xf numFmtId="165" fontId="6" fillId="0" borderId="17" xfId="0" applyNumberFormat="1" applyFont="1" applyBorder="1"/>
    <xf numFmtId="0" fontId="14" fillId="0" borderId="11" xfId="0" applyFont="1" applyBorder="1"/>
    <xf numFmtId="168" fontId="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vertical="top"/>
    </xf>
    <xf numFmtId="167" fontId="6" fillId="0" borderId="0" xfId="0" applyNumberFormat="1" applyFont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/>
    <xf numFmtId="0" fontId="4" fillId="0" borderId="13" xfId="0" applyFont="1" applyBorder="1"/>
    <xf numFmtId="167" fontId="6" fillId="0" borderId="1" xfId="0" applyNumberFormat="1" applyFont="1" applyBorder="1" applyAlignment="1">
      <alignment horizontal="center"/>
    </xf>
    <xf numFmtId="43" fontId="0" fillId="2" borderId="0" xfId="1" applyFont="1" applyFill="1"/>
    <xf numFmtId="4" fontId="6" fillId="0" borderId="14" xfId="0" applyNumberFormat="1" applyFont="1" applyBorder="1" applyAlignment="1">
      <alignment horizontal="center"/>
    </xf>
    <xf numFmtId="10" fontId="6" fillId="0" borderId="0" xfId="0" applyNumberFormat="1" applyFont="1"/>
    <xf numFmtId="43" fontId="6" fillId="0" borderId="0" xfId="1" applyFont="1" applyAlignment="1">
      <alignment horizontal="right"/>
    </xf>
    <xf numFmtId="10" fontId="1" fillId="0" borderId="0" xfId="0" quotePrefix="1" applyNumberFormat="1" applyFont="1"/>
    <xf numFmtId="43" fontId="6" fillId="0" borderId="0" xfId="1" applyFont="1" applyAlignment="1"/>
    <xf numFmtId="43" fontId="6" fillId="0" borderId="0" xfId="1" applyFont="1" applyAlignment="1">
      <alignment horizontal="center"/>
    </xf>
    <xf numFmtId="0" fontId="9" fillId="0" borderId="2" xfId="0" applyFont="1" applyBorder="1"/>
    <xf numFmtId="0" fontId="5" fillId="0" borderId="2" xfId="0" applyFont="1" applyBorder="1" applyAlignment="1">
      <alignment horizontal="right"/>
    </xf>
    <xf numFmtId="43" fontId="4" fillId="0" borderId="0" xfId="1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dialogsheet" Target="dialogsheets/sheet1.xml"/><Relationship Id="rId9" Type="http://schemas.openxmlformats.org/officeDocument/2006/relationships/customXml" Target="../customXml/item1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r6="http://schemas.microsoft.com/office/spreadsheetml/2016/revision6" mc:Ignorable="x14ac xr xr2 xr3 xr6" xr6:uid="{00000000-0001-0000-0300-000000000000}">
  <sheetViews>
    <sheetView showRowColHeaders="0" showZeros="0" showOutlineSymbols="0" workbookViewId="0"/>
  </sheetViews>
  <sheetFormatPr defaultColWidth="1" defaultRowHeight="5.25" customHeight="1" x14ac:dyDescent="0.25"/>
  <sheetProtection sheet="1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dialogsheet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ABF2-A457-4F80-BBF9-9663D5B1BA80}">
  <sheetPr>
    <pageSetUpPr fitToPage="1"/>
  </sheetPr>
  <dimension ref="A1:T794"/>
  <sheetViews>
    <sheetView tabSelected="1" topLeftCell="A4" zoomScaleNormal="100" workbookViewId="0">
      <selection activeCell="H25" sqref="H25"/>
    </sheetView>
  </sheetViews>
  <sheetFormatPr defaultColWidth="9.140625" defaultRowHeight="11.25" x14ac:dyDescent="0.15"/>
  <cols>
    <col min="1" max="1" width="3.42578125" style="4" customWidth="1"/>
    <col min="2" max="2" width="16.7109375" style="4" customWidth="1"/>
    <col min="3" max="3" width="4.140625" style="4" customWidth="1"/>
    <col min="4" max="4" width="10.85546875" style="4" customWidth="1"/>
    <col min="5" max="5" width="4" style="4" customWidth="1"/>
    <col min="6" max="6" width="16" style="4" customWidth="1"/>
    <col min="7" max="7" width="3.7109375" style="4" customWidth="1"/>
    <col min="8" max="8" width="11.28515625" style="4" customWidth="1"/>
    <col min="9" max="9" width="15.7109375" style="4" customWidth="1"/>
    <col min="10" max="10" width="12" style="4" customWidth="1"/>
    <col min="11" max="11" width="4.85546875" style="4" customWidth="1"/>
    <col min="12" max="12" width="14.7109375" style="4" bestFit="1" customWidth="1"/>
    <col min="13" max="13" width="1.42578125" style="4" customWidth="1"/>
    <col min="14" max="14" width="10.28515625" style="4" customWidth="1"/>
    <col min="15" max="15" width="18.42578125" style="4" customWidth="1"/>
    <col min="16" max="16" width="11.28515625" style="4" customWidth="1"/>
    <col min="17" max="17" width="12.85546875" style="4" customWidth="1"/>
    <col min="18" max="18" width="54.42578125" style="4" customWidth="1"/>
    <col min="19" max="19" width="6.85546875" style="4" customWidth="1"/>
    <col min="20" max="20" width="17.85546875" style="4" customWidth="1"/>
    <col min="21" max="21" width="8" style="4" customWidth="1"/>
    <col min="22" max="22" width="12.85546875" style="4" customWidth="1"/>
    <col min="23" max="23" width="40.7109375" style="4" customWidth="1"/>
    <col min="24" max="16384" width="9.140625" style="4"/>
  </cols>
  <sheetData>
    <row r="1" spans="1:20" ht="12.75" customHeight="1" x14ac:dyDescent="0.15">
      <c r="A1" s="3" t="s">
        <v>51</v>
      </c>
      <c r="H1" s="5"/>
      <c r="L1" s="6" t="s">
        <v>182</v>
      </c>
      <c r="N1" s="3" t="s">
        <v>73</v>
      </c>
      <c r="P1" s="6"/>
      <c r="R1" s="5" t="str">
        <f>L1</f>
        <v>EST 26/10/23</v>
      </c>
    </row>
    <row r="2" spans="1:20" ht="12.75" customHeight="1" thickBot="1" x14ac:dyDescent="0.2">
      <c r="A2" s="3" t="s">
        <v>0</v>
      </c>
      <c r="L2" s="7"/>
      <c r="Q2" s="8"/>
      <c r="R2" s="8"/>
    </row>
    <row r="3" spans="1:20" ht="12.75" customHeight="1" x14ac:dyDescent="0.15">
      <c r="A3" s="4" t="s">
        <v>171</v>
      </c>
      <c r="H3" s="9"/>
      <c r="L3" s="10"/>
      <c r="N3" s="11" t="s">
        <v>111</v>
      </c>
      <c r="O3" s="12"/>
      <c r="P3" s="12"/>
      <c r="Q3" s="2" t="s">
        <v>115</v>
      </c>
      <c r="R3" s="13"/>
    </row>
    <row r="4" spans="1:20" ht="12.75" customHeight="1" x14ac:dyDescent="0.15">
      <c r="A4" s="3" t="s">
        <v>1</v>
      </c>
      <c r="C4" s="14" t="s">
        <v>180</v>
      </c>
      <c r="D4" s="14"/>
      <c r="E4" s="14"/>
      <c r="F4" s="14"/>
      <c r="G4" s="14"/>
      <c r="H4" s="15"/>
      <c r="I4" s="14"/>
      <c r="J4" s="14"/>
      <c r="K4" s="14"/>
      <c r="L4" s="10"/>
      <c r="N4" s="16"/>
      <c r="O4" s="3"/>
      <c r="R4" s="17"/>
    </row>
    <row r="5" spans="1:20" ht="12.75" customHeight="1" x14ac:dyDescent="0.15">
      <c r="A5" s="3" t="s">
        <v>2</v>
      </c>
      <c r="C5" s="21" t="s">
        <v>181</v>
      </c>
      <c r="D5" s="14"/>
      <c r="E5" s="14"/>
      <c r="F5" s="14"/>
      <c r="G5" s="14"/>
      <c r="H5" s="14"/>
      <c r="I5" s="14"/>
      <c r="J5" s="21"/>
      <c r="K5" s="21"/>
      <c r="L5" s="10"/>
      <c r="N5" s="16"/>
      <c r="P5" s="18"/>
      <c r="Q5" s="18"/>
      <c r="R5" s="19"/>
    </row>
    <row r="6" spans="1:20" ht="12.75" customHeight="1" x14ac:dyDescent="0.15">
      <c r="A6" s="3" t="s">
        <v>3</v>
      </c>
      <c r="C6" s="21" t="s">
        <v>185</v>
      </c>
      <c r="D6" s="20"/>
      <c r="E6" s="21"/>
      <c r="F6" s="21"/>
      <c r="G6" s="139"/>
      <c r="H6" s="140"/>
      <c r="I6" s="139"/>
      <c r="J6" s="139"/>
      <c r="K6" s="139"/>
      <c r="L6" s="10"/>
      <c r="N6" s="16"/>
      <c r="P6" s="18"/>
      <c r="Q6" s="23"/>
      <c r="R6" s="19"/>
    </row>
    <row r="7" spans="1:20" ht="12.75" customHeight="1" x14ac:dyDescent="0.15">
      <c r="A7" s="3" t="s">
        <v>4</v>
      </c>
      <c r="C7" s="21" t="s">
        <v>183</v>
      </c>
      <c r="D7" s="14"/>
      <c r="E7" s="14"/>
      <c r="F7" s="14"/>
      <c r="G7" s="14"/>
      <c r="H7" s="14"/>
      <c r="I7" s="14"/>
      <c r="J7" s="14"/>
      <c r="K7" s="14"/>
      <c r="N7" s="16"/>
      <c r="P7" s="18"/>
      <c r="Q7" s="23"/>
      <c r="R7" s="17"/>
    </row>
    <row r="8" spans="1:20" ht="12.75" customHeight="1" x14ac:dyDescent="0.15">
      <c r="C8" s="21"/>
      <c r="D8" s="21"/>
      <c r="E8" s="21"/>
      <c r="F8" s="21"/>
      <c r="G8" s="21"/>
      <c r="H8" s="21"/>
      <c r="I8" s="21"/>
      <c r="J8" s="21"/>
      <c r="K8" s="21"/>
      <c r="N8" s="16"/>
      <c r="P8" s="24"/>
      <c r="Q8" s="18"/>
      <c r="R8" s="17"/>
      <c r="T8" s="24" t="e">
        <f>SUM(#REF!,#REF!,#REF!,#REF!,#REF!,#REF!,#REF!,#REF!)</f>
        <v>#REF!</v>
      </c>
    </row>
    <row r="9" spans="1:20" ht="12.75" customHeight="1" thickBot="1" x14ac:dyDescent="0.2">
      <c r="A9" s="25" t="s">
        <v>5</v>
      </c>
      <c r="H9" s="6" t="s">
        <v>6</v>
      </c>
      <c r="I9" s="9" t="s">
        <v>7</v>
      </c>
      <c r="J9" s="26">
        <f>SUM(N14:N23)</f>
        <v>1145</v>
      </c>
      <c r="K9" s="15" t="s">
        <v>136</v>
      </c>
      <c r="L9" s="106"/>
      <c r="N9" s="27"/>
      <c r="O9" s="28"/>
      <c r="P9" s="29"/>
      <c r="Q9" s="30"/>
      <c r="R9" s="31"/>
      <c r="T9" s="4" t="e">
        <f>T8*0.5</f>
        <v>#REF!</v>
      </c>
    </row>
    <row r="10" spans="1:20" ht="12.75" customHeight="1" x14ac:dyDescent="0.15">
      <c r="A10" s="4" t="s">
        <v>8</v>
      </c>
      <c r="N10" s="32" t="s">
        <v>9</v>
      </c>
      <c r="O10" s="33" t="s">
        <v>9</v>
      </c>
    </row>
    <row r="11" spans="1:20" ht="12.75" customHeight="1" x14ac:dyDescent="0.15">
      <c r="A11" s="104" t="s">
        <v>10</v>
      </c>
      <c r="D11" s="34" t="s">
        <v>11</v>
      </c>
      <c r="E11" s="9" t="s">
        <v>12</v>
      </c>
      <c r="F11" s="34" t="s">
        <v>137</v>
      </c>
      <c r="G11" s="9" t="s">
        <v>7</v>
      </c>
      <c r="H11" s="34" t="s">
        <v>67</v>
      </c>
      <c r="I11" s="9" t="s">
        <v>12</v>
      </c>
      <c r="J11" s="34" t="s">
        <v>13</v>
      </c>
      <c r="K11" s="9" t="s">
        <v>7</v>
      </c>
      <c r="L11" s="9" t="s">
        <v>14</v>
      </c>
      <c r="N11" s="35" t="s">
        <v>11</v>
      </c>
      <c r="O11" s="36" t="s">
        <v>15</v>
      </c>
    </row>
    <row r="12" spans="1:20" ht="12.75" customHeight="1" x14ac:dyDescent="0.15">
      <c r="A12" s="104" t="s">
        <v>16</v>
      </c>
      <c r="C12" s="34" t="s">
        <v>126</v>
      </c>
      <c r="D12" s="34" t="s">
        <v>138</v>
      </c>
      <c r="J12" s="34" t="s">
        <v>66</v>
      </c>
      <c r="N12" s="37" t="s">
        <v>108</v>
      </c>
      <c r="O12" s="38" t="s">
        <v>18</v>
      </c>
    </row>
    <row r="13" spans="1:20" ht="12.75" customHeight="1" x14ac:dyDescent="0.15">
      <c r="A13" s="104"/>
      <c r="C13" s="34"/>
      <c r="D13" s="34"/>
      <c r="J13" s="34"/>
      <c r="N13" s="35"/>
      <c r="O13" s="36"/>
    </row>
    <row r="14" spans="1:20" ht="12.75" customHeight="1" thickBot="1" x14ac:dyDescent="0.2">
      <c r="A14" s="14"/>
      <c r="B14" s="14"/>
      <c r="C14" s="39"/>
      <c r="D14" s="40"/>
      <c r="E14" s="39"/>
      <c r="F14" s="116"/>
      <c r="G14" s="39"/>
      <c r="H14" s="41"/>
      <c r="I14" s="39"/>
      <c r="J14" s="15"/>
      <c r="K14" s="39"/>
      <c r="L14" s="42"/>
      <c r="N14" s="43">
        <f t="shared" ref="N14" si="0">D14*J14</f>
        <v>0</v>
      </c>
      <c r="O14" s="44">
        <f>J14*C14</f>
        <v>0</v>
      </c>
      <c r="Q14" s="16"/>
      <c r="R14" s="17"/>
    </row>
    <row r="15" spans="1:20" ht="12.75" customHeight="1" x14ac:dyDescent="0.15">
      <c r="A15" s="14">
        <v>1</v>
      </c>
      <c r="B15" s="14" t="s">
        <v>184</v>
      </c>
      <c r="C15" s="39"/>
      <c r="D15" s="40">
        <v>229</v>
      </c>
      <c r="E15" s="39"/>
      <c r="F15" s="116">
        <v>1586.5</v>
      </c>
      <c r="G15" s="39" t="s">
        <v>7</v>
      </c>
      <c r="H15" s="41">
        <f>D15*F15</f>
        <v>363308.5</v>
      </c>
      <c r="I15" s="39" t="s">
        <v>12</v>
      </c>
      <c r="J15" s="15">
        <v>1</v>
      </c>
      <c r="K15" s="39" t="s">
        <v>7</v>
      </c>
      <c r="L15" s="42">
        <f>H15*J15</f>
        <v>363308.5</v>
      </c>
      <c r="N15" s="43">
        <f>D15*J15</f>
        <v>229</v>
      </c>
      <c r="O15" s="44">
        <f>J15*C15</f>
        <v>0</v>
      </c>
      <c r="Q15" s="11"/>
      <c r="R15" s="17"/>
    </row>
    <row r="16" spans="1:20" ht="12.75" customHeight="1" x14ac:dyDescent="0.15">
      <c r="A16" s="14">
        <v>2</v>
      </c>
      <c r="B16" s="14" t="s">
        <v>184</v>
      </c>
      <c r="C16" s="39"/>
      <c r="D16" s="45">
        <v>229</v>
      </c>
      <c r="E16" s="39"/>
      <c r="F16" s="116">
        <v>1586.5</v>
      </c>
      <c r="G16" s="39" t="s">
        <v>7</v>
      </c>
      <c r="H16" s="41">
        <f t="shared" ref="H16:H19" si="1">D16*F16</f>
        <v>363308.5</v>
      </c>
      <c r="I16" s="39" t="s">
        <v>12</v>
      </c>
      <c r="J16" s="15">
        <v>1</v>
      </c>
      <c r="K16" s="39" t="s">
        <v>7</v>
      </c>
      <c r="L16" s="42">
        <f t="shared" ref="L16:L19" si="2">H16*J16</f>
        <v>363308.5</v>
      </c>
      <c r="N16" s="43">
        <f t="shared" ref="N16:N19" si="3">D16*J16</f>
        <v>229</v>
      </c>
      <c r="O16" s="44">
        <f t="shared" ref="O16:O19" si="4">J16*C16</f>
        <v>0</v>
      </c>
      <c r="Q16" s="16"/>
      <c r="R16" s="17"/>
    </row>
    <row r="17" spans="1:18" ht="12.75" customHeight="1" x14ac:dyDescent="0.15">
      <c r="A17" s="14">
        <v>3</v>
      </c>
      <c r="B17" s="14" t="s">
        <v>184</v>
      </c>
      <c r="C17" s="39"/>
      <c r="D17" s="40">
        <v>229</v>
      </c>
      <c r="E17" s="39"/>
      <c r="F17" s="116">
        <v>1586.5</v>
      </c>
      <c r="G17" s="39" t="s">
        <v>7</v>
      </c>
      <c r="H17" s="41">
        <f t="shared" si="1"/>
        <v>363308.5</v>
      </c>
      <c r="I17" s="39" t="s">
        <v>12</v>
      </c>
      <c r="J17" s="15">
        <v>1</v>
      </c>
      <c r="K17" s="39" t="s">
        <v>7</v>
      </c>
      <c r="L17" s="42">
        <f t="shared" si="2"/>
        <v>363308.5</v>
      </c>
      <c r="N17" s="43">
        <f t="shared" si="3"/>
        <v>229</v>
      </c>
      <c r="O17" s="44">
        <f t="shared" si="4"/>
        <v>0</v>
      </c>
      <c r="Q17" s="16"/>
      <c r="R17" s="17"/>
    </row>
    <row r="18" spans="1:18" ht="12.75" customHeight="1" x14ac:dyDescent="0.15">
      <c r="A18" s="14">
        <v>4</v>
      </c>
      <c r="B18" s="14" t="s">
        <v>184</v>
      </c>
      <c r="C18" s="39"/>
      <c r="D18" s="45">
        <v>229</v>
      </c>
      <c r="E18" s="39"/>
      <c r="F18" s="116">
        <v>1586.5</v>
      </c>
      <c r="G18" s="39" t="s">
        <v>7</v>
      </c>
      <c r="H18" s="41">
        <f t="shared" si="1"/>
        <v>363308.5</v>
      </c>
      <c r="I18" s="39" t="s">
        <v>12</v>
      </c>
      <c r="J18" s="15">
        <v>1</v>
      </c>
      <c r="K18" s="39" t="s">
        <v>7</v>
      </c>
      <c r="L18" s="42">
        <f t="shared" si="2"/>
        <v>363308.5</v>
      </c>
      <c r="N18" s="43">
        <f t="shared" si="3"/>
        <v>229</v>
      </c>
      <c r="O18" s="44">
        <f t="shared" si="4"/>
        <v>0</v>
      </c>
      <c r="Q18" s="16"/>
      <c r="R18" s="17"/>
    </row>
    <row r="19" spans="1:18" ht="12.75" customHeight="1" x14ac:dyDescent="0.15">
      <c r="A19" s="14">
        <v>5</v>
      </c>
      <c r="B19" s="14" t="s">
        <v>184</v>
      </c>
      <c r="C19" s="39"/>
      <c r="D19" s="45">
        <v>229</v>
      </c>
      <c r="E19" s="39"/>
      <c r="F19" s="116">
        <v>1586.5</v>
      </c>
      <c r="G19" s="39" t="s">
        <v>7</v>
      </c>
      <c r="H19" s="41">
        <f t="shared" si="1"/>
        <v>363308.5</v>
      </c>
      <c r="I19" s="39" t="s">
        <v>12</v>
      </c>
      <c r="J19" s="15">
        <v>1</v>
      </c>
      <c r="K19" s="39" t="s">
        <v>7</v>
      </c>
      <c r="L19" s="42">
        <f t="shared" si="2"/>
        <v>363308.5</v>
      </c>
      <c r="N19" s="43">
        <f t="shared" si="3"/>
        <v>229</v>
      </c>
      <c r="O19" s="44">
        <f t="shared" si="4"/>
        <v>0</v>
      </c>
      <c r="Q19" s="16"/>
      <c r="R19" s="17"/>
    </row>
    <row r="20" spans="1:18" ht="12.75" customHeight="1" x14ac:dyDescent="0.15">
      <c r="A20" s="14"/>
      <c r="B20" s="21"/>
      <c r="C20" s="39"/>
      <c r="D20" s="45"/>
      <c r="E20" s="39"/>
      <c r="F20" s="116"/>
      <c r="G20" s="39"/>
      <c r="H20" s="41"/>
      <c r="I20" s="39"/>
      <c r="J20" s="15"/>
      <c r="K20" s="39"/>
      <c r="L20" s="42"/>
      <c r="N20" s="43"/>
      <c r="O20" s="44"/>
      <c r="Q20" s="16"/>
      <c r="R20" s="17"/>
    </row>
    <row r="21" spans="1:18" ht="12.75" customHeight="1" x14ac:dyDescent="0.15">
      <c r="A21" s="14"/>
      <c r="B21" s="21"/>
      <c r="C21" s="39"/>
      <c r="D21" s="45"/>
      <c r="E21" s="39"/>
      <c r="F21" s="116"/>
      <c r="G21" s="39"/>
      <c r="H21" s="41"/>
      <c r="I21" s="39"/>
      <c r="J21" s="15"/>
      <c r="K21" s="39"/>
      <c r="L21" s="42"/>
      <c r="N21" s="43"/>
      <c r="O21" s="44"/>
      <c r="Q21" s="16"/>
      <c r="R21" s="17"/>
    </row>
    <row r="22" spans="1:18" ht="12.75" customHeight="1" x14ac:dyDescent="0.15">
      <c r="A22" s="14"/>
      <c r="B22" s="21"/>
      <c r="C22" s="39"/>
      <c r="D22" s="45"/>
      <c r="E22" s="39"/>
      <c r="F22" s="116"/>
      <c r="G22" s="39"/>
      <c r="H22" s="41"/>
      <c r="I22" s="39"/>
      <c r="J22" s="15"/>
      <c r="K22" s="39"/>
      <c r="L22" s="42"/>
      <c r="N22" s="43"/>
      <c r="O22" s="44"/>
      <c r="Q22" s="47">
        <v>1</v>
      </c>
      <c r="R22" s="17" t="s">
        <v>78</v>
      </c>
    </row>
    <row r="23" spans="1:18" ht="12.75" customHeight="1" thickBot="1" x14ac:dyDescent="0.2">
      <c r="A23" s="49"/>
      <c r="B23" s="49"/>
      <c r="C23" s="50"/>
      <c r="D23" s="51"/>
      <c r="E23" s="50"/>
      <c r="F23" s="117"/>
      <c r="G23" s="50"/>
      <c r="H23" s="52"/>
      <c r="I23" s="50"/>
      <c r="J23" s="53"/>
      <c r="K23" s="50"/>
      <c r="L23" s="42"/>
      <c r="N23" s="54"/>
      <c r="O23" s="55"/>
      <c r="Q23" s="47">
        <v>1</v>
      </c>
      <c r="R23" s="17" t="s">
        <v>83</v>
      </c>
    </row>
    <row r="24" spans="1:18" ht="12.75" customHeight="1" x14ac:dyDescent="0.15">
      <c r="A24" s="25"/>
      <c r="L24" s="42"/>
      <c r="N24" s="42"/>
      <c r="Q24" s="48">
        <v>1</v>
      </c>
      <c r="R24" s="17" t="s">
        <v>84</v>
      </c>
    </row>
    <row r="25" spans="1:18" ht="12.75" customHeight="1" x14ac:dyDescent="0.15">
      <c r="H25" s="42"/>
      <c r="J25" s="134"/>
      <c r="K25" s="46"/>
      <c r="L25" s="42"/>
      <c r="N25" s="42"/>
      <c r="Q25" s="47">
        <v>1</v>
      </c>
      <c r="R25" s="17" t="s">
        <v>85</v>
      </c>
    </row>
    <row r="26" spans="1:18" ht="12.75" customHeight="1" x14ac:dyDescent="0.15">
      <c r="F26" s="18"/>
      <c r="H26" s="42"/>
      <c r="J26" s="134"/>
      <c r="K26" s="46"/>
      <c r="L26" s="42"/>
      <c r="N26" s="42"/>
      <c r="Q26" s="47">
        <v>1</v>
      </c>
      <c r="R26" s="17" t="s">
        <v>129</v>
      </c>
    </row>
    <row r="27" spans="1:18" ht="12.75" customHeight="1" x14ac:dyDescent="0.15">
      <c r="A27" s="25" t="s">
        <v>19</v>
      </c>
      <c r="L27" s="42"/>
      <c r="N27" s="42"/>
      <c r="Q27" s="48">
        <v>1</v>
      </c>
      <c r="R27" s="17" t="s">
        <v>86</v>
      </c>
    </row>
    <row r="28" spans="1:18" ht="12.75" customHeight="1" x14ac:dyDescent="0.15">
      <c r="A28" s="4" t="s">
        <v>20</v>
      </c>
      <c r="L28" s="42"/>
      <c r="N28" s="42"/>
      <c r="Q28" s="47">
        <v>1</v>
      </c>
      <c r="R28" s="17" t="s">
        <v>79</v>
      </c>
    </row>
    <row r="29" spans="1:18" ht="12.75" customHeight="1" x14ac:dyDescent="0.15">
      <c r="A29" s="4" t="s">
        <v>21</v>
      </c>
      <c r="F29" s="40">
        <f>SUM(J9*1.5)</f>
        <v>1717.5</v>
      </c>
      <c r="G29" s="46" t="s">
        <v>139</v>
      </c>
      <c r="I29" s="46" t="s">
        <v>22</v>
      </c>
      <c r="J29" s="125">
        <v>150</v>
      </c>
      <c r="K29" s="46" t="s">
        <v>7</v>
      </c>
      <c r="L29" s="42">
        <f>F29*J29</f>
        <v>257625</v>
      </c>
      <c r="N29" s="42"/>
      <c r="Q29" s="47">
        <v>1</v>
      </c>
      <c r="R29" s="17" t="s">
        <v>80</v>
      </c>
    </row>
    <row r="30" spans="1:18" ht="12.75" customHeight="1" x14ac:dyDescent="0.15">
      <c r="J30" s="4" t="s">
        <v>117</v>
      </c>
      <c r="L30" s="42"/>
      <c r="N30" s="42"/>
      <c r="Q30" s="48">
        <v>1</v>
      </c>
      <c r="R30" s="17" t="s">
        <v>88</v>
      </c>
    </row>
    <row r="31" spans="1:18" ht="12.75" customHeight="1" x14ac:dyDescent="0.15">
      <c r="A31" s="25" t="s">
        <v>23</v>
      </c>
      <c r="E31" s="126"/>
      <c r="L31" s="42"/>
      <c r="N31" s="42"/>
      <c r="Q31" s="47">
        <v>1</v>
      </c>
      <c r="R31" s="17" t="s">
        <v>81</v>
      </c>
    </row>
    <row r="32" spans="1:18" ht="12.75" customHeight="1" x14ac:dyDescent="0.15">
      <c r="A32" s="4" t="s">
        <v>24</v>
      </c>
      <c r="L32" s="42"/>
      <c r="N32" s="42"/>
      <c r="Q32" s="47">
        <v>1</v>
      </c>
      <c r="R32" s="17" t="s">
        <v>82</v>
      </c>
    </row>
    <row r="33" spans="1:18" ht="12.75" customHeight="1" thickBot="1" x14ac:dyDescent="0.2">
      <c r="A33" s="4" t="s">
        <v>68</v>
      </c>
      <c r="F33" s="40">
        <v>5</v>
      </c>
      <c r="G33" s="46" t="s">
        <v>26</v>
      </c>
      <c r="I33" s="46" t="s">
        <v>22</v>
      </c>
      <c r="J33" s="127">
        <v>4000</v>
      </c>
      <c r="K33" s="46" t="s">
        <v>7</v>
      </c>
      <c r="L33" s="42">
        <f>F33*J33</f>
        <v>20000</v>
      </c>
      <c r="N33" s="42"/>
      <c r="Q33" s="47">
        <v>1</v>
      </c>
      <c r="R33" s="17" t="s">
        <v>77</v>
      </c>
    </row>
    <row r="34" spans="1:18" ht="12.75" customHeight="1" x14ac:dyDescent="0.15">
      <c r="A34" s="8"/>
      <c r="L34" s="42"/>
      <c r="N34" s="128" t="s">
        <v>110</v>
      </c>
      <c r="O34" s="12"/>
      <c r="P34" s="12"/>
      <c r="Q34" s="48">
        <v>1</v>
      </c>
      <c r="R34" s="17" t="s">
        <v>89</v>
      </c>
    </row>
    <row r="35" spans="1:18" ht="12.75" customHeight="1" x14ac:dyDescent="0.15">
      <c r="A35" s="25" t="s">
        <v>27</v>
      </c>
      <c r="L35" s="42"/>
      <c r="N35" s="129" t="s">
        <v>133</v>
      </c>
      <c r="Q35" s="47">
        <v>1</v>
      </c>
      <c r="R35" s="17" t="s">
        <v>90</v>
      </c>
    </row>
    <row r="36" spans="1:18" ht="12.75" customHeight="1" x14ac:dyDescent="0.15">
      <c r="A36" s="4" t="s">
        <v>28</v>
      </c>
      <c r="L36" s="42"/>
      <c r="N36" s="129" t="s">
        <v>130</v>
      </c>
      <c r="Q36" s="47">
        <v>1</v>
      </c>
      <c r="R36" s="17" t="s">
        <v>135</v>
      </c>
    </row>
    <row r="37" spans="1:18" ht="12.75" customHeight="1" x14ac:dyDescent="0.15">
      <c r="A37" s="4" t="s">
        <v>25</v>
      </c>
      <c r="F37" s="45">
        <v>5</v>
      </c>
      <c r="G37" s="46" t="s">
        <v>26</v>
      </c>
      <c r="I37" s="46" t="s">
        <v>22</v>
      </c>
      <c r="J37" s="127">
        <v>11000</v>
      </c>
      <c r="K37" s="46" t="s">
        <v>7</v>
      </c>
      <c r="L37" s="42">
        <f>J37*F37</f>
        <v>55000</v>
      </c>
      <c r="N37" s="129" t="s">
        <v>131</v>
      </c>
      <c r="Q37" s="47"/>
      <c r="R37" s="17"/>
    </row>
    <row r="38" spans="1:18" ht="12.75" customHeight="1" thickBot="1" x14ac:dyDescent="0.2">
      <c r="L38" s="42"/>
      <c r="N38" s="130" t="s">
        <v>132</v>
      </c>
      <c r="O38" s="28"/>
      <c r="P38" s="28"/>
      <c r="Q38" s="47">
        <v>1.03</v>
      </c>
      <c r="R38" s="17" t="s">
        <v>91</v>
      </c>
    </row>
    <row r="39" spans="1:18" ht="12.75" customHeight="1" x14ac:dyDescent="0.15">
      <c r="A39" s="25" t="s">
        <v>29</v>
      </c>
      <c r="L39" s="42"/>
      <c r="N39" s="42"/>
      <c r="Q39" s="57">
        <v>1.03</v>
      </c>
      <c r="R39" s="17" t="s">
        <v>134</v>
      </c>
    </row>
    <row r="40" spans="1:18" ht="12.75" customHeight="1" x14ac:dyDescent="0.15">
      <c r="A40" s="4" t="s">
        <v>28</v>
      </c>
      <c r="L40" s="42"/>
      <c r="N40" s="42"/>
      <c r="Q40" s="48">
        <v>1.03</v>
      </c>
      <c r="R40" s="17" t="s">
        <v>87</v>
      </c>
    </row>
    <row r="41" spans="1:18" ht="12.75" customHeight="1" x14ac:dyDescent="0.15">
      <c r="A41" s="4" t="s">
        <v>25</v>
      </c>
      <c r="F41" s="45">
        <v>5</v>
      </c>
      <c r="G41" s="46" t="s">
        <v>26</v>
      </c>
      <c r="I41" s="46" t="s">
        <v>22</v>
      </c>
      <c r="J41" s="127">
        <v>4500</v>
      </c>
      <c r="K41" s="46" t="s">
        <v>7</v>
      </c>
      <c r="L41" s="42">
        <f>J41*F41</f>
        <v>22500</v>
      </c>
      <c r="N41" s="42"/>
      <c r="Q41" s="48"/>
      <c r="R41" s="17"/>
    </row>
    <row r="42" spans="1:18" ht="12.75" customHeight="1" x14ac:dyDescent="0.15">
      <c r="L42" s="42"/>
      <c r="N42" s="42"/>
      <c r="Q42" s="47">
        <v>1.05</v>
      </c>
      <c r="R42" s="17" t="s">
        <v>92</v>
      </c>
    </row>
    <row r="43" spans="1:18" ht="12.75" customHeight="1" x14ac:dyDescent="0.15">
      <c r="A43" s="25" t="s">
        <v>176</v>
      </c>
      <c r="L43" s="42"/>
      <c r="N43" s="42"/>
      <c r="Q43" s="47">
        <v>1.05</v>
      </c>
      <c r="R43" s="17" t="s">
        <v>93</v>
      </c>
    </row>
    <row r="44" spans="1:18" ht="12.75" customHeight="1" x14ac:dyDescent="0.15">
      <c r="A44" s="4" t="s">
        <v>187</v>
      </c>
      <c r="L44" s="42"/>
      <c r="N44" s="42"/>
      <c r="Q44" s="47">
        <v>1.05</v>
      </c>
      <c r="R44" s="17" t="s">
        <v>94</v>
      </c>
    </row>
    <row r="45" spans="1:18" ht="12.75" customHeight="1" x14ac:dyDescent="0.15">
      <c r="L45" s="42"/>
      <c r="N45" s="42"/>
      <c r="Q45" s="48">
        <v>1.05</v>
      </c>
      <c r="R45" s="17" t="s">
        <v>95</v>
      </c>
    </row>
    <row r="46" spans="1:18" ht="12.75" customHeight="1" x14ac:dyDescent="0.15">
      <c r="A46" s="4" t="s">
        <v>30</v>
      </c>
      <c r="F46" s="40">
        <v>166</v>
      </c>
      <c r="G46" s="46" t="s">
        <v>31</v>
      </c>
      <c r="I46" s="46" t="s">
        <v>22</v>
      </c>
      <c r="J46" s="131">
        <v>1450</v>
      </c>
      <c r="K46" s="46" t="s">
        <v>7</v>
      </c>
      <c r="L46" s="42">
        <f>F46*J46</f>
        <v>240700</v>
      </c>
      <c r="N46" s="42"/>
      <c r="Q46" s="48"/>
      <c r="R46" s="17"/>
    </row>
    <row r="47" spans="1:18" ht="12.75" customHeight="1" x14ac:dyDescent="0.15">
      <c r="L47" s="42"/>
      <c r="N47" s="42"/>
      <c r="Q47" s="47">
        <v>1.1000000000000001</v>
      </c>
      <c r="R47" s="17" t="s">
        <v>96</v>
      </c>
    </row>
    <row r="48" spans="1:18" ht="12.75" customHeight="1" x14ac:dyDescent="0.15">
      <c r="A48" s="25" t="s">
        <v>32</v>
      </c>
      <c r="F48" s="109"/>
      <c r="K48" s="46" t="s">
        <v>7</v>
      </c>
      <c r="L48" s="42">
        <f>L181</f>
        <v>433000</v>
      </c>
      <c r="N48" s="42"/>
      <c r="Q48" s="47">
        <v>1.1000000000000001</v>
      </c>
      <c r="R48" s="17" t="s">
        <v>97</v>
      </c>
    </row>
    <row r="49" spans="1:18" ht="12.75" customHeight="1" x14ac:dyDescent="0.15">
      <c r="A49" s="4" t="s">
        <v>33</v>
      </c>
      <c r="L49" s="56"/>
      <c r="N49" s="42"/>
      <c r="Q49" s="47">
        <v>1.1000000000000001</v>
      </c>
      <c r="R49" s="17" t="s">
        <v>98</v>
      </c>
    </row>
    <row r="50" spans="1:18" ht="12.75" customHeight="1" x14ac:dyDescent="0.15">
      <c r="J50" s="25" t="s">
        <v>69</v>
      </c>
      <c r="L50" s="42">
        <f>SUM(L14:L48)</f>
        <v>2845367.5</v>
      </c>
      <c r="N50" s="42"/>
      <c r="Q50" s="47">
        <v>1.1000000000000001</v>
      </c>
      <c r="R50" s="17" t="s">
        <v>99</v>
      </c>
    </row>
    <row r="51" spans="1:18" ht="12.75" customHeight="1" x14ac:dyDescent="0.15">
      <c r="A51" s="25" t="s">
        <v>71</v>
      </c>
      <c r="C51" s="4" t="s">
        <v>70</v>
      </c>
      <c r="J51" s="58">
        <v>15</v>
      </c>
      <c r="K51" s="46" t="s">
        <v>34</v>
      </c>
      <c r="L51" s="56">
        <f>L50*(J51/100)</f>
        <v>426805.125</v>
      </c>
      <c r="N51" s="42"/>
      <c r="Q51" s="47">
        <v>1.1000000000000001</v>
      </c>
      <c r="R51" s="17" t="s">
        <v>100</v>
      </c>
    </row>
    <row r="52" spans="1:18" ht="12.75" customHeight="1" x14ac:dyDescent="0.15">
      <c r="L52" s="42">
        <f>L50+L51</f>
        <v>3272172.625</v>
      </c>
      <c r="N52" s="42"/>
      <c r="Q52" s="47">
        <v>1.1000000000000001</v>
      </c>
      <c r="R52" s="17" t="s">
        <v>101</v>
      </c>
    </row>
    <row r="53" spans="1:18" ht="12.75" customHeight="1" x14ac:dyDescent="0.15">
      <c r="A53" s="25" t="s">
        <v>35</v>
      </c>
      <c r="J53" s="45">
        <v>3</v>
      </c>
      <c r="K53" s="46" t="s">
        <v>34</v>
      </c>
      <c r="L53" s="56">
        <f>L52*(J53/100)</f>
        <v>98165.178749999992</v>
      </c>
      <c r="N53" s="42"/>
      <c r="Q53" s="47">
        <v>1.1000000000000001</v>
      </c>
      <c r="R53" s="17" t="s">
        <v>102</v>
      </c>
    </row>
    <row r="54" spans="1:18" ht="12.75" customHeight="1" thickBot="1" x14ac:dyDescent="0.2">
      <c r="L54" s="42"/>
      <c r="N54" s="42"/>
      <c r="Q54" s="47">
        <v>1.1000000000000001</v>
      </c>
      <c r="R54" s="17" t="s">
        <v>103</v>
      </c>
    </row>
    <row r="55" spans="1:18" ht="12.75" customHeight="1" x14ac:dyDescent="0.15">
      <c r="A55" s="3" t="s">
        <v>172</v>
      </c>
      <c r="K55" s="9" t="s">
        <v>14</v>
      </c>
      <c r="L55" s="42">
        <f>L52+L53</f>
        <v>3370337.80375</v>
      </c>
      <c r="N55" s="42"/>
      <c r="O55" s="11" t="s">
        <v>109</v>
      </c>
      <c r="P55" s="12"/>
      <c r="Q55" s="47">
        <v>1.1000000000000001</v>
      </c>
      <c r="R55" s="17" t="s">
        <v>104</v>
      </c>
    </row>
    <row r="56" spans="1:18" ht="12.75" customHeight="1" x14ac:dyDescent="0.15">
      <c r="A56" s="3" t="s">
        <v>127</v>
      </c>
      <c r="L56" s="5" t="s">
        <v>12</v>
      </c>
      <c r="N56" s="42"/>
      <c r="O56" s="16" t="s">
        <v>36</v>
      </c>
      <c r="P56" s="24">
        <v>1.02</v>
      </c>
      <c r="Q56" s="47">
        <v>1.1000000000000001</v>
      </c>
      <c r="R56" s="17" t="s">
        <v>105</v>
      </c>
    </row>
    <row r="57" spans="1:18" ht="12.75" customHeight="1" x14ac:dyDescent="0.15">
      <c r="A57" s="4" t="s">
        <v>141</v>
      </c>
      <c r="F57" s="118">
        <v>1</v>
      </c>
      <c r="G57" s="46" t="s">
        <v>12</v>
      </c>
      <c r="H57" s="118">
        <v>1</v>
      </c>
      <c r="I57" s="46" t="s">
        <v>12</v>
      </c>
      <c r="J57" s="118">
        <v>1</v>
      </c>
      <c r="K57" s="46" t="s">
        <v>7</v>
      </c>
      <c r="L57" s="119">
        <f>F57*H57*J57</f>
        <v>1</v>
      </c>
      <c r="N57" s="42"/>
      <c r="O57" s="16" t="s">
        <v>118</v>
      </c>
      <c r="P57" s="24">
        <v>1</v>
      </c>
      <c r="Q57" s="47">
        <v>1.1000000000000001</v>
      </c>
      <c r="R57" s="17" t="s">
        <v>106</v>
      </c>
    </row>
    <row r="58" spans="1:18" ht="12.75" customHeight="1" thickBot="1" x14ac:dyDescent="0.2">
      <c r="A58" s="3"/>
      <c r="K58" s="9" t="s">
        <v>14</v>
      </c>
      <c r="L58" s="120">
        <f>L55*L57</f>
        <v>3370337.80375</v>
      </c>
      <c r="N58" s="42"/>
      <c r="O58" s="27" t="s">
        <v>119</v>
      </c>
      <c r="P58" s="29">
        <v>0.97</v>
      </c>
      <c r="Q58" s="121">
        <v>1.1000000000000001</v>
      </c>
      <c r="R58" s="31" t="s">
        <v>107</v>
      </c>
    </row>
    <row r="59" spans="1:18" ht="12.75" customHeight="1" x14ac:dyDescent="0.15">
      <c r="A59" s="8"/>
      <c r="K59" s="9"/>
      <c r="L59" s="42"/>
      <c r="N59" s="42"/>
      <c r="O59" s="122"/>
      <c r="P59" s="123"/>
      <c r="Q59" s="12"/>
      <c r="R59" s="124"/>
    </row>
    <row r="60" spans="1:18" ht="12.75" customHeight="1" x14ac:dyDescent="0.15">
      <c r="A60" s="3"/>
      <c r="F60" s="3"/>
      <c r="J60" s="59"/>
      <c r="K60" s="60"/>
      <c r="L60" s="61"/>
      <c r="O60" s="16"/>
      <c r="R60" s="17"/>
    </row>
    <row r="61" spans="1:18" ht="12.75" customHeight="1" x14ac:dyDescent="0.15">
      <c r="D61" s="3"/>
      <c r="F61" s="3"/>
      <c r="J61" s="24"/>
      <c r="K61" s="46"/>
      <c r="L61" s="42"/>
      <c r="O61" s="62"/>
      <c r="P61" s="63"/>
      <c r="R61" s="64"/>
    </row>
    <row r="62" spans="1:18" ht="12.75" customHeight="1" thickBot="1" x14ac:dyDescent="0.2">
      <c r="A62" s="3" t="s">
        <v>37</v>
      </c>
      <c r="I62" s="15" t="s">
        <v>188</v>
      </c>
      <c r="J62" s="21"/>
      <c r="K62" s="9" t="s">
        <v>14</v>
      </c>
      <c r="L62" s="65">
        <f>L58+L60</f>
        <v>3370337.80375</v>
      </c>
      <c r="O62" s="62"/>
      <c r="P62" s="63"/>
      <c r="R62" s="66"/>
    </row>
    <row r="63" spans="1:18" ht="12.75" customHeight="1" thickTop="1" x14ac:dyDescent="0.15">
      <c r="A63" s="105" t="s">
        <v>140</v>
      </c>
      <c r="B63" s="14"/>
      <c r="C63" s="21"/>
      <c r="D63" s="133">
        <f>L62/J9</f>
        <v>2943.526466157205</v>
      </c>
      <c r="E63" s="15"/>
      <c r="F63" s="83" t="s">
        <v>38</v>
      </c>
      <c r="G63" s="21"/>
      <c r="H63" s="68">
        <f>L62/5</f>
        <v>674067.56074999995</v>
      </c>
      <c r="O63" s="69"/>
      <c r="R63" s="70"/>
    </row>
    <row r="64" spans="1:18" ht="12.75" customHeight="1" x14ac:dyDescent="0.15">
      <c r="E64" s="6"/>
      <c r="F64" s="18"/>
      <c r="G64" s="25"/>
      <c r="L64" s="42"/>
      <c r="O64" s="71"/>
      <c r="P64" s="72"/>
      <c r="Q64" s="73"/>
      <c r="R64" s="74"/>
    </row>
    <row r="65" spans="1:18" ht="12.75" customHeight="1" x14ac:dyDescent="0.15">
      <c r="E65" s="6"/>
      <c r="F65" s="18"/>
      <c r="G65" s="25"/>
      <c r="L65" s="42"/>
      <c r="O65" s="75"/>
      <c r="P65" s="72"/>
      <c r="Q65" s="73"/>
      <c r="R65" s="76"/>
    </row>
    <row r="66" spans="1:18" ht="12.75" customHeight="1" x14ac:dyDescent="0.15">
      <c r="A66" s="3" t="s">
        <v>39</v>
      </c>
      <c r="J66" s="45">
        <v>8.5</v>
      </c>
      <c r="K66" s="46" t="s">
        <v>34</v>
      </c>
      <c r="L66" s="56">
        <f>L62*(J66/100)</f>
        <v>286478.71331875003</v>
      </c>
      <c r="O66" s="71"/>
      <c r="P66" s="77"/>
      <c r="R66" s="70"/>
    </row>
    <row r="67" spans="1:18" ht="12.75" customHeight="1" thickBot="1" x14ac:dyDescent="0.2">
      <c r="L67" s="42"/>
      <c r="N67" s="42"/>
      <c r="O67" s="78"/>
      <c r="P67" s="79"/>
      <c r="Q67" s="80"/>
      <c r="R67" s="31"/>
    </row>
    <row r="68" spans="1:18" ht="12.75" customHeight="1" thickBot="1" x14ac:dyDescent="0.2">
      <c r="A68" s="3" t="s">
        <v>40</v>
      </c>
      <c r="I68" s="15" t="str">
        <f>I62</f>
        <v>Spring 2024</v>
      </c>
      <c r="J68" s="14"/>
      <c r="K68" s="9" t="s">
        <v>14</v>
      </c>
      <c r="L68" s="81">
        <f>L62+L66</f>
        <v>3656816.5170687502</v>
      </c>
      <c r="N68" s="42"/>
      <c r="O68" s="82"/>
      <c r="P68" s="42"/>
    </row>
    <row r="69" spans="1:18" ht="12.75" customHeight="1" thickTop="1" x14ac:dyDescent="0.15">
      <c r="A69" s="105" t="s">
        <v>140</v>
      </c>
      <c r="B69" s="14"/>
      <c r="C69" s="21"/>
      <c r="D69" s="133">
        <f>L68/J9</f>
        <v>3193.7262157805681</v>
      </c>
      <c r="E69" s="15"/>
      <c r="F69" s="83" t="s">
        <v>38</v>
      </c>
      <c r="G69" s="21"/>
      <c r="H69" s="68">
        <f>L68/5</f>
        <v>731363.30341375002</v>
      </c>
      <c r="I69" s="25"/>
      <c r="N69" s="42"/>
      <c r="O69" s="82"/>
      <c r="P69" s="72"/>
      <c r="Q69" s="73"/>
    </row>
    <row r="70" spans="1:18" ht="12.75" customHeight="1" x14ac:dyDescent="0.15">
      <c r="A70" s="25"/>
      <c r="E70" s="6"/>
      <c r="F70" s="18"/>
      <c r="G70" s="25"/>
      <c r="L70" s="106"/>
      <c r="N70" s="42"/>
      <c r="O70" s="84"/>
      <c r="Q70" s="73"/>
    </row>
    <row r="71" spans="1:18" ht="12.75" customHeight="1" x14ac:dyDescent="0.15">
      <c r="F71" s="25"/>
      <c r="J71" s="18"/>
      <c r="N71" s="42"/>
    </row>
    <row r="72" spans="1:18" ht="12.75" customHeight="1" x14ac:dyDescent="0.15">
      <c r="A72" s="3" t="s">
        <v>51</v>
      </c>
      <c r="L72" s="5" t="str">
        <f>L1</f>
        <v>EST 26/10/23</v>
      </c>
      <c r="N72" s="42"/>
    </row>
    <row r="73" spans="1:18" ht="12.75" customHeight="1" x14ac:dyDescent="0.15">
      <c r="A73" s="3" t="s">
        <v>63</v>
      </c>
      <c r="N73" s="42"/>
    </row>
    <row r="74" spans="1:18" ht="12.75" customHeight="1" x14ac:dyDescent="0.15">
      <c r="A74" s="3"/>
      <c r="N74" s="42"/>
    </row>
    <row r="75" spans="1:18" ht="12.75" customHeight="1" x14ac:dyDescent="0.15">
      <c r="A75" s="3" t="s">
        <v>1</v>
      </c>
      <c r="C75" s="14" t="str">
        <f>C4</f>
        <v>NB Investments UK Limited</v>
      </c>
      <c r="D75" s="14"/>
      <c r="E75" s="14"/>
      <c r="F75" s="14"/>
      <c r="G75" s="14"/>
      <c r="H75" s="14"/>
      <c r="I75" s="14"/>
      <c r="J75" s="14"/>
      <c r="K75" s="14"/>
      <c r="N75" s="42"/>
    </row>
    <row r="76" spans="1:18" ht="12.75" customHeight="1" x14ac:dyDescent="0.15">
      <c r="A76" s="3"/>
      <c r="N76" s="72"/>
      <c r="O76" s="73"/>
      <c r="P76" s="72"/>
      <c r="Q76" s="73"/>
      <c r="R76" s="86"/>
    </row>
    <row r="77" spans="1:18" ht="12.75" customHeight="1" x14ac:dyDescent="0.15">
      <c r="A77" s="3" t="s">
        <v>2</v>
      </c>
      <c r="C77" s="14" t="str">
        <f>C5</f>
        <v>5Nr Dwellings Eastfield Stables, Elsenham Road, Stansted</v>
      </c>
      <c r="D77" s="14"/>
      <c r="E77" s="14"/>
      <c r="F77" s="14"/>
      <c r="G77" s="14"/>
      <c r="H77" s="14"/>
      <c r="I77" s="14"/>
      <c r="J77" s="14"/>
      <c r="K77" s="14"/>
      <c r="N77" s="72"/>
      <c r="O77" s="73"/>
      <c r="P77" s="72"/>
      <c r="Q77" s="73"/>
      <c r="R77" s="86"/>
    </row>
    <row r="78" spans="1:18" ht="12.75" customHeight="1" x14ac:dyDescent="0.15">
      <c r="A78" s="3"/>
      <c r="N78" s="72"/>
      <c r="O78" s="73"/>
      <c r="P78" s="72"/>
      <c r="Q78" s="73"/>
      <c r="R78" s="86"/>
    </row>
    <row r="79" spans="1:18" ht="12.75" customHeight="1" x14ac:dyDescent="0.15">
      <c r="A79" s="3" t="s">
        <v>3</v>
      </c>
      <c r="C79" s="14" t="str">
        <f>C6</f>
        <v>26th October 2023</v>
      </c>
      <c r="D79" s="14"/>
      <c r="E79" s="14"/>
      <c r="F79" s="14"/>
      <c r="H79" s="3"/>
      <c r="N79" s="72"/>
      <c r="O79" s="73"/>
      <c r="P79" s="72"/>
      <c r="Q79" s="73"/>
      <c r="R79" s="86"/>
    </row>
    <row r="80" spans="1:18" ht="12.75" customHeight="1" x14ac:dyDescent="0.15">
      <c r="N80" s="72"/>
      <c r="O80" s="73"/>
      <c r="P80" s="72"/>
      <c r="Q80" s="73"/>
      <c r="R80" s="86"/>
    </row>
    <row r="81" spans="1:18" ht="12.75" customHeight="1" x14ac:dyDescent="0.15">
      <c r="N81" s="42"/>
    </row>
    <row r="82" spans="1:18" ht="12.75" customHeight="1" x14ac:dyDescent="0.15">
      <c r="A82" s="25" t="s">
        <v>54</v>
      </c>
      <c r="C82" s="25"/>
      <c r="D82" s="25"/>
      <c r="E82" s="25"/>
      <c r="F82" s="14" t="s">
        <v>186</v>
      </c>
      <c r="G82" s="14"/>
      <c r="H82" s="14"/>
      <c r="I82" s="14"/>
      <c r="J82" s="14"/>
      <c r="K82" s="14"/>
      <c r="L82" s="14"/>
      <c r="N82" s="72"/>
      <c r="O82" s="73"/>
      <c r="P82" s="72"/>
      <c r="Q82" s="73"/>
      <c r="R82" s="86"/>
    </row>
    <row r="83" spans="1:18" ht="12.75" customHeight="1" x14ac:dyDescent="0.15">
      <c r="A83" s="25"/>
      <c r="C83" s="25"/>
      <c r="D83" s="25"/>
      <c r="E83" s="25"/>
      <c r="N83" s="72"/>
      <c r="O83" s="73"/>
      <c r="P83" s="72"/>
      <c r="Q83" s="73"/>
      <c r="R83" s="86"/>
    </row>
    <row r="84" spans="1:18" ht="12.75" customHeight="1" x14ac:dyDescent="0.15">
      <c r="A84" s="25" t="s">
        <v>2</v>
      </c>
      <c r="C84" s="25"/>
      <c r="D84" s="25"/>
      <c r="E84" s="25"/>
      <c r="F84" s="14" t="str">
        <f>C5</f>
        <v>5Nr Dwellings Eastfield Stables, Elsenham Road, Stansted</v>
      </c>
      <c r="G84" s="14"/>
      <c r="H84" s="14"/>
      <c r="I84" s="14"/>
      <c r="J84" s="14"/>
      <c r="K84" s="14"/>
      <c r="L84" s="14"/>
      <c r="N84" s="72"/>
      <c r="O84" s="73"/>
      <c r="P84" s="72"/>
      <c r="Q84" s="73"/>
      <c r="R84" s="86"/>
    </row>
    <row r="85" spans="1:18" ht="12.75" customHeight="1" x14ac:dyDescent="0.15">
      <c r="A85" s="25"/>
      <c r="C85" s="25"/>
      <c r="D85" s="25"/>
      <c r="E85" s="25"/>
      <c r="N85" s="42"/>
    </row>
    <row r="86" spans="1:18" ht="12.75" customHeight="1" x14ac:dyDescent="0.15">
      <c r="A86" s="25" t="s">
        <v>55</v>
      </c>
      <c r="C86" s="25"/>
      <c r="D86" s="25"/>
      <c r="E86" s="25"/>
      <c r="F86" s="14" t="s">
        <v>159</v>
      </c>
      <c r="G86" s="14"/>
      <c r="H86" s="14"/>
      <c r="I86" s="14"/>
      <c r="J86" s="14"/>
      <c r="K86" s="14"/>
      <c r="L86" s="14"/>
      <c r="N86" s="42"/>
    </row>
    <row r="87" spans="1:18" ht="12.75" customHeight="1" x14ac:dyDescent="0.15">
      <c r="A87" s="25"/>
      <c r="C87" s="25"/>
      <c r="D87" s="25"/>
      <c r="E87" s="25"/>
      <c r="N87" s="72"/>
      <c r="O87" s="73"/>
      <c r="P87" s="72"/>
      <c r="Q87" s="73"/>
    </row>
    <row r="88" spans="1:18" ht="12.75" customHeight="1" x14ac:dyDescent="0.15">
      <c r="A88" s="25" t="s">
        <v>53</v>
      </c>
      <c r="C88" s="25"/>
      <c r="D88" s="25"/>
      <c r="E88" s="25"/>
      <c r="F88" s="14" t="str">
        <f>C7</f>
        <v>Ranger Management Drawing RMDS/ES/23/002  Rev A</v>
      </c>
      <c r="G88" s="14"/>
      <c r="H88" s="14"/>
      <c r="I88" s="14"/>
      <c r="J88" s="14"/>
      <c r="K88" s="14"/>
      <c r="L88" s="14"/>
      <c r="N88" s="72"/>
      <c r="O88" s="73"/>
      <c r="P88" s="72"/>
      <c r="Q88" s="73"/>
      <c r="R88" s="86"/>
    </row>
    <row r="89" spans="1:18" ht="12.75" customHeight="1" x14ac:dyDescent="0.15">
      <c r="F89" s="67" t="str">
        <f>IF(C8="","",C8)</f>
        <v/>
      </c>
      <c r="G89" s="67"/>
      <c r="H89" s="67"/>
      <c r="I89" s="67"/>
      <c r="J89" s="67"/>
      <c r="K89" s="67"/>
      <c r="L89" s="67"/>
      <c r="N89" s="42"/>
      <c r="O89" s="73"/>
      <c r="P89" s="72"/>
      <c r="Q89" s="73"/>
      <c r="R89" s="86"/>
    </row>
    <row r="90" spans="1:18" ht="12.75" customHeight="1" x14ac:dyDescent="0.15">
      <c r="N90" s="72"/>
      <c r="O90" s="73"/>
      <c r="P90" s="72"/>
      <c r="Q90" s="73"/>
      <c r="R90" s="86"/>
    </row>
    <row r="91" spans="1:18" ht="12.75" customHeight="1" x14ac:dyDescent="0.15">
      <c r="A91" s="25" t="s">
        <v>56</v>
      </c>
      <c r="D91" s="34" t="s">
        <v>160</v>
      </c>
      <c r="F91" s="34" t="s">
        <v>160</v>
      </c>
      <c r="H91" s="34" t="s">
        <v>11</v>
      </c>
      <c r="I91" s="34" t="s">
        <v>13</v>
      </c>
      <c r="L91" s="34"/>
      <c r="N91" s="72"/>
      <c r="O91" s="73"/>
      <c r="P91" s="72"/>
      <c r="Q91" s="73"/>
      <c r="R91" s="86"/>
    </row>
    <row r="92" spans="1:18" ht="12.75" customHeight="1" x14ac:dyDescent="0.15">
      <c r="D92" s="34" t="s">
        <v>161</v>
      </c>
      <c r="F92" s="34" t="s">
        <v>16</v>
      </c>
      <c r="G92" s="34"/>
      <c r="H92" s="34" t="s">
        <v>138</v>
      </c>
      <c r="I92" s="34" t="s">
        <v>17</v>
      </c>
      <c r="L92" s="34"/>
      <c r="N92" s="72"/>
      <c r="O92" s="73"/>
      <c r="P92" s="72"/>
      <c r="Q92" s="73"/>
      <c r="R92" s="86"/>
    </row>
    <row r="93" spans="1:18" ht="12.75" customHeight="1" x14ac:dyDescent="0.15">
      <c r="A93" s="4" t="s">
        <v>173</v>
      </c>
      <c r="G93" s="46"/>
      <c r="H93" s="18"/>
      <c r="L93" s="9"/>
      <c r="N93" s="42"/>
    </row>
    <row r="94" spans="1:18" ht="12.75" customHeight="1" x14ac:dyDescent="0.15">
      <c r="F94" s="46"/>
      <c r="G94" s="46"/>
      <c r="H94" s="46"/>
      <c r="I94" s="46"/>
      <c r="N94" s="42"/>
    </row>
    <row r="95" spans="1:18" ht="12.75" customHeight="1" thickBot="1" x14ac:dyDescent="0.2">
      <c r="G95" s="34" t="s">
        <v>128</v>
      </c>
      <c r="H95" s="46"/>
      <c r="I95" s="107">
        <v>5</v>
      </c>
      <c r="N95" s="42"/>
    </row>
    <row r="96" spans="1:18" ht="12.75" customHeight="1" thickTop="1" x14ac:dyDescent="0.15">
      <c r="N96" s="42"/>
    </row>
    <row r="97" spans="1:18" ht="12.75" customHeight="1" x14ac:dyDescent="0.15">
      <c r="G97" s="3"/>
      <c r="L97" s="10"/>
      <c r="N97" s="42"/>
    </row>
    <row r="98" spans="1:18" ht="12.75" customHeight="1" x14ac:dyDescent="0.15">
      <c r="C98" s="8"/>
      <c r="D98" s="8"/>
      <c r="E98" s="8"/>
      <c r="G98" s="3"/>
      <c r="L98" s="10"/>
      <c r="N98" s="42"/>
    </row>
    <row r="99" spans="1:18" ht="12.75" customHeight="1" x14ac:dyDescent="0.15">
      <c r="G99" s="3"/>
      <c r="L99" s="10"/>
      <c r="N99" s="42"/>
    </row>
    <row r="100" spans="1:18" ht="12.75" customHeight="1" x14ac:dyDescent="0.15">
      <c r="A100" s="25" t="s">
        <v>114</v>
      </c>
      <c r="F100" s="108"/>
      <c r="G100" s="4" t="s">
        <v>116</v>
      </c>
      <c r="L100" s="10"/>
      <c r="N100" s="42"/>
    </row>
    <row r="101" spans="1:18" ht="12.75" customHeight="1" x14ac:dyDescent="0.15">
      <c r="A101" s="25"/>
      <c r="G101" s="3"/>
      <c r="N101" s="42"/>
    </row>
    <row r="102" spans="1:18" ht="12.75" customHeight="1" x14ac:dyDescent="0.15">
      <c r="A102" s="25" t="s">
        <v>112</v>
      </c>
      <c r="F102" s="40"/>
      <c r="G102" s="4" t="s">
        <v>113</v>
      </c>
      <c r="H102" s="22"/>
      <c r="I102" s="22"/>
      <c r="N102" s="42"/>
    </row>
    <row r="103" spans="1:18" ht="12.75" customHeight="1" thickBot="1" x14ac:dyDescent="0.2">
      <c r="G103" s="3"/>
      <c r="H103" s="22"/>
      <c r="I103" s="22"/>
      <c r="L103" s="106"/>
      <c r="N103" s="42"/>
    </row>
    <row r="104" spans="1:18" ht="12.75" customHeight="1" x14ac:dyDescent="0.15">
      <c r="N104" s="11" t="s">
        <v>74</v>
      </c>
      <c r="O104" s="87"/>
      <c r="P104" s="88"/>
    </row>
    <row r="105" spans="1:18" ht="12.75" customHeight="1" x14ac:dyDescent="0.15">
      <c r="A105" s="25" t="s">
        <v>57</v>
      </c>
      <c r="E105" s="25" t="s">
        <v>62</v>
      </c>
      <c r="G105" s="25"/>
      <c r="H105" s="25"/>
      <c r="I105" s="25"/>
      <c r="J105" s="25"/>
      <c r="K105" s="6" t="s">
        <v>14</v>
      </c>
      <c r="L105" s="89">
        <f>ROUND(L68,-2)</f>
        <v>3656800</v>
      </c>
      <c r="N105" s="90"/>
      <c r="O105" s="91"/>
      <c r="P105" s="17"/>
    </row>
    <row r="106" spans="1:18" ht="12.75" customHeight="1" x14ac:dyDescent="0.15">
      <c r="E106" s="25"/>
      <c r="G106" s="25"/>
      <c r="H106" s="25"/>
      <c r="I106" s="25"/>
      <c r="J106" s="25"/>
      <c r="K106" s="6"/>
      <c r="L106" s="89"/>
      <c r="N106" s="16"/>
      <c r="O106" s="91"/>
      <c r="P106" s="17"/>
    </row>
    <row r="107" spans="1:18" ht="12.75" customHeight="1" x14ac:dyDescent="0.15">
      <c r="E107" s="25" t="s">
        <v>72</v>
      </c>
      <c r="H107" s="25"/>
      <c r="I107" s="25"/>
      <c r="J107" s="25"/>
      <c r="K107" s="6" t="s">
        <v>14</v>
      </c>
      <c r="L107" s="92" t="s">
        <v>158</v>
      </c>
      <c r="N107" s="16"/>
      <c r="O107" s="91"/>
      <c r="P107" s="17"/>
    </row>
    <row r="108" spans="1:18" ht="12.75" customHeight="1" x14ac:dyDescent="0.15">
      <c r="E108" s="25"/>
      <c r="G108" s="25"/>
      <c r="H108" s="25"/>
      <c r="I108" s="25"/>
      <c r="J108" s="25"/>
      <c r="K108" s="6"/>
      <c r="L108" s="93"/>
      <c r="N108" s="16"/>
      <c r="O108" s="91"/>
      <c r="P108" s="17"/>
      <c r="R108" s="86"/>
    </row>
    <row r="109" spans="1:18" ht="12.75" customHeight="1" x14ac:dyDescent="0.15">
      <c r="E109" s="25"/>
      <c r="G109" s="25"/>
      <c r="H109" s="25"/>
      <c r="I109" s="25"/>
      <c r="J109" s="25"/>
      <c r="K109" s="6"/>
      <c r="L109" s="94"/>
      <c r="N109" s="16"/>
      <c r="O109" s="91"/>
      <c r="P109" s="17"/>
    </row>
    <row r="110" spans="1:18" ht="12.75" customHeight="1" thickBot="1" x14ac:dyDescent="0.2">
      <c r="E110" s="25" t="s">
        <v>58</v>
      </c>
      <c r="G110" s="25"/>
      <c r="H110" s="25"/>
      <c r="I110" s="25"/>
      <c r="J110" s="25"/>
      <c r="K110" s="6" t="s">
        <v>14</v>
      </c>
      <c r="L110" s="95">
        <f>SUM(L105:L107)</f>
        <v>3656800</v>
      </c>
      <c r="N110" s="16"/>
      <c r="O110" s="91"/>
      <c r="P110" s="17"/>
    </row>
    <row r="111" spans="1:18" ht="12.75" customHeight="1" thickTop="1" x14ac:dyDescent="0.15">
      <c r="E111" s="25"/>
      <c r="G111" s="25"/>
      <c r="H111" s="25"/>
      <c r="I111" s="25"/>
      <c r="J111" s="25"/>
      <c r="K111" s="6"/>
      <c r="L111" s="89"/>
      <c r="N111" s="16"/>
      <c r="O111" s="91"/>
      <c r="P111" s="17"/>
      <c r="R111" s="86"/>
    </row>
    <row r="112" spans="1:18" ht="12.75" customHeight="1" x14ac:dyDescent="0.15">
      <c r="E112" s="25" t="s">
        <v>59</v>
      </c>
      <c r="G112" s="25"/>
      <c r="H112" s="25"/>
      <c r="I112" s="25"/>
      <c r="J112" s="25"/>
      <c r="K112" s="25"/>
      <c r="L112" s="89"/>
      <c r="N112" s="16"/>
      <c r="O112" s="91"/>
      <c r="P112" s="17"/>
      <c r="R112" s="86"/>
    </row>
    <row r="113" spans="1:18" ht="12.75" customHeight="1" x14ac:dyDescent="0.15">
      <c r="E113" s="25" t="s">
        <v>60</v>
      </c>
      <c r="G113" s="25"/>
      <c r="H113" s="25"/>
      <c r="I113" s="25"/>
      <c r="J113" s="25"/>
      <c r="K113" s="6" t="s">
        <v>14</v>
      </c>
      <c r="L113" s="89">
        <f>ROUND(L66,-2)</f>
        <v>286500</v>
      </c>
      <c r="N113" s="16"/>
      <c r="O113" s="91"/>
      <c r="P113" s="17"/>
      <c r="R113" s="86"/>
    </row>
    <row r="114" spans="1:18" ht="12.75" customHeight="1" x14ac:dyDescent="0.15">
      <c r="E114" s="25"/>
      <c r="G114" s="25"/>
      <c r="H114" s="25"/>
      <c r="I114" s="25"/>
      <c r="J114" s="25"/>
      <c r="K114" s="6"/>
      <c r="L114" s="42"/>
      <c r="N114" s="96"/>
      <c r="O114" s="97"/>
      <c r="P114" s="98"/>
      <c r="R114" s="86"/>
    </row>
    <row r="115" spans="1:18" ht="12.75" customHeight="1" x14ac:dyDescent="0.15">
      <c r="E115" s="25" t="s">
        <v>64</v>
      </c>
      <c r="G115" s="25"/>
      <c r="H115" s="25"/>
      <c r="I115" s="25"/>
      <c r="J115" s="25"/>
      <c r="K115" s="6" t="s">
        <v>14</v>
      </c>
      <c r="L115" s="89">
        <f>L105-L113</f>
        <v>3370300</v>
      </c>
      <c r="N115" s="99">
        <f>SUM(N105:N114)</f>
        <v>0</v>
      </c>
      <c r="O115" s="91" t="s">
        <v>75</v>
      </c>
      <c r="P115" s="17"/>
    </row>
    <row r="116" spans="1:18" ht="12.75" customHeight="1" thickBot="1" x14ac:dyDescent="0.2">
      <c r="G116" s="25"/>
      <c r="H116" s="25"/>
      <c r="I116" s="25"/>
      <c r="J116" s="25"/>
      <c r="K116" s="6"/>
      <c r="N116" s="100">
        <f>N115/10000</f>
        <v>0</v>
      </c>
      <c r="O116" s="101" t="s">
        <v>76</v>
      </c>
      <c r="P116" s="31"/>
    </row>
    <row r="117" spans="1:18" ht="12.75" customHeight="1" x14ac:dyDescent="0.15">
      <c r="A117" s="25" t="s">
        <v>61</v>
      </c>
      <c r="E117" s="25" t="str">
        <f>I68</f>
        <v>Spring 2024</v>
      </c>
      <c r="G117" s="25"/>
      <c r="H117" s="25"/>
      <c r="I117" s="25"/>
      <c r="J117" s="25"/>
      <c r="K117" s="6"/>
      <c r="L117" s="42"/>
      <c r="N117" s="72"/>
      <c r="O117" s="73"/>
      <c r="P117" s="72"/>
      <c r="Q117" s="73"/>
      <c r="R117" s="86"/>
    </row>
    <row r="118" spans="1:18" ht="12.75" customHeight="1" x14ac:dyDescent="0.15">
      <c r="A118" s="25"/>
      <c r="G118" s="25"/>
      <c r="H118" s="25"/>
      <c r="I118" s="25"/>
      <c r="J118" s="25"/>
      <c r="K118" s="6"/>
      <c r="N118" s="72"/>
      <c r="O118" s="73"/>
      <c r="P118" s="72"/>
      <c r="Q118" s="73"/>
      <c r="R118" s="86"/>
    </row>
    <row r="119" spans="1:18" ht="12.75" customHeight="1" x14ac:dyDescent="0.15">
      <c r="A119" s="25" t="s">
        <v>65</v>
      </c>
      <c r="C119" s="46">
        <v>1</v>
      </c>
      <c r="D119" s="4" t="s">
        <v>162</v>
      </c>
      <c r="F119" s="25"/>
      <c r="G119" s="25"/>
      <c r="H119" s="25"/>
      <c r="I119" s="25"/>
      <c r="J119" s="25"/>
      <c r="K119" s="25"/>
      <c r="L119" s="25"/>
      <c r="N119" s="42"/>
    </row>
    <row r="120" spans="1:18" ht="12.75" customHeight="1" x14ac:dyDescent="0.15">
      <c r="C120" s="46">
        <v>2</v>
      </c>
      <c r="D120" s="4" t="s">
        <v>163</v>
      </c>
      <c r="F120" s="25"/>
      <c r="G120" s="25"/>
      <c r="J120" s="25"/>
      <c r="K120" s="25"/>
      <c r="L120" s="25"/>
      <c r="N120" s="72"/>
      <c r="O120" s="102"/>
      <c r="P120" s="72"/>
      <c r="Q120" s="73"/>
      <c r="R120" s="103"/>
    </row>
    <row r="121" spans="1:18" ht="12.75" customHeight="1" x14ac:dyDescent="0.15">
      <c r="D121" s="4" t="s">
        <v>164</v>
      </c>
      <c r="F121" s="25"/>
      <c r="G121" s="25"/>
      <c r="J121" s="25"/>
      <c r="K121" s="25"/>
      <c r="L121" s="25"/>
      <c r="N121" s="72"/>
      <c r="O121" s="102"/>
      <c r="P121" s="72"/>
      <c r="Q121" s="73"/>
      <c r="R121" s="103"/>
    </row>
    <row r="122" spans="1:18" ht="12.75" customHeight="1" x14ac:dyDescent="0.15">
      <c r="C122" s="46">
        <v>3</v>
      </c>
      <c r="D122" s="4" t="s">
        <v>165</v>
      </c>
      <c r="N122" s="42"/>
    </row>
    <row r="123" spans="1:18" ht="12.75" customHeight="1" x14ac:dyDescent="0.15">
      <c r="C123" s="46"/>
      <c r="N123" s="42"/>
    </row>
    <row r="124" spans="1:18" ht="12.75" customHeight="1" x14ac:dyDescent="0.15">
      <c r="C124" s="46"/>
      <c r="N124" s="42"/>
    </row>
    <row r="125" spans="1:18" ht="12.75" customHeight="1" x14ac:dyDescent="0.15">
      <c r="N125" s="42"/>
    </row>
    <row r="126" spans="1:18" ht="12.75" customHeight="1" x14ac:dyDescent="0.15">
      <c r="A126" s="3" t="s">
        <v>51</v>
      </c>
      <c r="H126" s="5"/>
      <c r="L126" s="5" t="str">
        <f>L1</f>
        <v>EST 26/10/23</v>
      </c>
      <c r="N126" s="42"/>
    </row>
    <row r="127" spans="1:18" ht="12.75" customHeight="1" x14ac:dyDescent="0.15">
      <c r="N127" s="42"/>
    </row>
    <row r="128" spans="1:18" ht="12.75" customHeight="1" x14ac:dyDescent="0.15">
      <c r="A128" s="3" t="s">
        <v>1</v>
      </c>
      <c r="D128" s="14" t="str">
        <f>C4</f>
        <v>NB Investments UK Limited</v>
      </c>
      <c r="E128" s="14"/>
      <c r="F128" s="14"/>
      <c r="G128" s="14"/>
      <c r="H128" s="14"/>
      <c r="I128" s="14"/>
      <c r="J128" s="14"/>
      <c r="K128" s="14"/>
      <c r="L128" s="10"/>
      <c r="N128" s="42"/>
    </row>
    <row r="129" spans="1:14" ht="12.75" customHeight="1" x14ac:dyDescent="0.15">
      <c r="A129" s="3" t="s">
        <v>2</v>
      </c>
      <c r="D129" s="14" t="str">
        <f>C5</f>
        <v>5Nr Dwellings Eastfield Stables, Elsenham Road, Stansted</v>
      </c>
      <c r="E129" s="14"/>
      <c r="F129" s="21"/>
      <c r="G129" s="21"/>
      <c r="H129" s="14"/>
      <c r="I129" s="21"/>
      <c r="J129" s="21"/>
      <c r="K129" s="21"/>
      <c r="L129" s="10"/>
      <c r="N129" s="42"/>
    </row>
    <row r="130" spans="1:14" ht="12.75" customHeight="1" x14ac:dyDescent="0.15">
      <c r="A130" s="3" t="s">
        <v>3</v>
      </c>
      <c r="D130" s="21" t="str">
        <f>C6</f>
        <v>26th October 2023</v>
      </c>
      <c r="E130" s="21"/>
      <c r="F130" s="21"/>
      <c r="H130" s="3"/>
      <c r="I130" s="22"/>
      <c r="L130" s="10"/>
      <c r="N130" s="42"/>
    </row>
    <row r="131" spans="1:14" ht="12.75" customHeight="1" x14ac:dyDescent="0.15">
      <c r="L131" s="10"/>
      <c r="N131" s="42"/>
    </row>
    <row r="132" spans="1:14" ht="12.75" customHeight="1" x14ac:dyDescent="0.15">
      <c r="A132" s="3" t="s">
        <v>41</v>
      </c>
      <c r="N132" s="42"/>
    </row>
    <row r="133" spans="1:14" ht="12.75" customHeight="1" x14ac:dyDescent="0.15">
      <c r="N133" s="42"/>
    </row>
    <row r="134" spans="1:14" ht="12.75" customHeight="1" x14ac:dyDescent="0.15">
      <c r="D134" s="3" t="s">
        <v>42</v>
      </c>
      <c r="L134" s="106"/>
      <c r="N134" s="42"/>
    </row>
    <row r="135" spans="1:14" ht="12.75" customHeight="1" x14ac:dyDescent="0.15">
      <c r="A135" s="85"/>
      <c r="N135" s="42"/>
    </row>
    <row r="136" spans="1:14" ht="12.75" customHeight="1" x14ac:dyDescent="0.15">
      <c r="A136" s="85" t="s">
        <v>120</v>
      </c>
      <c r="B136" s="4" t="s">
        <v>143</v>
      </c>
      <c r="N136" s="42"/>
    </row>
    <row r="137" spans="1:14" ht="12.75" customHeight="1" x14ac:dyDescent="0.15">
      <c r="A137" s="85"/>
      <c r="B137" s="4" t="s">
        <v>142</v>
      </c>
      <c r="N137" s="42"/>
    </row>
    <row r="138" spans="1:14" ht="12.75" customHeight="1" x14ac:dyDescent="0.15">
      <c r="A138" s="85"/>
      <c r="N138" s="42"/>
    </row>
    <row r="139" spans="1:14" ht="12.75" customHeight="1" x14ac:dyDescent="0.15">
      <c r="A139" s="85" t="s">
        <v>121</v>
      </c>
      <c r="B139" s="4" t="s">
        <v>144</v>
      </c>
      <c r="N139" s="42"/>
    </row>
    <row r="140" spans="1:14" ht="12.75" customHeight="1" x14ac:dyDescent="0.15">
      <c r="A140" s="85"/>
      <c r="B140" s="4" t="s">
        <v>145</v>
      </c>
      <c r="N140" s="42"/>
    </row>
    <row r="141" spans="1:14" ht="12.75" customHeight="1" x14ac:dyDescent="0.15">
      <c r="A141" s="85"/>
      <c r="B141" s="4" t="s">
        <v>146</v>
      </c>
      <c r="N141" s="42"/>
    </row>
    <row r="142" spans="1:14" ht="12.75" customHeight="1" x14ac:dyDescent="0.15">
      <c r="A142" s="85"/>
      <c r="B142" s="4" t="s">
        <v>147</v>
      </c>
      <c r="N142" s="42"/>
    </row>
    <row r="143" spans="1:14" ht="12.75" customHeight="1" x14ac:dyDescent="0.15">
      <c r="A143" s="85"/>
      <c r="N143" s="42"/>
    </row>
    <row r="144" spans="1:14" ht="12.75" customHeight="1" x14ac:dyDescent="0.15">
      <c r="A144" s="85" t="s">
        <v>122</v>
      </c>
      <c r="B144" s="4" t="s">
        <v>148</v>
      </c>
      <c r="N144" s="42"/>
    </row>
    <row r="145" spans="1:14" ht="12.75" customHeight="1" x14ac:dyDescent="0.15">
      <c r="A145" s="85"/>
      <c r="B145" s="4" t="s">
        <v>149</v>
      </c>
      <c r="N145" s="42"/>
    </row>
    <row r="146" spans="1:14" ht="12.75" customHeight="1" x14ac:dyDescent="0.15">
      <c r="A146" s="85"/>
      <c r="B146" s="4" t="s">
        <v>150</v>
      </c>
      <c r="N146" s="42"/>
    </row>
    <row r="147" spans="1:14" ht="12.75" customHeight="1" x14ac:dyDescent="0.15">
      <c r="A147" s="85"/>
      <c r="N147" s="42"/>
    </row>
    <row r="148" spans="1:14" ht="12.75" customHeight="1" x14ac:dyDescent="0.15">
      <c r="A148" s="85" t="s">
        <v>123</v>
      </c>
      <c r="B148" s="4" t="s">
        <v>151</v>
      </c>
      <c r="N148" s="42"/>
    </row>
    <row r="149" spans="1:14" ht="12.75" customHeight="1" x14ac:dyDescent="0.15">
      <c r="A149" s="85"/>
      <c r="B149" s="4" t="s">
        <v>152</v>
      </c>
      <c r="N149" s="42"/>
    </row>
    <row r="150" spans="1:14" ht="12.75" customHeight="1" x14ac:dyDescent="0.15">
      <c r="A150" s="85"/>
      <c r="N150" s="42"/>
    </row>
    <row r="151" spans="1:14" ht="12.75" customHeight="1" x14ac:dyDescent="0.15">
      <c r="A151" s="85" t="s">
        <v>124</v>
      </c>
      <c r="B151" s="4" t="s">
        <v>153</v>
      </c>
      <c r="N151" s="42"/>
    </row>
    <row r="152" spans="1:14" ht="12.75" customHeight="1" x14ac:dyDescent="0.15">
      <c r="A152" s="85"/>
      <c r="B152" s="4" t="s">
        <v>154</v>
      </c>
      <c r="N152" s="42"/>
    </row>
    <row r="153" spans="1:14" ht="12.75" customHeight="1" x14ac:dyDescent="0.15">
      <c r="A153" s="85"/>
      <c r="N153" s="42"/>
    </row>
    <row r="154" spans="1:14" ht="12.75" customHeight="1" x14ac:dyDescent="0.15">
      <c r="A154" s="85" t="s">
        <v>125</v>
      </c>
      <c r="B154" s="4" t="s">
        <v>155</v>
      </c>
      <c r="N154" s="42"/>
    </row>
    <row r="155" spans="1:14" ht="12.75" customHeight="1" x14ac:dyDescent="0.15">
      <c r="A155" s="85"/>
      <c r="B155" s="4" t="s">
        <v>156</v>
      </c>
      <c r="N155" s="42"/>
    </row>
    <row r="156" spans="1:14" ht="12.75" customHeight="1" x14ac:dyDescent="0.15">
      <c r="A156" s="85"/>
      <c r="B156" s="4" t="s">
        <v>157</v>
      </c>
      <c r="N156" s="24"/>
    </row>
    <row r="157" spans="1:14" ht="12.75" customHeight="1" x14ac:dyDescent="0.15">
      <c r="A157" s="85"/>
      <c r="N157" s="24"/>
    </row>
    <row r="158" spans="1:14" ht="12.75" customHeight="1" x14ac:dyDescent="0.15">
      <c r="A158" s="3" t="s">
        <v>43</v>
      </c>
      <c r="N158" s="24"/>
    </row>
    <row r="159" spans="1:14" ht="12.75" customHeight="1" x14ac:dyDescent="0.15">
      <c r="N159" s="24"/>
    </row>
    <row r="160" spans="1:14" ht="12.75" customHeight="1" x14ac:dyDescent="0.15">
      <c r="B160" s="4" t="s">
        <v>166</v>
      </c>
      <c r="N160" s="24"/>
    </row>
    <row r="161" spans="1:14" ht="12.75" customHeight="1" x14ac:dyDescent="0.15">
      <c r="N161" s="24"/>
    </row>
    <row r="162" spans="1:14" ht="12.75" customHeight="1" x14ac:dyDescent="0.15">
      <c r="N162" s="24"/>
    </row>
    <row r="163" spans="1:14" ht="12.75" customHeight="1" x14ac:dyDescent="0.15">
      <c r="N163" s="24"/>
    </row>
    <row r="164" spans="1:14" ht="12.75" customHeight="1" x14ac:dyDescent="0.15">
      <c r="A164" s="3" t="s">
        <v>174</v>
      </c>
      <c r="N164" s="24"/>
    </row>
    <row r="165" spans="1:14" ht="12.75" customHeight="1" x14ac:dyDescent="0.15">
      <c r="L165" s="9" t="s">
        <v>14</v>
      </c>
      <c r="N165" s="24"/>
    </row>
    <row r="166" spans="1:14" ht="12.75" customHeight="1" x14ac:dyDescent="0.15">
      <c r="L166" s="9"/>
      <c r="N166" s="24"/>
    </row>
    <row r="167" spans="1:14" ht="12.75" customHeight="1" x14ac:dyDescent="0.15">
      <c r="A167" s="4" t="s">
        <v>50</v>
      </c>
      <c r="B167" s="4" t="s">
        <v>195</v>
      </c>
      <c r="L167" s="138">
        <v>65000</v>
      </c>
      <c r="N167" s="24"/>
    </row>
    <row r="168" spans="1:14" ht="12.75" customHeight="1" x14ac:dyDescent="0.15">
      <c r="A168" s="4" t="s">
        <v>50</v>
      </c>
      <c r="B168" s="4" t="s">
        <v>189</v>
      </c>
      <c r="L168" s="138">
        <f>15000*5</f>
        <v>75000</v>
      </c>
      <c r="N168" s="24"/>
    </row>
    <row r="169" spans="1:14" ht="12.75" customHeight="1" x14ac:dyDescent="0.15">
      <c r="A169" s="4" t="s">
        <v>50</v>
      </c>
      <c r="B169" s="4" t="s">
        <v>190</v>
      </c>
      <c r="L169" s="138">
        <v>30000</v>
      </c>
      <c r="N169" s="24"/>
    </row>
    <row r="170" spans="1:14" ht="12.75" customHeight="1" x14ac:dyDescent="0.15">
      <c r="A170" s="4" t="s">
        <v>50</v>
      </c>
      <c r="B170" s="4" t="s">
        <v>191</v>
      </c>
      <c r="L170" s="138">
        <v>25000</v>
      </c>
      <c r="N170" s="24"/>
    </row>
    <row r="171" spans="1:14" ht="12.75" customHeight="1" x14ac:dyDescent="0.15">
      <c r="A171" s="4" t="s">
        <v>50</v>
      </c>
      <c r="B171" s="4" t="s">
        <v>192</v>
      </c>
      <c r="L171" s="138">
        <f>30000*5</f>
        <v>150000</v>
      </c>
      <c r="N171" s="24"/>
    </row>
    <row r="172" spans="1:14" ht="12.75" customHeight="1" x14ac:dyDescent="0.15">
      <c r="A172" s="4" t="s">
        <v>50</v>
      </c>
      <c r="B172" s="4" t="s">
        <v>177</v>
      </c>
      <c r="L172" s="137">
        <f>4000*5</f>
        <v>20000</v>
      </c>
      <c r="N172" s="24"/>
    </row>
    <row r="173" spans="1:14" ht="12.75" customHeight="1" x14ac:dyDescent="0.15">
      <c r="A173" s="4" t="s">
        <v>50</v>
      </c>
      <c r="B173" s="4" t="s">
        <v>178</v>
      </c>
      <c r="L173" s="137">
        <f>3600*5</f>
        <v>18000</v>
      </c>
      <c r="M173" s="137"/>
      <c r="N173" s="24"/>
    </row>
    <row r="174" spans="1:14" ht="12.75" customHeight="1" x14ac:dyDescent="0.15">
      <c r="A174" s="4" t="s">
        <v>50</v>
      </c>
      <c r="B174" s="4" t="s">
        <v>194</v>
      </c>
      <c r="L174" s="137">
        <f>10000*5</f>
        <v>50000</v>
      </c>
      <c r="M174" s="137"/>
      <c r="N174" s="24"/>
    </row>
    <row r="175" spans="1:14" ht="12.75" customHeight="1" x14ac:dyDescent="0.15">
      <c r="A175" s="4" t="s">
        <v>50</v>
      </c>
      <c r="B175" s="4" t="s">
        <v>193</v>
      </c>
      <c r="L175" s="138" t="s">
        <v>198</v>
      </c>
      <c r="N175" s="24"/>
    </row>
    <row r="176" spans="1:14" ht="12.75" customHeight="1" x14ac:dyDescent="0.15">
      <c r="A176" s="4" t="s">
        <v>50</v>
      </c>
      <c r="B176" s="4" t="s">
        <v>196</v>
      </c>
      <c r="L176" s="138" t="s">
        <v>198</v>
      </c>
      <c r="N176" s="24"/>
    </row>
    <row r="177" spans="1:14" ht="12.75" customHeight="1" x14ac:dyDescent="0.15">
      <c r="A177" s="4" t="s">
        <v>50</v>
      </c>
      <c r="B177" s="4" t="s">
        <v>197</v>
      </c>
      <c r="L177" s="138" t="s">
        <v>198</v>
      </c>
      <c r="N177" s="24"/>
    </row>
    <row r="178" spans="1:14" ht="12.75" customHeight="1" x14ac:dyDescent="0.15">
      <c r="A178" s="4" t="s">
        <v>50</v>
      </c>
      <c r="B178" s="4" t="s">
        <v>199</v>
      </c>
      <c r="L178" s="138" t="s">
        <v>198</v>
      </c>
      <c r="N178" s="24"/>
    </row>
    <row r="179" spans="1:14" ht="12.75" customHeight="1" x14ac:dyDescent="0.15">
      <c r="L179" s="138"/>
      <c r="N179" s="24"/>
    </row>
    <row r="180" spans="1:14" ht="12.75" customHeight="1" x14ac:dyDescent="0.15">
      <c r="L180" s="137"/>
      <c r="M180" s="137"/>
      <c r="N180" s="24"/>
    </row>
    <row r="181" spans="1:14" ht="12.75" customHeight="1" x14ac:dyDescent="0.15">
      <c r="F181" s="3" t="s">
        <v>52</v>
      </c>
      <c r="L181" s="141">
        <f>SUM(L166:L179)</f>
        <v>433000</v>
      </c>
      <c r="M181" s="141"/>
      <c r="N181" s="24"/>
    </row>
    <row r="182" spans="1:14" ht="12.75" customHeight="1" x14ac:dyDescent="0.15">
      <c r="L182" s="137"/>
      <c r="M182" s="137"/>
      <c r="N182" s="24"/>
    </row>
    <row r="183" spans="1:14" ht="12.75" customHeight="1" x14ac:dyDescent="0.15">
      <c r="D183" s="25"/>
      <c r="H183" s="18"/>
      <c r="L183" s="135"/>
      <c r="M183" s="135"/>
      <c r="N183" s="24"/>
    </row>
    <row r="184" spans="1:14" ht="11.25" customHeight="1" x14ac:dyDescent="0.15">
      <c r="L184" s="135"/>
      <c r="M184" s="135"/>
      <c r="N184" s="24"/>
    </row>
    <row r="185" spans="1:14" ht="12.75" customHeight="1" x14ac:dyDescent="0.15">
      <c r="L185" s="135"/>
      <c r="M185" s="135"/>
      <c r="N185" s="24"/>
    </row>
    <row r="186" spans="1:14" ht="12.75" customHeight="1" x14ac:dyDescent="0.15">
      <c r="L186" s="135"/>
      <c r="M186" s="135"/>
      <c r="N186" s="24"/>
    </row>
    <row r="187" spans="1:14" ht="12.75" customHeight="1" x14ac:dyDescent="0.15">
      <c r="L187" s="135"/>
      <c r="M187" s="135"/>
      <c r="N187" s="24"/>
    </row>
    <row r="188" spans="1:14" ht="12.75" customHeight="1" x14ac:dyDescent="0.15">
      <c r="L188" s="135"/>
      <c r="M188" s="135"/>
      <c r="N188" s="24"/>
    </row>
    <row r="189" spans="1:14" ht="12.75" customHeight="1" x14ac:dyDescent="0.15">
      <c r="L189" s="135"/>
      <c r="M189" s="135"/>
    </row>
    <row r="190" spans="1:14" ht="12.75" customHeight="1" x14ac:dyDescent="0.15">
      <c r="L190" s="135"/>
      <c r="M190" s="135"/>
    </row>
    <row r="191" spans="1:14" ht="12.75" customHeight="1" x14ac:dyDescent="0.15">
      <c r="L191" s="135"/>
      <c r="M191" s="135"/>
    </row>
    <row r="192" spans="1:14" ht="12.75" customHeight="1" x14ac:dyDescent="0.15">
      <c r="L192" s="135"/>
      <c r="M192" s="135"/>
    </row>
    <row r="193" spans="12:13" ht="12.75" customHeight="1" x14ac:dyDescent="0.15">
      <c r="L193" s="135"/>
      <c r="M193" s="135"/>
    </row>
    <row r="194" spans="12:13" ht="12.75" customHeight="1" x14ac:dyDescent="0.15">
      <c r="L194" s="135"/>
      <c r="M194" s="135"/>
    </row>
    <row r="195" spans="12:13" ht="12.75" customHeight="1" x14ac:dyDescent="0.15">
      <c r="L195" s="135"/>
      <c r="M195" s="135"/>
    </row>
    <row r="196" spans="12:13" ht="12.75" customHeight="1" x14ac:dyDescent="0.15">
      <c r="L196" s="135"/>
      <c r="M196" s="135"/>
    </row>
    <row r="197" spans="12:13" ht="12.75" customHeight="1" x14ac:dyDescent="0.15">
      <c r="L197" s="135"/>
      <c r="M197" s="135"/>
    </row>
    <row r="198" spans="12:13" ht="12.75" customHeight="1" x14ac:dyDescent="0.15">
      <c r="L198" s="135"/>
      <c r="M198" s="135"/>
    </row>
    <row r="199" spans="12:13" ht="12.75" customHeight="1" x14ac:dyDescent="0.15">
      <c r="L199" s="135"/>
      <c r="M199" s="135"/>
    </row>
    <row r="200" spans="12:13" ht="12.75" customHeight="1" x14ac:dyDescent="0.15">
      <c r="L200" s="135"/>
      <c r="M200" s="135"/>
    </row>
    <row r="201" spans="12:13" ht="12.75" customHeight="1" x14ac:dyDescent="0.15">
      <c r="L201" s="135"/>
      <c r="M201" s="135"/>
    </row>
    <row r="202" spans="12:13" ht="12.75" customHeight="1" x14ac:dyDescent="0.15">
      <c r="L202" s="135"/>
      <c r="M202" s="135"/>
    </row>
    <row r="203" spans="12:13" ht="12.75" customHeight="1" x14ac:dyDescent="0.15">
      <c r="L203" s="135"/>
      <c r="M203" s="135"/>
    </row>
    <row r="204" spans="12:13" ht="12.75" customHeight="1" x14ac:dyDescent="0.15">
      <c r="L204" s="135"/>
      <c r="M204" s="135"/>
    </row>
    <row r="205" spans="12:13" ht="12.75" customHeight="1" x14ac:dyDescent="0.15">
      <c r="L205" s="135"/>
      <c r="M205" s="135"/>
    </row>
    <row r="206" spans="12:13" ht="12.75" customHeight="1" x14ac:dyDescent="0.15">
      <c r="L206" s="135"/>
      <c r="M206" s="135"/>
    </row>
    <row r="207" spans="12:13" ht="12.75" customHeight="1" x14ac:dyDescent="0.15">
      <c r="L207" s="135"/>
      <c r="M207" s="135"/>
    </row>
    <row r="208" spans="12:13" ht="12.75" customHeight="1" x14ac:dyDescent="0.15">
      <c r="L208" s="135"/>
      <c r="M208" s="135"/>
    </row>
    <row r="209" spans="12:13" ht="12.75" customHeight="1" x14ac:dyDescent="0.15">
      <c r="L209" s="135"/>
      <c r="M209" s="135"/>
    </row>
    <row r="210" spans="12:13" ht="12.75" customHeight="1" x14ac:dyDescent="0.15">
      <c r="L210" s="135"/>
      <c r="M210" s="135"/>
    </row>
    <row r="211" spans="12:13" ht="12.75" customHeight="1" x14ac:dyDescent="0.15">
      <c r="L211" s="135"/>
      <c r="M211" s="135"/>
    </row>
    <row r="212" spans="12:13" ht="12.75" customHeight="1" x14ac:dyDescent="0.15">
      <c r="L212" s="135"/>
      <c r="M212" s="135"/>
    </row>
    <row r="213" spans="12:13" ht="12.75" customHeight="1" x14ac:dyDescent="0.15">
      <c r="L213" s="135"/>
      <c r="M213" s="135"/>
    </row>
    <row r="214" spans="12:13" ht="12.75" customHeight="1" x14ac:dyDescent="0.15">
      <c r="L214" s="135"/>
      <c r="M214" s="135"/>
    </row>
    <row r="215" spans="12:13" ht="12.75" customHeight="1" x14ac:dyDescent="0.15">
      <c r="L215" s="135"/>
      <c r="M215" s="135"/>
    </row>
    <row r="216" spans="12:13" ht="12.75" customHeight="1" x14ac:dyDescent="0.15">
      <c r="L216" s="135"/>
      <c r="M216" s="135"/>
    </row>
    <row r="217" spans="12:13" ht="12.75" customHeight="1" x14ac:dyDescent="0.15">
      <c r="L217" s="135"/>
      <c r="M217" s="135"/>
    </row>
    <row r="218" spans="12:13" ht="12.75" customHeight="1" x14ac:dyDescent="0.15">
      <c r="L218" s="135"/>
      <c r="M218" s="135"/>
    </row>
    <row r="219" spans="12:13" ht="12.75" customHeight="1" x14ac:dyDescent="0.15">
      <c r="L219" s="135"/>
      <c r="M219" s="135"/>
    </row>
    <row r="220" spans="12:13" ht="12.75" customHeight="1" x14ac:dyDescent="0.15">
      <c r="L220" s="135"/>
      <c r="M220" s="135"/>
    </row>
    <row r="221" spans="12:13" ht="12.75" customHeight="1" x14ac:dyDescent="0.15">
      <c r="L221" s="135"/>
      <c r="M221" s="135"/>
    </row>
    <row r="222" spans="12:13" ht="12.75" customHeight="1" x14ac:dyDescent="0.15">
      <c r="L222" s="135"/>
      <c r="M222" s="135"/>
    </row>
    <row r="223" spans="12:13" ht="12.75" customHeight="1" x14ac:dyDescent="0.15">
      <c r="L223" s="135"/>
      <c r="M223" s="135"/>
    </row>
    <row r="224" spans="12:13" ht="12.75" customHeight="1" x14ac:dyDescent="0.15">
      <c r="L224" s="135"/>
      <c r="M224" s="135"/>
    </row>
    <row r="225" spans="12:13" ht="12.75" customHeight="1" x14ac:dyDescent="0.15">
      <c r="L225" s="135"/>
      <c r="M225" s="135"/>
    </row>
    <row r="226" spans="12:13" ht="12.75" customHeight="1" x14ac:dyDescent="0.15">
      <c r="L226" s="135"/>
      <c r="M226" s="135"/>
    </row>
    <row r="227" spans="12:13" ht="12.75" customHeight="1" x14ac:dyDescent="0.15">
      <c r="L227" s="135"/>
      <c r="M227" s="135"/>
    </row>
    <row r="228" spans="12:13" ht="12.75" customHeight="1" x14ac:dyDescent="0.15">
      <c r="L228" s="135"/>
      <c r="M228" s="135"/>
    </row>
    <row r="229" spans="12:13" ht="12.75" customHeight="1" x14ac:dyDescent="0.15">
      <c r="L229" s="135"/>
      <c r="M229" s="135"/>
    </row>
    <row r="230" spans="12:13" ht="12.75" customHeight="1" x14ac:dyDescent="0.15">
      <c r="L230" s="135"/>
      <c r="M230" s="135"/>
    </row>
    <row r="231" spans="12:13" ht="12.75" customHeight="1" x14ac:dyDescent="0.15">
      <c r="L231" s="135"/>
      <c r="M231" s="135"/>
    </row>
    <row r="232" spans="12:13" ht="12.75" customHeight="1" x14ac:dyDescent="0.15">
      <c r="L232" s="135"/>
      <c r="M232" s="135"/>
    </row>
    <row r="233" spans="12:13" ht="12.75" customHeight="1" x14ac:dyDescent="0.15">
      <c r="L233" s="135"/>
      <c r="M233" s="135"/>
    </row>
    <row r="234" spans="12:13" ht="12.75" customHeight="1" x14ac:dyDescent="0.15">
      <c r="L234" s="135"/>
      <c r="M234" s="135"/>
    </row>
    <row r="235" spans="12:13" ht="12.75" customHeight="1" x14ac:dyDescent="0.15">
      <c r="L235" s="135"/>
      <c r="M235" s="135"/>
    </row>
    <row r="236" spans="12:13" ht="12.75" customHeight="1" x14ac:dyDescent="0.15">
      <c r="L236" s="135"/>
      <c r="M236" s="135"/>
    </row>
    <row r="237" spans="12:13" ht="12.75" customHeight="1" x14ac:dyDescent="0.15">
      <c r="L237" s="135"/>
      <c r="M237" s="135"/>
    </row>
    <row r="238" spans="12:13" ht="12.75" customHeight="1" x14ac:dyDescent="0.15">
      <c r="L238" s="135"/>
      <c r="M238" s="135"/>
    </row>
    <row r="239" spans="12:13" ht="12.75" customHeight="1" x14ac:dyDescent="0.15">
      <c r="L239" s="135"/>
      <c r="M239" s="135"/>
    </row>
    <row r="240" spans="12:13" ht="12.75" customHeight="1" x14ac:dyDescent="0.15">
      <c r="L240" s="135"/>
      <c r="M240" s="135"/>
    </row>
    <row r="241" spans="12:13" ht="12.75" customHeight="1" x14ac:dyDescent="0.15">
      <c r="L241" s="135"/>
      <c r="M241" s="135"/>
    </row>
    <row r="242" spans="12:13" ht="12.75" customHeight="1" x14ac:dyDescent="0.15">
      <c r="L242" s="135"/>
      <c r="M242" s="135"/>
    </row>
    <row r="243" spans="12:13" ht="12.75" customHeight="1" x14ac:dyDescent="0.15">
      <c r="L243" s="135"/>
      <c r="M243" s="135"/>
    </row>
    <row r="244" spans="12:13" ht="12.75" customHeight="1" x14ac:dyDescent="0.15">
      <c r="L244" s="135"/>
      <c r="M244" s="135"/>
    </row>
    <row r="245" spans="12:13" ht="12.75" customHeight="1" x14ac:dyDescent="0.15">
      <c r="L245" s="135"/>
      <c r="M245" s="135"/>
    </row>
    <row r="246" spans="12:13" ht="12.75" customHeight="1" x14ac:dyDescent="0.15">
      <c r="L246" s="135"/>
      <c r="M246" s="135"/>
    </row>
    <row r="247" spans="12:13" ht="12.75" customHeight="1" x14ac:dyDescent="0.15">
      <c r="L247" s="135"/>
      <c r="M247" s="135"/>
    </row>
    <row r="248" spans="12:13" ht="12.75" customHeight="1" x14ac:dyDescent="0.15">
      <c r="L248" s="135"/>
      <c r="M248" s="135"/>
    </row>
    <row r="249" spans="12:13" ht="12.75" customHeight="1" x14ac:dyDescent="0.15">
      <c r="L249" s="135"/>
      <c r="M249" s="135"/>
    </row>
    <row r="250" spans="12:13" ht="12.75" customHeight="1" x14ac:dyDescent="0.15">
      <c r="L250" s="135"/>
      <c r="M250" s="135"/>
    </row>
    <row r="251" spans="12:13" ht="12.75" customHeight="1" x14ac:dyDescent="0.15">
      <c r="L251" s="135"/>
      <c r="M251" s="135"/>
    </row>
    <row r="252" spans="12:13" ht="12.75" customHeight="1" x14ac:dyDescent="0.15">
      <c r="L252" s="135"/>
      <c r="M252" s="135"/>
    </row>
    <row r="253" spans="12:13" ht="12.75" customHeight="1" x14ac:dyDescent="0.15">
      <c r="L253" s="135"/>
      <c r="M253" s="135"/>
    </row>
    <row r="254" spans="12:13" ht="12.75" customHeight="1" x14ac:dyDescent="0.15">
      <c r="L254" s="135"/>
      <c r="M254" s="135"/>
    </row>
    <row r="255" spans="12:13" ht="12.75" customHeight="1" x14ac:dyDescent="0.15">
      <c r="L255" s="135"/>
      <c r="M255" s="135"/>
    </row>
    <row r="256" spans="12:13" ht="12.75" customHeight="1" x14ac:dyDescent="0.15">
      <c r="L256" s="135"/>
      <c r="M256" s="135"/>
    </row>
    <row r="257" spans="12:13" ht="12.75" customHeight="1" x14ac:dyDescent="0.15">
      <c r="L257" s="135"/>
      <c r="M257" s="135"/>
    </row>
    <row r="258" spans="12:13" ht="12.75" customHeight="1" x14ac:dyDescent="0.15">
      <c r="L258" s="135"/>
      <c r="M258" s="135"/>
    </row>
    <row r="259" spans="12:13" ht="12.75" customHeight="1" x14ac:dyDescent="0.15">
      <c r="L259" s="135"/>
      <c r="M259" s="135"/>
    </row>
    <row r="260" spans="12:13" ht="12.75" customHeight="1" x14ac:dyDescent="0.15">
      <c r="L260" s="135"/>
      <c r="M260" s="135"/>
    </row>
    <row r="261" spans="12:13" ht="12.75" customHeight="1" x14ac:dyDescent="0.15">
      <c r="L261" s="135"/>
      <c r="M261" s="135"/>
    </row>
    <row r="262" spans="12:13" ht="12.75" customHeight="1" x14ac:dyDescent="0.15">
      <c r="L262" s="135"/>
      <c r="M262" s="135"/>
    </row>
    <row r="263" spans="12:13" ht="12.75" customHeight="1" x14ac:dyDescent="0.15">
      <c r="L263" s="135"/>
      <c r="M263" s="135"/>
    </row>
    <row r="264" spans="12:13" ht="12.75" customHeight="1" x14ac:dyDescent="0.15">
      <c r="L264" s="135"/>
      <c r="M264" s="135"/>
    </row>
    <row r="265" spans="12:13" ht="12.75" customHeight="1" x14ac:dyDescent="0.15">
      <c r="L265" s="135"/>
      <c r="M265" s="135"/>
    </row>
    <row r="266" spans="12:13" ht="12.75" customHeight="1" x14ac:dyDescent="0.15">
      <c r="L266" s="135"/>
      <c r="M266" s="135"/>
    </row>
    <row r="267" spans="12:13" ht="12.75" customHeight="1" x14ac:dyDescent="0.15">
      <c r="L267" s="135"/>
      <c r="M267" s="135"/>
    </row>
    <row r="268" spans="12:13" ht="12.75" customHeight="1" x14ac:dyDescent="0.15">
      <c r="L268" s="135"/>
      <c r="M268" s="135"/>
    </row>
    <row r="269" spans="12:13" ht="12.75" customHeight="1" x14ac:dyDescent="0.15">
      <c r="L269" s="135"/>
      <c r="M269" s="135"/>
    </row>
    <row r="270" spans="12:13" ht="12.75" customHeight="1" x14ac:dyDescent="0.15">
      <c r="L270" s="135"/>
      <c r="M270" s="135"/>
    </row>
    <row r="271" spans="12:13" ht="12.75" customHeight="1" x14ac:dyDescent="0.15">
      <c r="L271" s="135"/>
      <c r="M271" s="135"/>
    </row>
    <row r="272" spans="12:13" ht="12.75" customHeight="1" x14ac:dyDescent="0.15">
      <c r="L272" s="135"/>
      <c r="M272" s="135"/>
    </row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</sheetData>
  <mergeCells count="1">
    <mergeCell ref="L181:M181"/>
  </mergeCells>
  <printOptions horizontalCentered="1"/>
  <pageMargins left="0.27559055118110237" right="0.23622047244094491" top="1.0236220472440944" bottom="3.937007874015748E-2" header="0.15748031496062992" footer="0"/>
  <pageSetup paperSize="9" scale="44" fitToHeight="12" orientation="portrait" horizontalDpi="4294967293" r:id="rId1"/>
  <rowBreaks count="2" manualBreakCount="2">
    <brk id="70" max="17" man="1"/>
    <brk id="121" max="17" man="1"/>
  </rowBreaks>
  <colBreaks count="1" manualBreakCount="1">
    <brk id="1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3CD8-2A2E-46C4-B262-5963EC84DD85}">
  <sheetPr>
    <pageSetUpPr fitToPage="1"/>
  </sheetPr>
  <dimension ref="A1:I11"/>
  <sheetViews>
    <sheetView workbookViewId="0">
      <selection activeCell="G6" sqref="G6"/>
    </sheetView>
  </sheetViews>
  <sheetFormatPr defaultColWidth="8.85546875" defaultRowHeight="15" x14ac:dyDescent="0.25"/>
  <cols>
    <col min="1" max="2" width="45.28515625" customWidth="1"/>
    <col min="3" max="3" width="9.42578125" bestFit="1" customWidth="1"/>
    <col min="5" max="5" width="9.42578125" bestFit="1" customWidth="1"/>
    <col min="7" max="7" width="14" bestFit="1" customWidth="1"/>
    <col min="9" max="9" width="28.85546875" customWidth="1"/>
  </cols>
  <sheetData>
    <row r="1" spans="1:9" x14ac:dyDescent="0.25">
      <c r="A1" s="110" t="s">
        <v>167</v>
      </c>
      <c r="B1" s="110"/>
    </row>
    <row r="2" spans="1:9" x14ac:dyDescent="0.25">
      <c r="A2" s="110"/>
      <c r="B2" s="110" t="s">
        <v>170</v>
      </c>
      <c r="C2" s="110" t="s">
        <v>200</v>
      </c>
      <c r="E2" s="111" t="s">
        <v>168</v>
      </c>
      <c r="G2" s="111" t="s">
        <v>169</v>
      </c>
      <c r="I2" s="110"/>
    </row>
    <row r="3" spans="1:9" x14ac:dyDescent="0.25">
      <c r="A3" s="110"/>
      <c r="B3" s="110"/>
      <c r="C3" s="110"/>
      <c r="E3" s="111"/>
      <c r="G3" s="114"/>
      <c r="I3" s="110"/>
    </row>
    <row r="4" spans="1:9" x14ac:dyDescent="0.25">
      <c r="A4" s="110" t="s">
        <v>179</v>
      </c>
      <c r="B4" s="110"/>
      <c r="C4" s="110"/>
      <c r="E4" s="111"/>
      <c r="G4" s="111"/>
      <c r="I4" s="110"/>
    </row>
    <row r="5" spans="1:9" x14ac:dyDescent="0.25">
      <c r="A5" s="110"/>
      <c r="B5" s="110"/>
      <c r="C5" s="110"/>
      <c r="E5" s="136">
        <v>0.15</v>
      </c>
      <c r="G5" s="115">
        <v>150</v>
      </c>
      <c r="I5" s="110"/>
    </row>
    <row r="6" spans="1:9" x14ac:dyDescent="0.25">
      <c r="A6" s="110" t="s">
        <v>175</v>
      </c>
      <c r="C6" s="112">
        <v>1997</v>
      </c>
      <c r="D6" s="112"/>
      <c r="E6" s="113">
        <f>C6/115*100</f>
        <v>1736.5217391304348</v>
      </c>
      <c r="F6" s="112"/>
      <c r="G6" s="132">
        <f>E6-$G$5</f>
        <v>1586.5217391304348</v>
      </c>
    </row>
    <row r="7" spans="1:9" x14ac:dyDescent="0.25">
      <c r="C7" s="112"/>
      <c r="D7" s="112"/>
      <c r="E7" s="113"/>
      <c r="F7" s="112"/>
      <c r="G7" s="112"/>
    </row>
    <row r="8" spans="1:9" x14ac:dyDescent="0.25">
      <c r="C8" s="112"/>
      <c r="D8" s="112"/>
      <c r="E8" s="113"/>
      <c r="F8" s="112"/>
      <c r="G8" s="112"/>
      <c r="H8" s="112"/>
      <c r="I8" s="112"/>
    </row>
    <row r="9" spans="1:9" x14ac:dyDescent="0.25">
      <c r="A9" s="110"/>
      <c r="C9" s="112"/>
      <c r="E9" s="113"/>
      <c r="F9" s="112"/>
      <c r="G9" s="112"/>
      <c r="H9" s="112"/>
      <c r="I9" s="112"/>
    </row>
    <row r="11" spans="1:9" x14ac:dyDescent="0.25">
      <c r="A11" s="110"/>
      <c r="C11" s="112"/>
      <c r="E11" s="113"/>
      <c r="F11" s="112"/>
      <c r="G11" s="112"/>
      <c r="H11" s="112"/>
      <c r="I11" s="112"/>
    </row>
  </sheetData>
  <pageMargins left="0.70866141732283472" right="0.70866141732283472" top="0.74803149606299213" bottom="0.74803149606299213" header="0.31496062992125984" footer="0.31496062992125984"/>
  <pageSetup paperSize="256" scale="26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10"/>
  <sheetViews>
    <sheetView workbookViewId="0">
      <selection activeCell="A7" sqref="A7"/>
    </sheetView>
  </sheetViews>
  <sheetFormatPr defaultColWidth="8.85546875" defaultRowHeight="15" x14ac:dyDescent="0.25"/>
  <sheetData>
    <row r="1" spans="1:1" s="1" customFormat="1" ht="12.75" x14ac:dyDescent="0.2"/>
    <row r="2" spans="1:1" s="1" customFormat="1" ht="12.75" x14ac:dyDescent="0.2">
      <c r="A2" s="1" t="s">
        <v>44</v>
      </c>
    </row>
    <row r="3" spans="1:1" s="1" customFormat="1" ht="12.75" x14ac:dyDescent="0.2">
      <c r="A3" s="1" t="s">
        <v>45</v>
      </c>
    </row>
    <row r="4" spans="1:1" s="1" customFormat="1" ht="12.75" x14ac:dyDescent="0.2">
      <c r="A4" s="1" t="s">
        <v>46</v>
      </c>
    </row>
    <row r="5" spans="1:1" s="1" customFormat="1" ht="12.75" x14ac:dyDescent="0.2">
      <c r="A5" s="1" t="s">
        <v>47</v>
      </c>
    </row>
    <row r="6" spans="1:1" s="1" customFormat="1" ht="12.75" x14ac:dyDescent="0.2">
      <c r="A6" s="1" t="s">
        <v>49</v>
      </c>
    </row>
    <row r="7" spans="1:1" s="1" customFormat="1" ht="12.75" x14ac:dyDescent="0.2">
      <c r="A7" s="1" t="s">
        <v>48</v>
      </c>
    </row>
    <row r="8" spans="1:1" s="1" customFormat="1" ht="12.75" x14ac:dyDescent="0.2"/>
    <row r="9" spans="1:1" s="1" customFormat="1" ht="12.75" x14ac:dyDescent="0.2"/>
    <row r="10" spans="1:1" s="1" customFormat="1" ht="12.75" x14ac:dyDescent="0.2"/>
  </sheetData>
  <phoneticPr fontId="0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08F6E32849549B47E86EA908328EA" ma:contentTypeVersion="16" ma:contentTypeDescription="Create a new document." ma:contentTypeScope="" ma:versionID="144c17679e512167c9ae827aa6e40f6f">
  <xsd:schema xmlns:xsd="http://www.w3.org/2001/XMLSchema" xmlns:xs="http://www.w3.org/2001/XMLSchema" xmlns:p="http://schemas.microsoft.com/office/2006/metadata/properties" xmlns:ns2="6e4931c5-53dd-4db6-9882-c4075ce9cbcc" xmlns:ns3="c371bd06-c6b2-43cb-94d8-46fcf4da1f53" targetNamespace="http://schemas.microsoft.com/office/2006/metadata/properties" ma:root="true" ma:fieldsID="df23a8991e8a4780ea34240b91145f4e" ns2:_="" ns3:_="">
    <xsd:import namespace="6e4931c5-53dd-4db6-9882-c4075ce9cbcc"/>
    <xsd:import namespace="c371bd06-c6b2-43cb-94d8-46fcf4da1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931c5-53dd-4db6-9882-c4075ce9cb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af8cfed-64c2-475b-a96a-20ffe17e85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bd06-c6b2-43cb-94d8-46fcf4da1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92412f4-497a-454f-93ad-b083feb8897d}" ma:internalName="TaxCatchAll" ma:showField="CatchAllData" ma:web="c371bd06-c6b2-43cb-94d8-46fcf4da1f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4931c5-53dd-4db6-9882-c4075ce9cbcc">
      <Terms xmlns="http://schemas.microsoft.com/office/infopath/2007/PartnerControls"/>
    </lcf76f155ced4ddcb4097134ff3c332f>
    <TaxCatchAll xmlns="c371bd06-c6b2-43cb-94d8-46fcf4da1f53" xsi:nil="true"/>
  </documentManagement>
</p:properties>
</file>

<file path=customXml/itemProps1.xml><?xml version="1.0" encoding="utf-8"?>
<ds:datastoreItem xmlns:ds="http://schemas.openxmlformats.org/officeDocument/2006/customXml" ds:itemID="{78E34E8D-1F31-46F4-87B1-24FDCDF5958A}"/>
</file>

<file path=customXml/itemProps2.xml><?xml version="1.0" encoding="utf-8"?>
<ds:datastoreItem xmlns:ds="http://schemas.openxmlformats.org/officeDocument/2006/customXml" ds:itemID="{6386C999-4BEA-4B01-B34D-BECF4EE393E0}"/>
</file>

<file path=customXml/itemProps3.xml><?xml version="1.0" encoding="utf-8"?>
<ds:datastoreItem xmlns:ds="http://schemas.openxmlformats.org/officeDocument/2006/customXml" ds:itemID="{CBECC27E-0EFD-469E-AC17-52BEF1CCF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Dialogs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5Nr Dwellings</vt:lpstr>
      <vt:lpstr>BCIS Analysis</vt:lpstr>
      <vt:lpstr>Sheet2</vt:lpstr>
      <vt:lpstr>Dialog1</vt:lpstr>
      <vt:lpstr>'All 5Nr Dwellings'!Print_Area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Oxbury &amp; Company</dc:creator>
  <cp:lastModifiedBy>Vic Ranger</cp:lastModifiedBy>
  <cp:lastPrinted>2023-06-28T13:04:13Z</cp:lastPrinted>
  <dcterms:created xsi:type="dcterms:W3CDTF">1998-05-27T15:40:44Z</dcterms:created>
  <dcterms:modified xsi:type="dcterms:W3CDTF">2023-11-08T10:02:02Z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0x01010036D08F6E32849549B47E86EA908328EA</vt:lpwstr>
  </property>
</Properties>
</file>