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1"/>
  <workbookPr codeName="ThisWorkbook"/>
  <mc:AlternateContent xmlns:mc="http://schemas.openxmlformats.org/markup-compatibility/2006">
    <mc:Choice Requires="x15">
      <x15ac:absPath xmlns:x15ac="http://schemas.microsoft.com/office/spreadsheetml/2010/11/ac" url="https://dbis.sharepoint.com/sites/BetterRegulationExecutive/Flow of Regulation/Frameworks/Reformed BRF/IA Calculator/"/>
    </mc:Choice>
  </mc:AlternateContent>
  <xr:revisionPtr revIDLastSave="5" documentId="8_{60AB8CB0-2C53-4A77-AA07-9E0B377700CB}" xr6:coauthVersionLast="47" xr6:coauthVersionMax="47" xr10:uidLastSave="{06D20E93-CAC1-4F53-A560-08F8D071D38D}"/>
  <bookViews>
    <workbookView xWindow="-120" yWindow="-120" windowWidth="29040" windowHeight="15720" tabRatio="774" firstSheet="9" xr2:uid="{00000000-000D-0000-FFFF-FFFF00000000}"/>
  </bookViews>
  <sheets>
    <sheet name="Instructions" sheetId="59" r:id="rId1"/>
    <sheet name="Inputs" sheetId="15" r:id="rId2"/>
    <sheet name="Overview" sheetId="43" r:id="rId3"/>
    <sheet name="Option 1" sheetId="47" r:id="rId4"/>
    <sheet name="Option 2" sheetId="77" r:id="rId5"/>
    <sheet name="Option 3" sheetId="80" r:id="rId6"/>
    <sheet name="Option 4" sheetId="78" r:id="rId7"/>
    <sheet name="Option 5" sheetId="79" r:id="rId8"/>
    <sheet name="Option 6" sheetId="76" r:id="rId9"/>
    <sheet name="GDP Deflators" sheetId="17" r:id="rId10"/>
    <sheet name="EANDCB &amp; H Calculations" sheetId="35" r:id="rId11"/>
    <sheet name="Updates" sheetId="70" r:id="rId12"/>
  </sheets>
  <definedNames>
    <definedName name="AnnuityTable">'EANDCB &amp; H Calculations'!$A$1:$G$127</definedName>
    <definedName name="DeflatorTable">'GDP Deflators'!$A$5:$F$18</definedName>
    <definedName name="DiscountFactors" localSheetId="4">'Option 2'!$E$131:$CZ$131</definedName>
    <definedName name="DiscountFactors" localSheetId="5">'Option 3'!$E$131:$CZ$131</definedName>
    <definedName name="DiscountFactors" localSheetId="6">'Option 4'!$E$131:$CZ$131</definedName>
    <definedName name="DiscountFactors" localSheetId="7">'Option 5'!$E$131:$CZ$131</definedName>
    <definedName name="DiscountFactors" localSheetId="8">'Option 6'!$E$131:$CZ$131</definedName>
    <definedName name="DiscountFactors">'Option 1'!$E$131:$CZ$131</definedName>
    <definedName name="DiscountRate">Inputs!$C$22</definedName>
    <definedName name="Option1Period">Inputs!$B$11</definedName>
    <definedName name="Option1PriceYear">Inputs!$C$11</definedName>
    <definedName name="Option1PVYear">Inputs!$D$11</definedName>
    <definedName name="Option2Period">Inputs!$B$12</definedName>
    <definedName name="Option2PriceYear">Inputs!$C$12</definedName>
    <definedName name="Option2PVYear">Inputs!$D$12</definedName>
    <definedName name="Option3Period">Inputs!$B$13</definedName>
    <definedName name="Option3PriceYear">Inputs!$C$13</definedName>
    <definedName name="Option3PVYear">Inputs!$D$13</definedName>
    <definedName name="Option4Period">Inputs!$B$14</definedName>
    <definedName name="Option4PriceYear">Inputs!$C$14</definedName>
    <definedName name="Option4PVYear">Inputs!$D$14</definedName>
    <definedName name="Option5Period">Inputs!$B$15</definedName>
    <definedName name="Option5PriceYear">Inputs!$C$15</definedName>
    <definedName name="Option5PVYear">Inputs!$D$15</definedName>
    <definedName name="Option6Period">Inputs!$B$16</definedName>
    <definedName name="Option6PriceYear">Inputs!$C$16</definedName>
    <definedName name="Option6PVYear">Inputs!$D$16</definedName>
    <definedName name="_xlnm.Print_Area" localSheetId="1">Inputs!$A$1:$E$61</definedName>
    <definedName name="_xlnm.Print_Area" localSheetId="0">Instructions!$A$1:$C$46</definedName>
    <definedName name="_xlnm.Print_Area" localSheetId="2">Overview!$A$1:$O$121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7" l="1"/>
  <c r="K113" i="43"/>
  <c r="K93" i="43"/>
  <c r="K73" i="43"/>
  <c r="K53" i="43"/>
  <c r="K33" i="43"/>
  <c r="E131" i="80" l="1"/>
  <c r="DQ130" i="80"/>
  <c r="DS130" i="80" s="1"/>
  <c r="DP130" i="80"/>
  <c r="DR130" i="80" s="1"/>
  <c r="DA130" i="80"/>
  <c r="DA129" i="80"/>
  <c r="DQ128" i="80"/>
  <c r="DS128" i="80" s="1"/>
  <c r="DP128" i="80"/>
  <c r="DR128" i="80" s="1"/>
  <c r="DA128" i="80"/>
  <c r="A129" i="80" s="1"/>
  <c r="DQ129" i="80" s="1"/>
  <c r="DS129" i="80" s="1"/>
  <c r="DQ127" i="80"/>
  <c r="DS127" i="80" s="1"/>
  <c r="DP127" i="80"/>
  <c r="DR127" i="80" s="1"/>
  <c r="DA127" i="80"/>
  <c r="DA126" i="80"/>
  <c r="DQ125" i="80"/>
  <c r="DS125" i="80" s="1"/>
  <c r="DP125" i="80"/>
  <c r="DR125" i="80" s="1"/>
  <c r="DA125" i="80"/>
  <c r="A126" i="80" s="1"/>
  <c r="DP126" i="80" s="1"/>
  <c r="DR126" i="80" s="1"/>
  <c r="DQ124" i="80"/>
  <c r="DS124" i="80" s="1"/>
  <c r="DP124" i="80"/>
  <c r="DR124" i="80" s="1"/>
  <c r="DA124" i="80"/>
  <c r="DA123" i="80"/>
  <c r="DQ122" i="80"/>
  <c r="DS122" i="80" s="1"/>
  <c r="DP122" i="80"/>
  <c r="DR122" i="80" s="1"/>
  <c r="DA122" i="80"/>
  <c r="A123" i="80" s="1"/>
  <c r="DQ121" i="80"/>
  <c r="DS121" i="80" s="1"/>
  <c r="DP121" i="80"/>
  <c r="DR121" i="80" s="1"/>
  <c r="DA121" i="80"/>
  <c r="DA120" i="80"/>
  <c r="DQ119" i="80"/>
  <c r="DS119" i="80" s="1"/>
  <c r="DP119" i="80"/>
  <c r="DR119" i="80" s="1"/>
  <c r="DA119" i="80"/>
  <c r="A120" i="80" s="1"/>
  <c r="DS118" i="80"/>
  <c r="DQ118" i="80"/>
  <c r="DP118" i="80"/>
  <c r="DR118" i="80" s="1"/>
  <c r="DA118" i="80"/>
  <c r="DA117" i="80"/>
  <c r="DQ116" i="80"/>
  <c r="DS116" i="80" s="1"/>
  <c r="DP116" i="80"/>
  <c r="DR116" i="80" s="1"/>
  <c r="DA116" i="80"/>
  <c r="A117" i="80" s="1"/>
  <c r="DQ117" i="80" s="1"/>
  <c r="DS117" i="80" s="1"/>
  <c r="DQ115" i="80"/>
  <c r="DS115" i="80" s="1"/>
  <c r="DP115" i="80"/>
  <c r="DR115" i="80" s="1"/>
  <c r="DA115" i="80"/>
  <c r="DA114" i="80"/>
  <c r="DQ113" i="80"/>
  <c r="DS113" i="80" s="1"/>
  <c r="DP113" i="80"/>
  <c r="DR113" i="80" s="1"/>
  <c r="DA113" i="80"/>
  <c r="A114" i="80" s="1"/>
  <c r="DQ112" i="80"/>
  <c r="DS112" i="80" s="1"/>
  <c r="DP112" i="80"/>
  <c r="DR112" i="80" s="1"/>
  <c r="DA112" i="80"/>
  <c r="DA111" i="80"/>
  <c r="DQ110" i="80"/>
  <c r="DS110" i="80" s="1"/>
  <c r="DP110" i="80"/>
  <c r="DR110" i="80" s="1"/>
  <c r="DA110" i="80"/>
  <c r="A111" i="80" s="1"/>
  <c r="DQ111" i="80" s="1"/>
  <c r="DS111" i="80" s="1"/>
  <c r="DQ109" i="80"/>
  <c r="DS109" i="80" s="1"/>
  <c r="DP109" i="80"/>
  <c r="DR109" i="80" s="1"/>
  <c r="DA109" i="80"/>
  <c r="DA108" i="80"/>
  <c r="DQ107" i="80"/>
  <c r="DS107" i="80" s="1"/>
  <c r="DP107" i="80"/>
  <c r="DR107" i="80" s="1"/>
  <c r="DA107" i="80"/>
  <c r="A108" i="80" s="1"/>
  <c r="DS106" i="80"/>
  <c r="DQ106" i="80"/>
  <c r="DP106" i="80"/>
  <c r="DR106" i="80" s="1"/>
  <c r="DA106" i="80"/>
  <c r="DA105" i="80"/>
  <c r="DQ104" i="80"/>
  <c r="DS104" i="80" s="1"/>
  <c r="DP104" i="80"/>
  <c r="DR104" i="80" s="1"/>
  <c r="DA104" i="80"/>
  <c r="A105" i="80" s="1"/>
  <c r="DQ105" i="80" s="1"/>
  <c r="DS105" i="80" s="1"/>
  <c r="DR103" i="80"/>
  <c r="DQ103" i="80"/>
  <c r="DS103" i="80" s="1"/>
  <c r="DP103" i="80"/>
  <c r="DA103" i="80"/>
  <c r="DA102" i="80"/>
  <c r="DQ101" i="80"/>
  <c r="DS101" i="80" s="1"/>
  <c r="DP101" i="80"/>
  <c r="DR101" i="80" s="1"/>
  <c r="DA101" i="80"/>
  <c r="A102" i="80" s="1"/>
  <c r="DP102" i="80" s="1"/>
  <c r="DR102" i="80" s="1"/>
  <c r="DQ100" i="80"/>
  <c r="DS100" i="80" s="1"/>
  <c r="DP100" i="80"/>
  <c r="DR100" i="80" s="1"/>
  <c r="DA100" i="80"/>
  <c r="DA99" i="80"/>
  <c r="DQ98" i="80"/>
  <c r="DS98" i="80" s="1"/>
  <c r="DP98" i="80"/>
  <c r="DR98" i="80" s="1"/>
  <c r="DA98" i="80"/>
  <c r="A99" i="80" s="1"/>
  <c r="DQ97" i="80"/>
  <c r="DS97" i="80" s="1"/>
  <c r="DP97" i="80"/>
  <c r="DR97" i="80" s="1"/>
  <c r="DA97" i="80"/>
  <c r="DA96" i="80"/>
  <c r="DQ95" i="80"/>
  <c r="DS95" i="80" s="1"/>
  <c r="DP95" i="80"/>
  <c r="DR95" i="80" s="1"/>
  <c r="DA95" i="80"/>
  <c r="A96" i="80" s="1"/>
  <c r="DR94" i="80"/>
  <c r="DQ94" i="80"/>
  <c r="DS94" i="80" s="1"/>
  <c r="DP94" i="80"/>
  <c r="DA94" i="80"/>
  <c r="DA93" i="80"/>
  <c r="DQ92" i="80"/>
  <c r="DS92" i="80" s="1"/>
  <c r="DP92" i="80"/>
  <c r="DR92" i="80" s="1"/>
  <c r="DA92" i="80"/>
  <c r="A93" i="80" s="1"/>
  <c r="DQ91" i="80"/>
  <c r="DS91" i="80" s="1"/>
  <c r="DP91" i="80"/>
  <c r="DR91" i="80" s="1"/>
  <c r="DA91" i="80"/>
  <c r="DA90" i="80"/>
  <c r="DS89" i="80"/>
  <c r="DQ89" i="80"/>
  <c r="DP89" i="80"/>
  <c r="DR89" i="80" s="1"/>
  <c r="DA89" i="80"/>
  <c r="DQ88" i="80"/>
  <c r="DS88" i="80" s="1"/>
  <c r="DP88" i="80"/>
  <c r="DR88" i="80" s="1"/>
  <c r="DA88" i="80"/>
  <c r="DA87" i="80"/>
  <c r="DQ86" i="80"/>
  <c r="DS86" i="80" s="1"/>
  <c r="DP86" i="80"/>
  <c r="DR86" i="80" s="1"/>
  <c r="DA86" i="80"/>
  <c r="A87" i="80" s="1"/>
  <c r="DQ87" i="80" s="1"/>
  <c r="DS87" i="80" s="1"/>
  <c r="DQ85" i="80"/>
  <c r="DS85" i="80" s="1"/>
  <c r="DP85" i="80"/>
  <c r="DR85" i="80" s="1"/>
  <c r="DQ84" i="80"/>
  <c r="DS84" i="80" s="1"/>
  <c r="DP84" i="80"/>
  <c r="DR84" i="80" s="1"/>
  <c r="DA84" i="80"/>
  <c r="DA83" i="80"/>
  <c r="DQ82" i="80"/>
  <c r="DS82" i="80" s="1"/>
  <c r="DP82" i="80"/>
  <c r="DR82" i="80" s="1"/>
  <c r="DA82" i="80"/>
  <c r="DQ81" i="80"/>
  <c r="DS81" i="80" s="1"/>
  <c r="DP81" i="80"/>
  <c r="DR81" i="80" s="1"/>
  <c r="DA81" i="80"/>
  <c r="DA80" i="80"/>
  <c r="DQ79" i="80"/>
  <c r="DS79" i="80" s="1"/>
  <c r="DP79" i="80"/>
  <c r="DR79" i="80" s="1"/>
  <c r="DA79" i="80"/>
  <c r="A80" i="80" s="1"/>
  <c r="DQ80" i="80" s="1"/>
  <c r="DS80" i="80" s="1"/>
  <c r="DS78" i="80"/>
  <c r="DQ78" i="80"/>
  <c r="DP78" i="80"/>
  <c r="DR78" i="80" s="1"/>
  <c r="DA78" i="80"/>
  <c r="DA77" i="80"/>
  <c r="DQ76" i="80"/>
  <c r="DS76" i="80" s="1"/>
  <c r="DP76" i="80"/>
  <c r="DR76" i="80" s="1"/>
  <c r="DA76" i="80"/>
  <c r="A77" i="80" s="1"/>
  <c r="DQ75" i="80"/>
  <c r="DS75" i="80" s="1"/>
  <c r="DP75" i="80"/>
  <c r="DR75" i="80" s="1"/>
  <c r="DA75" i="80"/>
  <c r="DA74" i="80"/>
  <c r="DQ73" i="80"/>
  <c r="DS73" i="80" s="1"/>
  <c r="DP73" i="80"/>
  <c r="DR73" i="80" s="1"/>
  <c r="DA73" i="80"/>
  <c r="A74" i="80" s="1"/>
  <c r="DQ74" i="80" s="1"/>
  <c r="DS74" i="80" s="1"/>
  <c r="DQ72" i="80"/>
  <c r="DS72" i="80" s="1"/>
  <c r="DP72" i="80"/>
  <c r="DR72" i="80" s="1"/>
  <c r="DA72" i="80"/>
  <c r="DA71" i="80"/>
  <c r="DR70" i="80"/>
  <c r="DQ70" i="80"/>
  <c r="DS70" i="80" s="1"/>
  <c r="DP70" i="80"/>
  <c r="DA70" i="80"/>
  <c r="A71" i="80" s="1"/>
  <c r="DQ65" i="80"/>
  <c r="DS65" i="80" s="1"/>
  <c r="DP65" i="80"/>
  <c r="DR65" i="80" s="1"/>
  <c r="DA65" i="80"/>
  <c r="DA64" i="80"/>
  <c r="DQ63" i="80"/>
  <c r="DS63" i="80" s="1"/>
  <c r="DP63" i="80"/>
  <c r="DR63" i="80" s="1"/>
  <c r="DA63" i="80"/>
  <c r="A64" i="80" s="1"/>
  <c r="DQ64" i="80" s="1"/>
  <c r="DS64" i="80" s="1"/>
  <c r="DQ62" i="80"/>
  <c r="DS62" i="80" s="1"/>
  <c r="DP62" i="80"/>
  <c r="DR62" i="80" s="1"/>
  <c r="DA62" i="80"/>
  <c r="DA61" i="80"/>
  <c r="DQ60" i="80"/>
  <c r="DS60" i="80" s="1"/>
  <c r="DP60" i="80"/>
  <c r="DR60" i="80" s="1"/>
  <c r="DA60" i="80"/>
  <c r="A61" i="80" s="1"/>
  <c r="DP61" i="80" s="1"/>
  <c r="DR61" i="80" s="1"/>
  <c r="DQ59" i="80"/>
  <c r="DS59" i="80" s="1"/>
  <c r="DP59" i="80"/>
  <c r="DR59" i="80" s="1"/>
  <c r="DA59" i="80"/>
  <c r="DA58" i="80"/>
  <c r="DQ57" i="80"/>
  <c r="DS57" i="80" s="1"/>
  <c r="DP57" i="80"/>
  <c r="DR57" i="80" s="1"/>
  <c r="DA57" i="80"/>
  <c r="A58" i="80" s="1"/>
  <c r="DQ56" i="80"/>
  <c r="DS56" i="80" s="1"/>
  <c r="DP56" i="80"/>
  <c r="DR56" i="80" s="1"/>
  <c r="DA56" i="80"/>
  <c r="DA55" i="80"/>
  <c r="DQ54" i="80"/>
  <c r="DS54" i="80" s="1"/>
  <c r="DP54" i="80"/>
  <c r="DR54" i="80" s="1"/>
  <c r="DA54" i="80"/>
  <c r="A55" i="80" s="1"/>
  <c r="DS53" i="80"/>
  <c r="DQ53" i="80"/>
  <c r="DP53" i="80"/>
  <c r="DR53" i="80" s="1"/>
  <c r="DA53" i="80"/>
  <c r="DA52" i="80"/>
  <c r="DQ51" i="80"/>
  <c r="DS51" i="80" s="1"/>
  <c r="DP51" i="80"/>
  <c r="DR51" i="80" s="1"/>
  <c r="DA51" i="80"/>
  <c r="A52" i="80" s="1"/>
  <c r="DQ50" i="80"/>
  <c r="DS50" i="80" s="1"/>
  <c r="DP50" i="80"/>
  <c r="DR50" i="80" s="1"/>
  <c r="DA50" i="80"/>
  <c r="DA49" i="80"/>
  <c r="DQ48" i="80"/>
  <c r="DS48" i="80" s="1"/>
  <c r="DP48" i="80"/>
  <c r="DR48" i="80" s="1"/>
  <c r="DA48" i="80"/>
  <c r="A49" i="80" s="1"/>
  <c r="DR47" i="80"/>
  <c r="DQ47" i="80"/>
  <c r="DS47" i="80" s="1"/>
  <c r="DP47" i="80"/>
  <c r="DA47" i="80"/>
  <c r="DA46" i="80"/>
  <c r="DS45" i="80"/>
  <c r="DR45" i="80"/>
  <c r="DQ45" i="80"/>
  <c r="DP45" i="80"/>
  <c r="DA45" i="80"/>
  <c r="A46" i="80" s="1"/>
  <c r="DQ46" i="80" s="1"/>
  <c r="DS46" i="80" s="1"/>
  <c r="DQ44" i="80"/>
  <c r="DS44" i="80" s="1"/>
  <c r="DP44" i="80"/>
  <c r="DR44" i="80" s="1"/>
  <c r="DA44" i="80"/>
  <c r="DA43" i="80"/>
  <c r="DQ42" i="80"/>
  <c r="DS42" i="80" s="1"/>
  <c r="DP42" i="80"/>
  <c r="DR42" i="80" s="1"/>
  <c r="DA42" i="80"/>
  <c r="A43" i="80" s="1"/>
  <c r="DQ41" i="80"/>
  <c r="DS41" i="80" s="1"/>
  <c r="DP41" i="80"/>
  <c r="DR41" i="80" s="1"/>
  <c r="DA41" i="80"/>
  <c r="DA40" i="80"/>
  <c r="DQ39" i="80"/>
  <c r="DS39" i="80" s="1"/>
  <c r="DP39" i="80"/>
  <c r="DR39" i="80" s="1"/>
  <c r="DA39" i="80"/>
  <c r="A40" i="80" s="1"/>
  <c r="DR38" i="80"/>
  <c r="DQ38" i="80"/>
  <c r="DS38" i="80" s="1"/>
  <c r="DP38" i="80"/>
  <c r="DA38" i="80"/>
  <c r="DA37" i="80"/>
  <c r="DQ36" i="80"/>
  <c r="DS36" i="80" s="1"/>
  <c r="DP36" i="80"/>
  <c r="DR36" i="80" s="1"/>
  <c r="DA36" i="80"/>
  <c r="A37" i="80" s="1"/>
  <c r="DQ37" i="80" s="1"/>
  <c r="DS37" i="80" s="1"/>
  <c r="DR35" i="80"/>
  <c r="DQ35" i="80"/>
  <c r="DS35" i="80" s="1"/>
  <c r="DP35" i="80"/>
  <c r="DA35" i="80"/>
  <c r="DA34" i="80"/>
  <c r="DQ33" i="80"/>
  <c r="DS33" i="80" s="1"/>
  <c r="DP33" i="80"/>
  <c r="DR33" i="80" s="1"/>
  <c r="DA33" i="80"/>
  <c r="A34" i="80" s="1"/>
  <c r="DQ32" i="80"/>
  <c r="DS32" i="80" s="1"/>
  <c r="DP32" i="80"/>
  <c r="DR32" i="80" s="1"/>
  <c r="DA32" i="80"/>
  <c r="DA31" i="80"/>
  <c r="DR30" i="80"/>
  <c r="DQ30" i="80"/>
  <c r="DS30" i="80" s="1"/>
  <c r="DP30" i="80"/>
  <c r="DJ30" i="80"/>
  <c r="DA30" i="80"/>
  <c r="A31" i="80" s="1"/>
  <c r="DQ29" i="80"/>
  <c r="DS29" i="80" s="1"/>
  <c r="DP29" i="80"/>
  <c r="DR29" i="80" s="1"/>
  <c r="DA29" i="80"/>
  <c r="DA28" i="80"/>
  <c r="DQ27" i="80"/>
  <c r="DS27" i="80" s="1"/>
  <c r="DP27" i="80"/>
  <c r="DR27" i="80" s="1"/>
  <c r="DA27" i="80"/>
  <c r="A28" i="80" s="1"/>
  <c r="DQ28" i="80" s="1"/>
  <c r="DS28" i="80" s="1"/>
  <c r="DQ26" i="80"/>
  <c r="DS26" i="80" s="1"/>
  <c r="DP26" i="80"/>
  <c r="DR26" i="80" s="1"/>
  <c r="DA26" i="80"/>
  <c r="DA25" i="80"/>
  <c r="DQ24" i="80"/>
  <c r="DS24" i="80" s="1"/>
  <c r="DP24" i="80"/>
  <c r="DR24" i="80" s="1"/>
  <c r="DA24" i="80"/>
  <c r="A25" i="80" s="1"/>
  <c r="DQ25" i="80" s="1"/>
  <c r="DS25" i="80" s="1"/>
  <c r="DQ23" i="80"/>
  <c r="DS23" i="80" s="1"/>
  <c r="DP23" i="80"/>
  <c r="DR23" i="80" s="1"/>
  <c r="DJ23" i="80"/>
  <c r="DA23" i="80"/>
  <c r="DA22" i="80"/>
  <c r="DQ21" i="80"/>
  <c r="DS21" i="80" s="1"/>
  <c r="DP21" i="80"/>
  <c r="DR21" i="80" s="1"/>
  <c r="DA21" i="80"/>
  <c r="A22" i="80" s="1"/>
  <c r="DP22" i="80" s="1"/>
  <c r="DR22" i="80" s="1"/>
  <c r="DQ20" i="80"/>
  <c r="DS20" i="80" s="1"/>
  <c r="DP20" i="80"/>
  <c r="DR20" i="80" s="1"/>
  <c r="DQ19" i="80"/>
  <c r="DS19" i="80" s="1"/>
  <c r="DP19" i="80"/>
  <c r="DR19" i="80" s="1"/>
  <c r="DA19" i="80"/>
  <c r="DA18" i="80"/>
  <c r="DQ17" i="80"/>
  <c r="DS17" i="80" s="1"/>
  <c r="DP17" i="80"/>
  <c r="DR17" i="80" s="1"/>
  <c r="DA17" i="80"/>
  <c r="A18" i="80" s="1"/>
  <c r="DQ18" i="80" s="1"/>
  <c r="DS18" i="80" s="1"/>
  <c r="DQ16" i="80"/>
  <c r="DS16" i="80" s="1"/>
  <c r="DP16" i="80"/>
  <c r="DR16" i="80" s="1"/>
  <c r="DA16" i="80"/>
  <c r="DA15" i="80"/>
  <c r="DQ14" i="80"/>
  <c r="DS14" i="80" s="1"/>
  <c r="DP14" i="80"/>
  <c r="DR14" i="80" s="1"/>
  <c r="DJ14" i="80"/>
  <c r="DA14" i="80"/>
  <c r="A15" i="80" s="1"/>
  <c r="DQ13" i="80"/>
  <c r="DS13" i="80" s="1"/>
  <c r="DP13" i="80"/>
  <c r="DR13" i="80" s="1"/>
  <c r="DA13" i="80"/>
  <c r="DO12" i="80"/>
  <c r="DA12" i="80"/>
  <c r="DQ11" i="80"/>
  <c r="DS11" i="80" s="1"/>
  <c r="DP11" i="80"/>
  <c r="DR11" i="80" s="1"/>
  <c r="DA11" i="80"/>
  <c r="A12" i="80" s="1"/>
  <c r="DP12" i="80" s="1"/>
  <c r="DR12" i="80" s="1"/>
  <c r="DQ10" i="80"/>
  <c r="DS10" i="80" s="1"/>
  <c r="DP10" i="80"/>
  <c r="DR10" i="80" s="1"/>
  <c r="DA10" i="80"/>
  <c r="DA9" i="80"/>
  <c r="DQ8" i="80"/>
  <c r="DS8" i="80" s="1"/>
  <c r="DP8" i="80"/>
  <c r="DR8" i="80" s="1"/>
  <c r="DO8" i="80"/>
  <c r="DA8" i="80"/>
  <c r="A9" i="80" s="1"/>
  <c r="DP9" i="80" s="1"/>
  <c r="DR9" i="80" s="1"/>
  <c r="DQ7" i="80"/>
  <c r="DS7" i="80" s="1"/>
  <c r="DP7" i="80"/>
  <c r="DR7" i="80" s="1"/>
  <c r="DA7" i="80"/>
  <c r="DA6" i="80"/>
  <c r="DQ5" i="80"/>
  <c r="DS5" i="80" s="1"/>
  <c r="DP5" i="80"/>
  <c r="DR5" i="80" s="1"/>
  <c r="DJ5" i="80"/>
  <c r="DA5" i="80"/>
  <c r="E131" i="79"/>
  <c r="DQ130" i="79"/>
  <c r="DS130" i="79" s="1"/>
  <c r="DP130" i="79"/>
  <c r="DR130" i="79" s="1"/>
  <c r="DA130" i="79"/>
  <c r="DA129" i="79"/>
  <c r="DQ128" i="79"/>
  <c r="DS128" i="79" s="1"/>
  <c r="DP128" i="79"/>
  <c r="DR128" i="79" s="1"/>
  <c r="DA128" i="79"/>
  <c r="A129" i="79" s="1"/>
  <c r="DQ127" i="79"/>
  <c r="DS127" i="79" s="1"/>
  <c r="DP127" i="79"/>
  <c r="DR127" i="79" s="1"/>
  <c r="DA127" i="79"/>
  <c r="DA126" i="79"/>
  <c r="DQ125" i="79"/>
  <c r="DS125" i="79" s="1"/>
  <c r="DP125" i="79"/>
  <c r="DR125" i="79" s="1"/>
  <c r="DA125" i="79"/>
  <c r="A126" i="79" s="1"/>
  <c r="DP126" i="79" s="1"/>
  <c r="DR126" i="79" s="1"/>
  <c r="DQ124" i="79"/>
  <c r="DS124" i="79" s="1"/>
  <c r="DP124" i="79"/>
  <c r="DR124" i="79" s="1"/>
  <c r="DA124" i="79"/>
  <c r="DA123" i="79"/>
  <c r="DQ122" i="79"/>
  <c r="DS122" i="79" s="1"/>
  <c r="DP122" i="79"/>
  <c r="DR122" i="79" s="1"/>
  <c r="DA122" i="79"/>
  <c r="A123" i="79" s="1"/>
  <c r="DQ123" i="79" s="1"/>
  <c r="DS123" i="79" s="1"/>
  <c r="DQ121" i="79"/>
  <c r="DS121" i="79" s="1"/>
  <c r="DP121" i="79"/>
  <c r="DR121" i="79" s="1"/>
  <c r="DA121" i="79"/>
  <c r="DA120" i="79"/>
  <c r="DQ119" i="79"/>
  <c r="DS119" i="79" s="1"/>
  <c r="DP119" i="79"/>
  <c r="DR119" i="79" s="1"/>
  <c r="DA119" i="79"/>
  <c r="A120" i="79" s="1"/>
  <c r="DQ118" i="79"/>
  <c r="DS118" i="79" s="1"/>
  <c r="DP118" i="79"/>
  <c r="DR118" i="79" s="1"/>
  <c r="DA118" i="79"/>
  <c r="DA117" i="79"/>
  <c r="DR116" i="79"/>
  <c r="DQ116" i="79"/>
  <c r="DS116" i="79" s="1"/>
  <c r="DP116" i="79"/>
  <c r="DA116" i="79"/>
  <c r="A117" i="79" s="1"/>
  <c r="DQ117" i="79" s="1"/>
  <c r="DS117" i="79" s="1"/>
  <c r="DQ115" i="79"/>
  <c r="DS115" i="79" s="1"/>
  <c r="DP115" i="79"/>
  <c r="DR115" i="79" s="1"/>
  <c r="DA115" i="79"/>
  <c r="DA114" i="79"/>
  <c r="DQ113" i="79"/>
  <c r="DS113" i="79" s="1"/>
  <c r="DP113" i="79"/>
  <c r="DR113" i="79" s="1"/>
  <c r="DA113" i="79"/>
  <c r="A114" i="79" s="1"/>
  <c r="DQ112" i="79"/>
  <c r="DS112" i="79" s="1"/>
  <c r="DP112" i="79"/>
  <c r="DR112" i="79" s="1"/>
  <c r="DA112" i="79"/>
  <c r="DA111" i="79"/>
  <c r="DQ110" i="79"/>
  <c r="DS110" i="79" s="1"/>
  <c r="DP110" i="79"/>
  <c r="DR110" i="79" s="1"/>
  <c r="DA110" i="79"/>
  <c r="A111" i="79" s="1"/>
  <c r="DQ111" i="79" s="1"/>
  <c r="DS111" i="79" s="1"/>
  <c r="DQ109" i="79"/>
  <c r="DS109" i="79" s="1"/>
  <c r="DP109" i="79"/>
  <c r="DR109" i="79" s="1"/>
  <c r="DA109" i="79"/>
  <c r="DA108" i="79"/>
  <c r="DQ107" i="79"/>
  <c r="DS107" i="79" s="1"/>
  <c r="DP107" i="79"/>
  <c r="DR107" i="79" s="1"/>
  <c r="DA107" i="79"/>
  <c r="A108" i="79" s="1"/>
  <c r="DQ106" i="79"/>
  <c r="DS106" i="79" s="1"/>
  <c r="DP106" i="79"/>
  <c r="DR106" i="79" s="1"/>
  <c r="DA106" i="79"/>
  <c r="DA105" i="79"/>
  <c r="DQ104" i="79"/>
  <c r="DS104" i="79" s="1"/>
  <c r="DP104" i="79"/>
  <c r="DR104" i="79" s="1"/>
  <c r="DA104" i="79"/>
  <c r="A105" i="79" s="1"/>
  <c r="DR103" i="79"/>
  <c r="DQ103" i="79"/>
  <c r="DS103" i="79" s="1"/>
  <c r="DP103" i="79"/>
  <c r="DA103" i="79"/>
  <c r="DA102" i="79"/>
  <c r="DQ101" i="79"/>
  <c r="DS101" i="79" s="1"/>
  <c r="DP101" i="79"/>
  <c r="DR101" i="79" s="1"/>
  <c r="DA101" i="79"/>
  <c r="A102" i="79" s="1"/>
  <c r="DP102" i="79" s="1"/>
  <c r="DR102" i="79" s="1"/>
  <c r="DQ100" i="79"/>
  <c r="DS100" i="79" s="1"/>
  <c r="DP100" i="79"/>
  <c r="DR100" i="79" s="1"/>
  <c r="DA100" i="79"/>
  <c r="DA99" i="79"/>
  <c r="DQ98" i="79"/>
  <c r="DS98" i="79" s="1"/>
  <c r="DP98" i="79"/>
  <c r="DR98" i="79" s="1"/>
  <c r="DA98" i="79"/>
  <c r="A99" i="79" s="1"/>
  <c r="DQ99" i="79" s="1"/>
  <c r="DS99" i="79" s="1"/>
  <c r="DQ97" i="79"/>
  <c r="DS97" i="79" s="1"/>
  <c r="DP97" i="79"/>
  <c r="DR97" i="79" s="1"/>
  <c r="DA97" i="79"/>
  <c r="DA96" i="79"/>
  <c r="DR95" i="79"/>
  <c r="DQ95" i="79"/>
  <c r="DS95" i="79" s="1"/>
  <c r="DP95" i="79"/>
  <c r="DA95" i="79"/>
  <c r="A96" i="79" s="1"/>
  <c r="DS94" i="79"/>
  <c r="DR94" i="79"/>
  <c r="DQ94" i="79"/>
  <c r="DP94" i="79"/>
  <c r="DA94" i="79"/>
  <c r="DA93" i="79"/>
  <c r="DQ92" i="79"/>
  <c r="DS92" i="79" s="1"/>
  <c r="DP92" i="79"/>
  <c r="DR92" i="79" s="1"/>
  <c r="DA92" i="79"/>
  <c r="A93" i="79" s="1"/>
  <c r="DQ93" i="79" s="1"/>
  <c r="DS93" i="79" s="1"/>
  <c r="DQ91" i="79"/>
  <c r="DS91" i="79" s="1"/>
  <c r="DP91" i="79"/>
  <c r="DR91" i="79" s="1"/>
  <c r="DA91" i="79"/>
  <c r="DA90" i="79"/>
  <c r="DQ89" i="79"/>
  <c r="DS89" i="79" s="1"/>
  <c r="DP89" i="79"/>
  <c r="DR89" i="79" s="1"/>
  <c r="DA89" i="79"/>
  <c r="A90" i="79" s="1"/>
  <c r="DQ88" i="79"/>
  <c r="DS88" i="79" s="1"/>
  <c r="DP88" i="79"/>
  <c r="DR88" i="79" s="1"/>
  <c r="DA88" i="79"/>
  <c r="DA87" i="79"/>
  <c r="DQ86" i="79"/>
  <c r="DS86" i="79" s="1"/>
  <c r="DP86" i="79"/>
  <c r="DR86" i="79" s="1"/>
  <c r="DA86" i="79"/>
  <c r="A87" i="79" s="1"/>
  <c r="DQ87" i="79" s="1"/>
  <c r="DS87" i="79" s="1"/>
  <c r="DS85" i="79"/>
  <c r="DQ85" i="79"/>
  <c r="DP85" i="79"/>
  <c r="DR85" i="79" s="1"/>
  <c r="DQ84" i="79"/>
  <c r="DS84" i="79" s="1"/>
  <c r="DP84" i="79"/>
  <c r="DR84" i="79" s="1"/>
  <c r="DA84" i="79"/>
  <c r="DA83" i="79"/>
  <c r="DQ82" i="79"/>
  <c r="DS82" i="79" s="1"/>
  <c r="DP82" i="79"/>
  <c r="DR82" i="79" s="1"/>
  <c r="DA82" i="79"/>
  <c r="DR81" i="79"/>
  <c r="DQ81" i="79"/>
  <c r="DS81" i="79" s="1"/>
  <c r="DP81" i="79"/>
  <c r="DA81" i="79"/>
  <c r="DA80" i="79"/>
  <c r="DR79" i="79"/>
  <c r="DQ79" i="79"/>
  <c r="DS79" i="79" s="1"/>
  <c r="DP79" i="79"/>
  <c r="DA79" i="79"/>
  <c r="A80" i="79" s="1"/>
  <c r="DQ78" i="79"/>
  <c r="DS78" i="79" s="1"/>
  <c r="DP78" i="79"/>
  <c r="DR78" i="79" s="1"/>
  <c r="DA78" i="79"/>
  <c r="DA77" i="79"/>
  <c r="DQ76" i="79"/>
  <c r="DS76" i="79" s="1"/>
  <c r="DP76" i="79"/>
  <c r="DR76" i="79" s="1"/>
  <c r="DA76" i="79"/>
  <c r="A77" i="79" s="1"/>
  <c r="DQ75" i="79"/>
  <c r="DS75" i="79" s="1"/>
  <c r="DP75" i="79"/>
  <c r="DR75" i="79" s="1"/>
  <c r="DA75" i="79"/>
  <c r="DA74" i="79"/>
  <c r="DQ73" i="79"/>
  <c r="DS73" i="79" s="1"/>
  <c r="DP73" i="79"/>
  <c r="DR73" i="79" s="1"/>
  <c r="DA73" i="79"/>
  <c r="A74" i="79" s="1"/>
  <c r="DQ74" i="79" s="1"/>
  <c r="DS74" i="79" s="1"/>
  <c r="DQ72" i="79"/>
  <c r="DS72" i="79" s="1"/>
  <c r="DP72" i="79"/>
  <c r="DR72" i="79" s="1"/>
  <c r="DA72" i="79"/>
  <c r="DA71" i="79"/>
  <c r="DQ70" i="79"/>
  <c r="DS70" i="79" s="1"/>
  <c r="DP70" i="79"/>
  <c r="DR70" i="79" s="1"/>
  <c r="DA70" i="79"/>
  <c r="A71" i="79" s="1"/>
  <c r="DP71" i="79" s="1"/>
  <c r="DR71" i="79" s="1"/>
  <c r="DS65" i="79"/>
  <c r="DQ65" i="79"/>
  <c r="DP65" i="79"/>
  <c r="DR65" i="79" s="1"/>
  <c r="DA65" i="79"/>
  <c r="DA64" i="79"/>
  <c r="DQ63" i="79"/>
  <c r="DS63" i="79" s="1"/>
  <c r="DP63" i="79"/>
  <c r="DR63" i="79" s="1"/>
  <c r="DA63" i="79"/>
  <c r="A64" i="79" s="1"/>
  <c r="DQ62" i="79"/>
  <c r="DS62" i="79" s="1"/>
  <c r="DP62" i="79"/>
  <c r="DR62" i="79" s="1"/>
  <c r="DA62" i="79"/>
  <c r="DA61" i="79"/>
  <c r="DQ60" i="79"/>
  <c r="DS60" i="79" s="1"/>
  <c r="DP60" i="79"/>
  <c r="DR60" i="79" s="1"/>
  <c r="DA60" i="79"/>
  <c r="A61" i="79" s="1"/>
  <c r="DP61" i="79" s="1"/>
  <c r="DR61" i="79" s="1"/>
  <c r="DQ59" i="79"/>
  <c r="DS59" i="79" s="1"/>
  <c r="DP59" i="79"/>
  <c r="DR59" i="79" s="1"/>
  <c r="DA59" i="79"/>
  <c r="DA58" i="79"/>
  <c r="DQ57" i="79"/>
  <c r="DS57" i="79" s="1"/>
  <c r="DP57" i="79"/>
  <c r="DR57" i="79" s="1"/>
  <c r="DA57" i="79"/>
  <c r="A58" i="79" s="1"/>
  <c r="DQ58" i="79" s="1"/>
  <c r="DS58" i="79" s="1"/>
  <c r="DQ56" i="79"/>
  <c r="DS56" i="79" s="1"/>
  <c r="DP56" i="79"/>
  <c r="DR56" i="79" s="1"/>
  <c r="DA56" i="79"/>
  <c r="DA55" i="79"/>
  <c r="DQ54" i="79"/>
  <c r="DS54" i="79" s="1"/>
  <c r="DP54" i="79"/>
  <c r="DR54" i="79" s="1"/>
  <c r="DA54" i="79"/>
  <c r="A55" i="79" s="1"/>
  <c r="DQ53" i="79"/>
  <c r="DS53" i="79" s="1"/>
  <c r="DP53" i="79"/>
  <c r="DR53" i="79" s="1"/>
  <c r="DA53" i="79"/>
  <c r="DA52" i="79"/>
  <c r="DQ51" i="79"/>
  <c r="DS51" i="79" s="1"/>
  <c r="DP51" i="79"/>
  <c r="DR51" i="79" s="1"/>
  <c r="DA51" i="79"/>
  <c r="A52" i="79" s="1"/>
  <c r="DQ50" i="79"/>
  <c r="DS50" i="79" s="1"/>
  <c r="DP50" i="79"/>
  <c r="DR50" i="79" s="1"/>
  <c r="DA50" i="79"/>
  <c r="DA49" i="79"/>
  <c r="DS48" i="79"/>
  <c r="DR48" i="79"/>
  <c r="DQ48" i="79"/>
  <c r="DP48" i="79"/>
  <c r="DA48" i="79"/>
  <c r="A49" i="79" s="1"/>
  <c r="DQ47" i="79"/>
  <c r="DS47" i="79" s="1"/>
  <c r="DP47" i="79"/>
  <c r="DR47" i="79" s="1"/>
  <c r="DA47" i="79"/>
  <c r="DA46" i="79"/>
  <c r="DQ45" i="79"/>
  <c r="DS45" i="79" s="1"/>
  <c r="DP45" i="79"/>
  <c r="DR45" i="79" s="1"/>
  <c r="DA45" i="79"/>
  <c r="A46" i="79" s="1"/>
  <c r="DQ46" i="79" s="1"/>
  <c r="DS46" i="79" s="1"/>
  <c r="DQ44" i="79"/>
  <c r="DS44" i="79" s="1"/>
  <c r="DP44" i="79"/>
  <c r="DR44" i="79" s="1"/>
  <c r="DA44" i="79"/>
  <c r="DA43" i="79"/>
  <c r="DQ42" i="79"/>
  <c r="DS42" i="79" s="1"/>
  <c r="DP42" i="79"/>
  <c r="DR42" i="79" s="1"/>
  <c r="DA42" i="79"/>
  <c r="A43" i="79" s="1"/>
  <c r="DQ41" i="79"/>
  <c r="DS41" i="79" s="1"/>
  <c r="DP41" i="79"/>
  <c r="DR41" i="79" s="1"/>
  <c r="DA41" i="79"/>
  <c r="DA40" i="79"/>
  <c r="DQ39" i="79"/>
  <c r="DS39" i="79" s="1"/>
  <c r="DP39" i="79"/>
  <c r="DR39" i="79" s="1"/>
  <c r="DA39" i="79"/>
  <c r="A40" i="79" s="1"/>
  <c r="DQ38" i="79"/>
  <c r="DS38" i="79" s="1"/>
  <c r="DP38" i="79"/>
  <c r="DR38" i="79" s="1"/>
  <c r="DA38" i="79"/>
  <c r="DA37" i="79"/>
  <c r="DQ36" i="79"/>
  <c r="DS36" i="79" s="1"/>
  <c r="DP36" i="79"/>
  <c r="DR36" i="79" s="1"/>
  <c r="DA36" i="79"/>
  <c r="A37" i="79" s="1"/>
  <c r="DP37" i="79" s="1"/>
  <c r="DR37" i="79" s="1"/>
  <c r="DQ35" i="79"/>
  <c r="DS35" i="79" s="1"/>
  <c r="DP35" i="79"/>
  <c r="DR35" i="79" s="1"/>
  <c r="DA35" i="79"/>
  <c r="DA34" i="79"/>
  <c r="A34" i="79"/>
  <c r="DQ34" i="79" s="1"/>
  <c r="DS34" i="79" s="1"/>
  <c r="DQ33" i="79"/>
  <c r="DS33" i="79" s="1"/>
  <c r="DP33" i="79"/>
  <c r="DR33" i="79" s="1"/>
  <c r="DA33" i="79"/>
  <c r="DQ32" i="79"/>
  <c r="DS32" i="79" s="1"/>
  <c r="DP32" i="79"/>
  <c r="DR32" i="79" s="1"/>
  <c r="DA32" i="79"/>
  <c r="DA31" i="79"/>
  <c r="A31" i="79"/>
  <c r="DQ31" i="79" s="1"/>
  <c r="DS31" i="79" s="1"/>
  <c r="DQ30" i="79"/>
  <c r="DS30" i="79" s="1"/>
  <c r="DP30" i="79"/>
  <c r="DR30" i="79" s="1"/>
  <c r="DA30" i="79"/>
  <c r="DQ29" i="79"/>
  <c r="DS29" i="79" s="1"/>
  <c r="DP29" i="79"/>
  <c r="DR29" i="79" s="1"/>
  <c r="DA29" i="79"/>
  <c r="DA28" i="79"/>
  <c r="DQ27" i="79"/>
  <c r="DS27" i="79" s="1"/>
  <c r="DP27" i="79"/>
  <c r="DR27" i="79" s="1"/>
  <c r="DA27" i="79"/>
  <c r="A28" i="79" s="1"/>
  <c r="DQ28" i="79" s="1"/>
  <c r="DS28" i="79" s="1"/>
  <c r="DQ26" i="79"/>
  <c r="DS26" i="79" s="1"/>
  <c r="DP26" i="79"/>
  <c r="DR26" i="79" s="1"/>
  <c r="DA26" i="79"/>
  <c r="DA25" i="79"/>
  <c r="DQ24" i="79"/>
  <c r="DS24" i="79" s="1"/>
  <c r="DP24" i="79"/>
  <c r="DR24" i="79" s="1"/>
  <c r="DA24" i="79"/>
  <c r="A25" i="79" s="1"/>
  <c r="DQ23" i="79"/>
  <c r="DS23" i="79" s="1"/>
  <c r="DP23" i="79"/>
  <c r="DR23" i="79" s="1"/>
  <c r="DJ23" i="79"/>
  <c r="DA23" i="79"/>
  <c r="DA22" i="79"/>
  <c r="DS21" i="79"/>
  <c r="DQ21" i="79"/>
  <c r="DP21" i="79"/>
  <c r="DR21" i="79" s="1"/>
  <c r="DA21" i="79"/>
  <c r="A22" i="79" s="1"/>
  <c r="DQ20" i="79"/>
  <c r="DS20" i="79" s="1"/>
  <c r="DP20" i="79"/>
  <c r="DR20" i="79" s="1"/>
  <c r="DQ19" i="79"/>
  <c r="DS19" i="79" s="1"/>
  <c r="DP19" i="79"/>
  <c r="DR19" i="79" s="1"/>
  <c r="DA19" i="79"/>
  <c r="DA18" i="79"/>
  <c r="DQ17" i="79"/>
  <c r="DS17" i="79" s="1"/>
  <c r="DP17" i="79"/>
  <c r="DR17" i="79" s="1"/>
  <c r="DA17" i="79"/>
  <c r="A18" i="79" s="1"/>
  <c r="DQ18" i="79" s="1"/>
  <c r="DS18" i="79" s="1"/>
  <c r="DQ16" i="79"/>
  <c r="DS16" i="79" s="1"/>
  <c r="DP16" i="79"/>
  <c r="DR16" i="79" s="1"/>
  <c r="DA16" i="79"/>
  <c r="DA15" i="79"/>
  <c r="DQ14" i="79"/>
  <c r="DS14" i="79" s="1"/>
  <c r="DP14" i="79"/>
  <c r="DR14" i="79" s="1"/>
  <c r="DJ14" i="79"/>
  <c r="DA14" i="79"/>
  <c r="A15" i="79" s="1"/>
  <c r="DS13" i="79"/>
  <c r="DQ13" i="79"/>
  <c r="DP13" i="79"/>
  <c r="DR13" i="79" s="1"/>
  <c r="DA13" i="79"/>
  <c r="DA12" i="79"/>
  <c r="DQ11" i="79"/>
  <c r="DS11" i="79" s="1"/>
  <c r="DP11" i="79"/>
  <c r="DR11" i="79" s="1"/>
  <c r="DA11" i="79"/>
  <c r="A12" i="79" s="1"/>
  <c r="DQ10" i="79"/>
  <c r="DS10" i="79" s="1"/>
  <c r="DP10" i="79"/>
  <c r="DR10" i="79" s="1"/>
  <c r="DA10" i="79"/>
  <c r="DA9" i="79"/>
  <c r="DQ8" i="79"/>
  <c r="DS8" i="79" s="1"/>
  <c r="DP8" i="79"/>
  <c r="DR8" i="79" s="1"/>
  <c r="DO8" i="79"/>
  <c r="DO12" i="79" s="1"/>
  <c r="DA8" i="79"/>
  <c r="A9" i="79" s="1"/>
  <c r="DQ7" i="79"/>
  <c r="DS7" i="79" s="1"/>
  <c r="DP7" i="79"/>
  <c r="DR7" i="79" s="1"/>
  <c r="DA7" i="79"/>
  <c r="DA6" i="79"/>
  <c r="DQ5" i="79"/>
  <c r="DS5" i="79" s="1"/>
  <c r="DP5" i="79"/>
  <c r="DR5" i="79" s="1"/>
  <c r="DJ5" i="79"/>
  <c r="DA5" i="79"/>
  <c r="A6" i="79" s="1"/>
  <c r="DQ6" i="79" s="1"/>
  <c r="DS6" i="79" s="1"/>
  <c r="E131" i="78"/>
  <c r="DQ130" i="78"/>
  <c r="DS130" i="78" s="1"/>
  <c r="DP130" i="78"/>
  <c r="DR130" i="78" s="1"/>
  <c r="DA130" i="78"/>
  <c r="DA129" i="78"/>
  <c r="DQ128" i="78"/>
  <c r="DS128" i="78" s="1"/>
  <c r="DP128" i="78"/>
  <c r="DR128" i="78" s="1"/>
  <c r="DA128" i="78"/>
  <c r="A129" i="78" s="1"/>
  <c r="DQ127" i="78"/>
  <c r="DS127" i="78" s="1"/>
  <c r="DP127" i="78"/>
  <c r="DR127" i="78" s="1"/>
  <c r="DA127" i="78"/>
  <c r="DA126" i="78"/>
  <c r="DQ125" i="78"/>
  <c r="DS125" i="78" s="1"/>
  <c r="DP125" i="78"/>
  <c r="DR125" i="78" s="1"/>
  <c r="DA125" i="78"/>
  <c r="A126" i="78" s="1"/>
  <c r="DP126" i="78" s="1"/>
  <c r="DR126" i="78" s="1"/>
  <c r="DQ124" i="78"/>
  <c r="DS124" i="78" s="1"/>
  <c r="DP124" i="78"/>
  <c r="DR124" i="78" s="1"/>
  <c r="DA124" i="78"/>
  <c r="DA123" i="78"/>
  <c r="DQ122" i="78"/>
  <c r="DS122" i="78" s="1"/>
  <c r="DP122" i="78"/>
  <c r="DR122" i="78" s="1"/>
  <c r="DA122" i="78"/>
  <c r="A123" i="78" s="1"/>
  <c r="DQ123" i="78" s="1"/>
  <c r="DS123" i="78" s="1"/>
  <c r="DR121" i="78"/>
  <c r="DQ121" i="78"/>
  <c r="DS121" i="78" s="1"/>
  <c r="DP121" i="78"/>
  <c r="DA121" i="78"/>
  <c r="DA120" i="78"/>
  <c r="DQ119" i="78"/>
  <c r="DS119" i="78" s="1"/>
  <c r="DP119" i="78"/>
  <c r="DR119" i="78" s="1"/>
  <c r="DA119" i="78"/>
  <c r="A120" i="78" s="1"/>
  <c r="DQ118" i="78"/>
  <c r="DS118" i="78" s="1"/>
  <c r="DP118" i="78"/>
  <c r="DR118" i="78" s="1"/>
  <c r="DA118" i="78"/>
  <c r="DA117" i="78"/>
  <c r="DQ116" i="78"/>
  <c r="DS116" i="78" s="1"/>
  <c r="DP116" i="78"/>
  <c r="DR116" i="78" s="1"/>
  <c r="DA116" i="78"/>
  <c r="A117" i="78" s="1"/>
  <c r="DQ117" i="78" s="1"/>
  <c r="DS117" i="78" s="1"/>
  <c r="DQ115" i="78"/>
  <c r="DS115" i="78" s="1"/>
  <c r="DP115" i="78"/>
  <c r="DR115" i="78" s="1"/>
  <c r="DA115" i="78"/>
  <c r="DA114" i="78"/>
  <c r="DS113" i="78"/>
  <c r="DQ113" i="78"/>
  <c r="DP113" i="78"/>
  <c r="DR113" i="78" s="1"/>
  <c r="DA113" i="78"/>
  <c r="A114" i="78" s="1"/>
  <c r="DS112" i="78"/>
  <c r="DQ112" i="78"/>
  <c r="DP112" i="78"/>
  <c r="DR112" i="78" s="1"/>
  <c r="DA112" i="78"/>
  <c r="DA111" i="78"/>
  <c r="DQ110" i="78"/>
  <c r="DS110" i="78" s="1"/>
  <c r="DP110" i="78"/>
  <c r="DR110" i="78" s="1"/>
  <c r="DA110" i="78"/>
  <c r="A111" i="78" s="1"/>
  <c r="DQ111" i="78" s="1"/>
  <c r="DS111" i="78" s="1"/>
  <c r="DQ109" i="78"/>
  <c r="DS109" i="78" s="1"/>
  <c r="DP109" i="78"/>
  <c r="DR109" i="78" s="1"/>
  <c r="DA109" i="78"/>
  <c r="DA108" i="78"/>
  <c r="DS107" i="78"/>
  <c r="DQ107" i="78"/>
  <c r="DP107" i="78"/>
  <c r="DR107" i="78" s="1"/>
  <c r="DA107" i="78"/>
  <c r="A108" i="78" s="1"/>
  <c r="DQ108" i="78" s="1"/>
  <c r="DS108" i="78" s="1"/>
  <c r="DQ106" i="78"/>
  <c r="DS106" i="78" s="1"/>
  <c r="DP106" i="78"/>
  <c r="DR106" i="78" s="1"/>
  <c r="DA106" i="78"/>
  <c r="DA105" i="78"/>
  <c r="DQ104" i="78"/>
  <c r="DS104" i="78" s="1"/>
  <c r="DP104" i="78"/>
  <c r="DR104" i="78" s="1"/>
  <c r="DA104" i="78"/>
  <c r="A105" i="78" s="1"/>
  <c r="DQ103" i="78"/>
  <c r="DS103" i="78" s="1"/>
  <c r="DP103" i="78"/>
  <c r="DR103" i="78" s="1"/>
  <c r="DA103" i="78"/>
  <c r="DA102" i="78"/>
  <c r="DQ101" i="78"/>
  <c r="DS101" i="78" s="1"/>
  <c r="DP101" i="78"/>
  <c r="DR101" i="78" s="1"/>
  <c r="DA101" i="78"/>
  <c r="A102" i="78" s="1"/>
  <c r="DP102" i="78" s="1"/>
  <c r="DR102" i="78" s="1"/>
  <c r="DQ100" i="78"/>
  <c r="DS100" i="78" s="1"/>
  <c r="DP100" i="78"/>
  <c r="DR100" i="78" s="1"/>
  <c r="DA100" i="78"/>
  <c r="DJ21" i="78" s="1"/>
  <c r="DA99" i="78"/>
  <c r="A99" i="78"/>
  <c r="DQ99" i="78" s="1"/>
  <c r="DS99" i="78" s="1"/>
  <c r="DQ98" i="78"/>
  <c r="DS98" i="78" s="1"/>
  <c r="DP98" i="78"/>
  <c r="DR98" i="78" s="1"/>
  <c r="DA98" i="78"/>
  <c r="DQ97" i="78"/>
  <c r="DS97" i="78" s="1"/>
  <c r="DP97" i="78"/>
  <c r="DR97" i="78" s="1"/>
  <c r="DA97" i="78"/>
  <c r="DA96" i="78"/>
  <c r="DQ95" i="78"/>
  <c r="DS95" i="78" s="1"/>
  <c r="DP95" i="78"/>
  <c r="DR95" i="78" s="1"/>
  <c r="DA95" i="78"/>
  <c r="A96" i="78" s="1"/>
  <c r="DQ94" i="78"/>
  <c r="DS94" i="78" s="1"/>
  <c r="DP94" i="78"/>
  <c r="DR94" i="78" s="1"/>
  <c r="DA94" i="78"/>
  <c r="DA93" i="78"/>
  <c r="DQ92" i="78"/>
  <c r="DS92" i="78" s="1"/>
  <c r="DP92" i="78"/>
  <c r="DR92" i="78" s="1"/>
  <c r="DA92" i="78"/>
  <c r="A93" i="78" s="1"/>
  <c r="DQ93" i="78" s="1"/>
  <c r="DS93" i="78" s="1"/>
  <c r="DQ91" i="78"/>
  <c r="DS91" i="78" s="1"/>
  <c r="DP91" i="78"/>
  <c r="DR91" i="78" s="1"/>
  <c r="DA91" i="78"/>
  <c r="DA90" i="78"/>
  <c r="DS89" i="78"/>
  <c r="DQ89" i="78"/>
  <c r="DP89" i="78"/>
  <c r="DR89" i="78" s="1"/>
  <c r="DA89" i="78"/>
  <c r="A90" i="78" s="1"/>
  <c r="DQ88" i="78"/>
  <c r="DS88" i="78" s="1"/>
  <c r="DP88" i="78"/>
  <c r="DR88" i="78" s="1"/>
  <c r="DA88" i="78"/>
  <c r="DA87" i="78"/>
  <c r="DQ86" i="78"/>
  <c r="DS86" i="78" s="1"/>
  <c r="DP86" i="78"/>
  <c r="DR86" i="78" s="1"/>
  <c r="DA86" i="78"/>
  <c r="A87" i="78" s="1"/>
  <c r="DQ87" i="78" s="1"/>
  <c r="DS87" i="78" s="1"/>
  <c r="DQ85" i="78"/>
  <c r="DS85" i="78" s="1"/>
  <c r="DP85" i="78"/>
  <c r="DR85" i="78" s="1"/>
  <c r="DQ84" i="78"/>
  <c r="DS84" i="78" s="1"/>
  <c r="DP84" i="78"/>
  <c r="DR84" i="78" s="1"/>
  <c r="DA84" i="78"/>
  <c r="DA83" i="78"/>
  <c r="DQ82" i="78"/>
  <c r="DS82" i="78" s="1"/>
  <c r="DP82" i="78"/>
  <c r="DR82" i="78" s="1"/>
  <c r="DA82" i="78"/>
  <c r="A83" i="78" s="1"/>
  <c r="DQ81" i="78"/>
  <c r="DS81" i="78" s="1"/>
  <c r="DP81" i="78"/>
  <c r="DR81" i="78" s="1"/>
  <c r="DA81" i="78"/>
  <c r="DA80" i="78"/>
  <c r="DQ79" i="78"/>
  <c r="DS79" i="78" s="1"/>
  <c r="DP79" i="78"/>
  <c r="DR79" i="78" s="1"/>
  <c r="DA79" i="78"/>
  <c r="A80" i="78" s="1"/>
  <c r="DQ78" i="78"/>
  <c r="DS78" i="78" s="1"/>
  <c r="DP78" i="78"/>
  <c r="DR78" i="78" s="1"/>
  <c r="DA78" i="78"/>
  <c r="DA77" i="78"/>
  <c r="DQ76" i="78"/>
  <c r="DS76" i="78" s="1"/>
  <c r="DP76" i="78"/>
  <c r="DR76" i="78" s="1"/>
  <c r="DA76" i="78"/>
  <c r="A77" i="78" s="1"/>
  <c r="DQ75" i="78"/>
  <c r="DS75" i="78" s="1"/>
  <c r="DP75" i="78"/>
  <c r="DR75" i="78" s="1"/>
  <c r="DA75" i="78"/>
  <c r="DP74" i="78"/>
  <c r="DR74" i="78" s="1"/>
  <c r="DA74" i="78"/>
  <c r="DR73" i="78"/>
  <c r="DQ73" i="78"/>
  <c r="DS73" i="78" s="1"/>
  <c r="DP73" i="78"/>
  <c r="DA73" i="78"/>
  <c r="A74" i="78" s="1"/>
  <c r="DQ74" i="78" s="1"/>
  <c r="DS74" i="78" s="1"/>
  <c r="DQ72" i="78"/>
  <c r="DS72" i="78" s="1"/>
  <c r="DP72" i="78"/>
  <c r="DR72" i="78" s="1"/>
  <c r="DA72" i="78"/>
  <c r="DA71" i="78"/>
  <c r="DJ29" i="78" s="1"/>
  <c r="DQ70" i="78"/>
  <c r="DS70" i="78" s="1"/>
  <c r="DP70" i="78"/>
  <c r="DR70" i="78" s="1"/>
  <c r="DA70" i="78"/>
  <c r="A71" i="78" s="1"/>
  <c r="DQ65" i="78"/>
  <c r="DS65" i="78" s="1"/>
  <c r="DP65" i="78"/>
  <c r="DR65" i="78" s="1"/>
  <c r="DA65" i="78"/>
  <c r="DA64" i="78"/>
  <c r="DQ63" i="78"/>
  <c r="DS63" i="78" s="1"/>
  <c r="DP63" i="78"/>
  <c r="DR63" i="78" s="1"/>
  <c r="DA63" i="78"/>
  <c r="A64" i="78" s="1"/>
  <c r="DQ62" i="78"/>
  <c r="DS62" i="78" s="1"/>
  <c r="DP62" i="78"/>
  <c r="DR62" i="78" s="1"/>
  <c r="DA62" i="78"/>
  <c r="DA61" i="78"/>
  <c r="DQ60" i="78"/>
  <c r="DS60" i="78" s="1"/>
  <c r="DP60" i="78"/>
  <c r="DR60" i="78" s="1"/>
  <c r="DA60" i="78"/>
  <c r="A61" i="78" s="1"/>
  <c r="DP61" i="78" s="1"/>
  <c r="DR61" i="78" s="1"/>
  <c r="DQ59" i="78"/>
  <c r="DS59" i="78" s="1"/>
  <c r="DP59" i="78"/>
  <c r="DR59" i="78" s="1"/>
  <c r="DA59" i="78"/>
  <c r="DA58" i="78"/>
  <c r="DQ57" i="78"/>
  <c r="DS57" i="78" s="1"/>
  <c r="DP57" i="78"/>
  <c r="DR57" i="78" s="1"/>
  <c r="DA57" i="78"/>
  <c r="A58" i="78" s="1"/>
  <c r="DQ56" i="78"/>
  <c r="DS56" i="78" s="1"/>
  <c r="DP56" i="78"/>
  <c r="DR56" i="78" s="1"/>
  <c r="DA56" i="78"/>
  <c r="DA55" i="78"/>
  <c r="DQ54" i="78"/>
  <c r="DS54" i="78" s="1"/>
  <c r="DP54" i="78"/>
  <c r="DR54" i="78" s="1"/>
  <c r="DA54" i="78"/>
  <c r="A55" i="78" s="1"/>
  <c r="DQ53" i="78"/>
  <c r="DS53" i="78" s="1"/>
  <c r="DP53" i="78"/>
  <c r="DR53" i="78" s="1"/>
  <c r="DA53" i="78"/>
  <c r="DA52" i="78"/>
  <c r="DQ51" i="78"/>
  <c r="DS51" i="78" s="1"/>
  <c r="DP51" i="78"/>
  <c r="DR51" i="78" s="1"/>
  <c r="DA51" i="78"/>
  <c r="A52" i="78" s="1"/>
  <c r="DQ52" i="78" s="1"/>
  <c r="DS52" i="78" s="1"/>
  <c r="DQ50" i="78"/>
  <c r="DS50" i="78" s="1"/>
  <c r="DP50" i="78"/>
  <c r="DR50" i="78" s="1"/>
  <c r="DA50" i="78"/>
  <c r="DA49" i="78"/>
  <c r="DQ48" i="78"/>
  <c r="DS48" i="78" s="1"/>
  <c r="DP48" i="78"/>
  <c r="DR48" i="78" s="1"/>
  <c r="DA48" i="78"/>
  <c r="A49" i="78" s="1"/>
  <c r="DS47" i="78"/>
  <c r="DQ47" i="78"/>
  <c r="DP47" i="78"/>
  <c r="DR47" i="78" s="1"/>
  <c r="DA47" i="78"/>
  <c r="DA46" i="78"/>
  <c r="DQ45" i="78"/>
  <c r="DS45" i="78" s="1"/>
  <c r="DP45" i="78"/>
  <c r="DR45" i="78" s="1"/>
  <c r="DA45" i="78"/>
  <c r="A46" i="78" s="1"/>
  <c r="DQ46" i="78" s="1"/>
  <c r="DS46" i="78" s="1"/>
  <c r="DS44" i="78"/>
  <c r="DQ44" i="78"/>
  <c r="DP44" i="78"/>
  <c r="DR44" i="78" s="1"/>
  <c r="DA44" i="78"/>
  <c r="DA43" i="78"/>
  <c r="DR42" i="78"/>
  <c r="DQ42" i="78"/>
  <c r="DS42" i="78" s="1"/>
  <c r="DP42" i="78"/>
  <c r="DA42" i="78"/>
  <c r="A43" i="78" s="1"/>
  <c r="DQ41" i="78"/>
  <c r="DS41" i="78" s="1"/>
  <c r="DP41" i="78"/>
  <c r="DR41" i="78" s="1"/>
  <c r="DA41" i="78"/>
  <c r="DA40" i="78"/>
  <c r="DQ39" i="78"/>
  <c r="DS39" i="78" s="1"/>
  <c r="DP39" i="78"/>
  <c r="DR39" i="78" s="1"/>
  <c r="DA39" i="78"/>
  <c r="A40" i="78" s="1"/>
  <c r="DS38" i="78"/>
  <c r="DQ38" i="78"/>
  <c r="DP38" i="78"/>
  <c r="DR38" i="78" s="1"/>
  <c r="DA38" i="78"/>
  <c r="DA37" i="78"/>
  <c r="DQ36" i="78"/>
  <c r="DS36" i="78" s="1"/>
  <c r="DP36" i="78"/>
  <c r="DR36" i="78" s="1"/>
  <c r="DA36" i="78"/>
  <c r="A37" i="78" s="1"/>
  <c r="DP37" i="78" s="1"/>
  <c r="DR37" i="78" s="1"/>
  <c r="DQ35" i="78"/>
  <c r="DS35" i="78" s="1"/>
  <c r="DP35" i="78"/>
  <c r="DR35" i="78" s="1"/>
  <c r="DA35" i="78"/>
  <c r="DA34" i="78"/>
  <c r="DR33" i="78"/>
  <c r="DQ33" i="78"/>
  <c r="DS33" i="78" s="1"/>
  <c r="DP33" i="78"/>
  <c r="DA33" i="78"/>
  <c r="A34" i="78" s="1"/>
  <c r="DQ32" i="78"/>
  <c r="DS32" i="78" s="1"/>
  <c r="DP32" i="78"/>
  <c r="DR32" i="78" s="1"/>
  <c r="DA32" i="78"/>
  <c r="DA31" i="78"/>
  <c r="A31" i="78"/>
  <c r="DQ31" i="78" s="1"/>
  <c r="DS31" i="78" s="1"/>
  <c r="DQ30" i="78"/>
  <c r="DS30" i="78" s="1"/>
  <c r="DP30" i="78"/>
  <c r="DR30" i="78" s="1"/>
  <c r="DA30" i="78"/>
  <c r="DQ29" i="78"/>
  <c r="DS29" i="78" s="1"/>
  <c r="DP29" i="78"/>
  <c r="DR29" i="78" s="1"/>
  <c r="DA29" i="78"/>
  <c r="DA28" i="78"/>
  <c r="DQ27" i="78"/>
  <c r="DS27" i="78" s="1"/>
  <c r="DP27" i="78"/>
  <c r="DR27" i="78" s="1"/>
  <c r="DA27" i="78"/>
  <c r="A28" i="78" s="1"/>
  <c r="DQ26" i="78"/>
  <c r="DS26" i="78" s="1"/>
  <c r="DP26" i="78"/>
  <c r="DR26" i="78" s="1"/>
  <c r="DA26" i="78"/>
  <c r="DA25" i="78"/>
  <c r="DQ24" i="78"/>
  <c r="DS24" i="78" s="1"/>
  <c r="DP24" i="78"/>
  <c r="DR24" i="78" s="1"/>
  <c r="DA24" i="78"/>
  <c r="A25" i="78" s="1"/>
  <c r="DQ23" i="78"/>
  <c r="DS23" i="78" s="1"/>
  <c r="DP23" i="78"/>
  <c r="DR23" i="78" s="1"/>
  <c r="DJ23" i="78"/>
  <c r="DA23" i="78"/>
  <c r="DA22" i="78"/>
  <c r="DQ21" i="78"/>
  <c r="DS21" i="78" s="1"/>
  <c r="DP21" i="78"/>
  <c r="DR21" i="78" s="1"/>
  <c r="DA21" i="78"/>
  <c r="A22" i="78" s="1"/>
  <c r="DP22" i="78" s="1"/>
  <c r="DR22" i="78" s="1"/>
  <c r="DS20" i="78"/>
  <c r="DR20" i="78"/>
  <c r="DQ20" i="78"/>
  <c r="DP20" i="78"/>
  <c r="DQ19" i="78"/>
  <c r="DS19" i="78" s="1"/>
  <c r="DP19" i="78"/>
  <c r="DR19" i="78" s="1"/>
  <c r="DA19" i="78"/>
  <c r="DA18" i="78"/>
  <c r="DQ17" i="78"/>
  <c r="DS17" i="78" s="1"/>
  <c r="DP17" i="78"/>
  <c r="DR17" i="78" s="1"/>
  <c r="DA17" i="78"/>
  <c r="A18" i="78" s="1"/>
  <c r="DQ18" i="78" s="1"/>
  <c r="DS18" i="78" s="1"/>
  <c r="DQ16" i="78"/>
  <c r="DS16" i="78" s="1"/>
  <c r="DP16" i="78"/>
  <c r="DR16" i="78" s="1"/>
  <c r="DA16" i="78"/>
  <c r="DA15" i="78"/>
  <c r="DQ14" i="78"/>
  <c r="DS14" i="78" s="1"/>
  <c r="DP14" i="78"/>
  <c r="DR14" i="78" s="1"/>
  <c r="DJ14" i="78"/>
  <c r="DA14" i="78"/>
  <c r="A15" i="78" s="1"/>
  <c r="DQ13" i="78"/>
  <c r="DS13" i="78" s="1"/>
  <c r="DP13" i="78"/>
  <c r="DR13" i="78" s="1"/>
  <c r="DA13" i="78"/>
  <c r="DA12" i="78"/>
  <c r="DQ11" i="78"/>
  <c r="DS11" i="78" s="1"/>
  <c r="DP11" i="78"/>
  <c r="DR11" i="78" s="1"/>
  <c r="DA11" i="78"/>
  <c r="A12" i="78" s="1"/>
  <c r="DQ10" i="78"/>
  <c r="DS10" i="78" s="1"/>
  <c r="DP10" i="78"/>
  <c r="DR10" i="78" s="1"/>
  <c r="DA10" i="78"/>
  <c r="DA9" i="78"/>
  <c r="DQ8" i="78"/>
  <c r="DS8" i="78" s="1"/>
  <c r="DP8" i="78"/>
  <c r="DR8" i="78" s="1"/>
  <c r="DO8" i="78"/>
  <c r="DO12" i="78" s="1"/>
  <c r="DA8" i="78"/>
  <c r="A9" i="78" s="1"/>
  <c r="DQ9" i="78" s="1"/>
  <c r="DS9" i="78" s="1"/>
  <c r="DQ7" i="78"/>
  <c r="DS7" i="78" s="1"/>
  <c r="DP7" i="78"/>
  <c r="DR7" i="78" s="1"/>
  <c r="DA7" i="78"/>
  <c r="DA6" i="78"/>
  <c r="DQ5" i="78"/>
  <c r="DS5" i="78" s="1"/>
  <c r="DP5" i="78"/>
  <c r="DR5" i="78" s="1"/>
  <c r="DJ5" i="78"/>
  <c r="DA5" i="78"/>
  <c r="A6" i="78" s="1"/>
  <c r="DP6" i="78" s="1"/>
  <c r="DR6" i="78" s="1"/>
  <c r="E131" i="77"/>
  <c r="DQ130" i="77"/>
  <c r="DS130" i="77" s="1"/>
  <c r="DP130" i="77"/>
  <c r="DR130" i="77" s="1"/>
  <c r="DA130" i="77"/>
  <c r="DA129" i="77"/>
  <c r="DQ128" i="77"/>
  <c r="DS128" i="77" s="1"/>
  <c r="DP128" i="77"/>
  <c r="DR128" i="77" s="1"/>
  <c r="DA128" i="77"/>
  <c r="A129" i="77" s="1"/>
  <c r="DQ129" i="77" s="1"/>
  <c r="DS129" i="77" s="1"/>
  <c r="DQ127" i="77"/>
  <c r="DS127" i="77" s="1"/>
  <c r="DP127" i="77"/>
  <c r="DR127" i="77" s="1"/>
  <c r="DA127" i="77"/>
  <c r="DA126" i="77"/>
  <c r="DQ125" i="77"/>
  <c r="DS125" i="77" s="1"/>
  <c r="DP125" i="77"/>
  <c r="DR125" i="77" s="1"/>
  <c r="DA125" i="77"/>
  <c r="A126" i="77" s="1"/>
  <c r="DP126" i="77" s="1"/>
  <c r="DR126" i="77" s="1"/>
  <c r="DQ124" i="77"/>
  <c r="DS124" i="77" s="1"/>
  <c r="DP124" i="77"/>
  <c r="DR124" i="77" s="1"/>
  <c r="DA124" i="77"/>
  <c r="DA123" i="77"/>
  <c r="DQ122" i="77"/>
  <c r="DS122" i="77" s="1"/>
  <c r="DP122" i="77"/>
  <c r="DR122" i="77" s="1"/>
  <c r="DA122" i="77"/>
  <c r="A123" i="77" s="1"/>
  <c r="DQ121" i="77"/>
  <c r="DS121" i="77" s="1"/>
  <c r="DP121" i="77"/>
  <c r="DR121" i="77" s="1"/>
  <c r="DA121" i="77"/>
  <c r="DA120" i="77"/>
  <c r="DQ119" i="77"/>
  <c r="DS119" i="77" s="1"/>
  <c r="DP119" i="77"/>
  <c r="DR119" i="77" s="1"/>
  <c r="DA119" i="77"/>
  <c r="A120" i="77" s="1"/>
  <c r="DQ118" i="77"/>
  <c r="DS118" i="77" s="1"/>
  <c r="DP118" i="77"/>
  <c r="DR118" i="77" s="1"/>
  <c r="DA118" i="77"/>
  <c r="DA117" i="77"/>
  <c r="DQ116" i="77"/>
  <c r="DS116" i="77" s="1"/>
  <c r="DP116" i="77"/>
  <c r="DR116" i="77" s="1"/>
  <c r="DA116" i="77"/>
  <c r="A117" i="77" s="1"/>
  <c r="DP117" i="77" s="1"/>
  <c r="DR117" i="77" s="1"/>
  <c r="DQ115" i="77"/>
  <c r="DS115" i="77" s="1"/>
  <c r="DP115" i="77"/>
  <c r="DR115" i="77" s="1"/>
  <c r="DA115" i="77"/>
  <c r="DA114" i="77"/>
  <c r="DQ113" i="77"/>
  <c r="DS113" i="77" s="1"/>
  <c r="DP113" i="77"/>
  <c r="DR113" i="77" s="1"/>
  <c r="DA113" i="77"/>
  <c r="A114" i="77" s="1"/>
  <c r="DQ112" i="77"/>
  <c r="DS112" i="77" s="1"/>
  <c r="DP112" i="77"/>
  <c r="DR112" i="77" s="1"/>
  <c r="DA112" i="77"/>
  <c r="DA111" i="77"/>
  <c r="DQ110" i="77"/>
  <c r="DS110" i="77" s="1"/>
  <c r="DP110" i="77"/>
  <c r="DR110" i="77" s="1"/>
  <c r="DA110" i="77"/>
  <c r="A111" i="77" s="1"/>
  <c r="DQ111" i="77" s="1"/>
  <c r="DS111" i="77" s="1"/>
  <c r="DQ109" i="77"/>
  <c r="DS109" i="77" s="1"/>
  <c r="DP109" i="77"/>
  <c r="DR109" i="77" s="1"/>
  <c r="DA109" i="77"/>
  <c r="DA108" i="77"/>
  <c r="DQ107" i="77"/>
  <c r="DS107" i="77" s="1"/>
  <c r="DP107" i="77"/>
  <c r="DR107" i="77" s="1"/>
  <c r="DA107" i="77"/>
  <c r="A108" i="77" s="1"/>
  <c r="DQ106" i="77"/>
  <c r="DS106" i="77" s="1"/>
  <c r="DP106" i="77"/>
  <c r="DR106" i="77" s="1"/>
  <c r="DA106" i="77"/>
  <c r="DA105" i="77"/>
  <c r="DQ104" i="77"/>
  <c r="DS104" i="77" s="1"/>
  <c r="DP104" i="77"/>
  <c r="DR104" i="77" s="1"/>
  <c r="DA104" i="77"/>
  <c r="A105" i="77" s="1"/>
  <c r="DQ105" i="77" s="1"/>
  <c r="DS105" i="77" s="1"/>
  <c r="DQ103" i="77"/>
  <c r="DS103" i="77" s="1"/>
  <c r="DP103" i="77"/>
  <c r="DR103" i="77" s="1"/>
  <c r="DA103" i="77"/>
  <c r="DA102" i="77"/>
  <c r="DQ101" i="77"/>
  <c r="DS101" i="77" s="1"/>
  <c r="DP101" i="77"/>
  <c r="DR101" i="77" s="1"/>
  <c r="DA101" i="77"/>
  <c r="A102" i="77" s="1"/>
  <c r="DQ100" i="77"/>
  <c r="DS100" i="77" s="1"/>
  <c r="DP100" i="77"/>
  <c r="DR100" i="77" s="1"/>
  <c r="DA100" i="77"/>
  <c r="DA99" i="77"/>
  <c r="DQ98" i="77"/>
  <c r="DS98" i="77" s="1"/>
  <c r="DP98" i="77"/>
  <c r="DR98" i="77" s="1"/>
  <c r="DA98" i="77"/>
  <c r="A99" i="77" s="1"/>
  <c r="DQ97" i="77"/>
  <c r="DS97" i="77" s="1"/>
  <c r="DP97" i="77"/>
  <c r="DR97" i="77" s="1"/>
  <c r="DA97" i="77"/>
  <c r="DA96" i="77"/>
  <c r="DQ95" i="77"/>
  <c r="DS95" i="77" s="1"/>
  <c r="DP95" i="77"/>
  <c r="DR95" i="77" s="1"/>
  <c r="DA95" i="77"/>
  <c r="A96" i="77" s="1"/>
  <c r="DQ94" i="77"/>
  <c r="DS94" i="77" s="1"/>
  <c r="DP94" i="77"/>
  <c r="DR94" i="77" s="1"/>
  <c r="DA94" i="77"/>
  <c r="DA93" i="77"/>
  <c r="DQ92" i="77"/>
  <c r="DS92" i="77" s="1"/>
  <c r="DP92" i="77"/>
  <c r="DR92" i="77" s="1"/>
  <c r="DA92" i="77"/>
  <c r="A93" i="77" s="1"/>
  <c r="DQ91" i="77"/>
  <c r="DS91" i="77" s="1"/>
  <c r="DP91" i="77"/>
  <c r="DR91" i="77" s="1"/>
  <c r="DA91" i="77"/>
  <c r="DA90" i="77"/>
  <c r="DQ89" i="77"/>
  <c r="DS89" i="77" s="1"/>
  <c r="DP89" i="77"/>
  <c r="DR89" i="77" s="1"/>
  <c r="DA89" i="77"/>
  <c r="A90" i="77" s="1"/>
  <c r="DQ88" i="77"/>
  <c r="DS88" i="77" s="1"/>
  <c r="DP88" i="77"/>
  <c r="DR88" i="77" s="1"/>
  <c r="DA88" i="77"/>
  <c r="DA87" i="77"/>
  <c r="DQ86" i="77"/>
  <c r="DS86" i="77" s="1"/>
  <c r="DP86" i="77"/>
  <c r="DR86" i="77" s="1"/>
  <c r="DA86" i="77"/>
  <c r="A87" i="77" s="1"/>
  <c r="DQ87" i="77" s="1"/>
  <c r="DS87" i="77" s="1"/>
  <c r="DQ85" i="77"/>
  <c r="DS85" i="77" s="1"/>
  <c r="DP85" i="77"/>
  <c r="DR85" i="77" s="1"/>
  <c r="DQ84" i="77"/>
  <c r="DS84" i="77" s="1"/>
  <c r="DP84" i="77"/>
  <c r="DR84" i="77" s="1"/>
  <c r="DA84" i="77"/>
  <c r="DA83" i="77"/>
  <c r="DR82" i="77"/>
  <c r="DQ82" i="77"/>
  <c r="DS82" i="77" s="1"/>
  <c r="DP82" i="77"/>
  <c r="DA82" i="77"/>
  <c r="DQ81" i="77"/>
  <c r="DS81" i="77" s="1"/>
  <c r="DP81" i="77"/>
  <c r="DR81" i="77" s="1"/>
  <c r="DA81" i="77"/>
  <c r="DA80" i="77"/>
  <c r="DQ79" i="77"/>
  <c r="DS79" i="77" s="1"/>
  <c r="DP79" i="77"/>
  <c r="DR79" i="77" s="1"/>
  <c r="DA79" i="77"/>
  <c r="A80" i="77" s="1"/>
  <c r="DQ80" i="77" s="1"/>
  <c r="DS80" i="77" s="1"/>
  <c r="DQ78" i="77"/>
  <c r="DS78" i="77" s="1"/>
  <c r="DP78" i="77"/>
  <c r="DR78" i="77" s="1"/>
  <c r="DA78" i="77"/>
  <c r="DA77" i="77"/>
  <c r="DQ76" i="77"/>
  <c r="DS76" i="77" s="1"/>
  <c r="DP76" i="77"/>
  <c r="DR76" i="77" s="1"/>
  <c r="DA76" i="77"/>
  <c r="A77" i="77" s="1"/>
  <c r="DQ75" i="77"/>
  <c r="DS75" i="77" s="1"/>
  <c r="DP75" i="77"/>
  <c r="DR75" i="77" s="1"/>
  <c r="DA75" i="77"/>
  <c r="DA74" i="77"/>
  <c r="DQ73" i="77"/>
  <c r="DS73" i="77" s="1"/>
  <c r="DP73" i="77"/>
  <c r="DR73" i="77" s="1"/>
  <c r="DA73" i="77"/>
  <c r="A74" i="77" s="1"/>
  <c r="DQ74" i="77" s="1"/>
  <c r="DS74" i="77" s="1"/>
  <c r="DQ72" i="77"/>
  <c r="DS72" i="77" s="1"/>
  <c r="DP72" i="77"/>
  <c r="DR72" i="77" s="1"/>
  <c r="DA72" i="77"/>
  <c r="DA71" i="77"/>
  <c r="DQ70" i="77"/>
  <c r="DS70" i="77" s="1"/>
  <c r="DP70" i="77"/>
  <c r="DR70" i="77" s="1"/>
  <c r="DA70" i="77"/>
  <c r="A71" i="77" s="1"/>
  <c r="DQ65" i="77"/>
  <c r="DS65" i="77" s="1"/>
  <c r="DP65" i="77"/>
  <c r="DR65" i="77" s="1"/>
  <c r="DA65" i="77"/>
  <c r="DA64" i="77"/>
  <c r="DQ63" i="77"/>
  <c r="DS63" i="77" s="1"/>
  <c r="DP63" i="77"/>
  <c r="DR63" i="77" s="1"/>
  <c r="DA63" i="77"/>
  <c r="A64" i="77" s="1"/>
  <c r="DQ64" i="77" s="1"/>
  <c r="DS64" i="77" s="1"/>
  <c r="DQ62" i="77"/>
  <c r="DS62" i="77" s="1"/>
  <c r="DP62" i="77"/>
  <c r="DR62" i="77" s="1"/>
  <c r="DA62" i="77"/>
  <c r="DA61" i="77"/>
  <c r="DQ60" i="77"/>
  <c r="DS60" i="77" s="1"/>
  <c r="DP60" i="77"/>
  <c r="DR60" i="77" s="1"/>
  <c r="DA60" i="77"/>
  <c r="A61" i="77" s="1"/>
  <c r="DP61" i="77" s="1"/>
  <c r="DR61" i="77" s="1"/>
  <c r="DQ59" i="77"/>
  <c r="DS59" i="77" s="1"/>
  <c r="DP59" i="77"/>
  <c r="DR59" i="77" s="1"/>
  <c r="DA59" i="77"/>
  <c r="DA58" i="77"/>
  <c r="DQ57" i="77"/>
  <c r="DS57" i="77" s="1"/>
  <c r="DP57" i="77"/>
  <c r="DR57" i="77" s="1"/>
  <c r="DA57" i="77"/>
  <c r="A58" i="77" s="1"/>
  <c r="DQ56" i="77"/>
  <c r="DS56" i="77" s="1"/>
  <c r="DP56" i="77"/>
  <c r="DR56" i="77" s="1"/>
  <c r="DA56" i="77"/>
  <c r="DA55" i="77"/>
  <c r="DQ54" i="77"/>
  <c r="DS54" i="77" s="1"/>
  <c r="DP54" i="77"/>
  <c r="DR54" i="77" s="1"/>
  <c r="DA54" i="77"/>
  <c r="A55" i="77" s="1"/>
  <c r="DQ53" i="77"/>
  <c r="DS53" i="77" s="1"/>
  <c r="DP53" i="77"/>
  <c r="DR53" i="77" s="1"/>
  <c r="DA53" i="77"/>
  <c r="DA52" i="77"/>
  <c r="DQ51" i="77"/>
  <c r="DS51" i="77" s="1"/>
  <c r="DP51" i="77"/>
  <c r="DR51" i="77" s="1"/>
  <c r="DA51" i="77"/>
  <c r="A52" i="77" s="1"/>
  <c r="DQ50" i="77"/>
  <c r="DS50" i="77" s="1"/>
  <c r="DP50" i="77"/>
  <c r="DR50" i="77" s="1"/>
  <c r="DA50" i="77"/>
  <c r="DA49" i="77"/>
  <c r="DS48" i="77"/>
  <c r="DQ48" i="77"/>
  <c r="DP48" i="77"/>
  <c r="DR48" i="77" s="1"/>
  <c r="DA48" i="77"/>
  <c r="A49" i="77" s="1"/>
  <c r="DQ47" i="77"/>
  <c r="DS47" i="77" s="1"/>
  <c r="DP47" i="77"/>
  <c r="DR47" i="77" s="1"/>
  <c r="DA47" i="77"/>
  <c r="DA46" i="77"/>
  <c r="DS45" i="77"/>
  <c r="DQ45" i="77"/>
  <c r="DP45" i="77"/>
  <c r="DR45" i="77" s="1"/>
  <c r="DA45" i="77"/>
  <c r="A46" i="77" s="1"/>
  <c r="DQ46" i="77" s="1"/>
  <c r="DS46" i="77" s="1"/>
  <c r="DQ44" i="77"/>
  <c r="DS44" i="77" s="1"/>
  <c r="DP44" i="77"/>
  <c r="DR44" i="77" s="1"/>
  <c r="DA44" i="77"/>
  <c r="DA43" i="77"/>
  <c r="DQ42" i="77"/>
  <c r="DS42" i="77" s="1"/>
  <c r="DP42" i="77"/>
  <c r="DR42" i="77" s="1"/>
  <c r="DA42" i="77"/>
  <c r="A43" i="77" s="1"/>
  <c r="DQ41" i="77"/>
  <c r="DS41" i="77" s="1"/>
  <c r="DP41" i="77"/>
  <c r="DR41" i="77" s="1"/>
  <c r="DA41" i="77"/>
  <c r="DA40" i="77"/>
  <c r="DQ39" i="77"/>
  <c r="DS39" i="77" s="1"/>
  <c r="DP39" i="77"/>
  <c r="DR39" i="77" s="1"/>
  <c r="DA39" i="77"/>
  <c r="A40" i="77" s="1"/>
  <c r="DQ40" i="77" s="1"/>
  <c r="DS40" i="77" s="1"/>
  <c r="DQ38" i="77"/>
  <c r="DS38" i="77" s="1"/>
  <c r="DP38" i="77"/>
  <c r="DR38" i="77" s="1"/>
  <c r="DA38" i="77"/>
  <c r="DA37" i="77"/>
  <c r="DQ36" i="77"/>
  <c r="DS36" i="77" s="1"/>
  <c r="DP36" i="77"/>
  <c r="DR36" i="77" s="1"/>
  <c r="DA36" i="77"/>
  <c r="A37" i="77" s="1"/>
  <c r="DP37" i="77" s="1"/>
  <c r="DR37" i="77" s="1"/>
  <c r="DR35" i="77"/>
  <c r="DQ35" i="77"/>
  <c r="DS35" i="77" s="1"/>
  <c r="DP35" i="77"/>
  <c r="DA35" i="77"/>
  <c r="DA34" i="77"/>
  <c r="DQ33" i="77"/>
  <c r="DS33" i="77" s="1"/>
  <c r="DP33" i="77"/>
  <c r="DR33" i="77" s="1"/>
  <c r="DA33" i="77"/>
  <c r="A34" i="77" s="1"/>
  <c r="DQ32" i="77"/>
  <c r="DS32" i="77" s="1"/>
  <c r="DP32" i="77"/>
  <c r="DR32" i="77" s="1"/>
  <c r="DA32" i="77"/>
  <c r="DA31" i="77"/>
  <c r="DQ30" i="77"/>
  <c r="DS30" i="77" s="1"/>
  <c r="DP30" i="77"/>
  <c r="DR30" i="77" s="1"/>
  <c r="DA30" i="77"/>
  <c r="A31" i="77" s="1"/>
  <c r="DQ31" i="77" s="1"/>
  <c r="DS31" i="77" s="1"/>
  <c r="DQ29" i="77"/>
  <c r="DS29" i="77" s="1"/>
  <c r="DP29" i="77"/>
  <c r="DR29" i="77" s="1"/>
  <c r="DA29" i="77"/>
  <c r="DA28" i="77"/>
  <c r="DQ27" i="77"/>
  <c r="DS27" i="77" s="1"/>
  <c r="DP27" i="77"/>
  <c r="DR27" i="77" s="1"/>
  <c r="DA27" i="77"/>
  <c r="A28" i="77" s="1"/>
  <c r="DQ28" i="77" s="1"/>
  <c r="DS28" i="77" s="1"/>
  <c r="DQ26" i="77"/>
  <c r="DS26" i="77" s="1"/>
  <c r="DP26" i="77"/>
  <c r="DR26" i="77" s="1"/>
  <c r="DA26" i="77"/>
  <c r="DA25" i="77"/>
  <c r="DS24" i="77"/>
  <c r="DQ24" i="77"/>
  <c r="DP24" i="77"/>
  <c r="DR24" i="77" s="1"/>
  <c r="DA24" i="77"/>
  <c r="A25" i="77" s="1"/>
  <c r="DP25" i="77" s="1"/>
  <c r="DR25" i="77" s="1"/>
  <c r="DQ23" i="77"/>
  <c r="DS23" i="77" s="1"/>
  <c r="DP23" i="77"/>
  <c r="DR23" i="77" s="1"/>
  <c r="DJ23" i="77"/>
  <c r="DA23" i="77"/>
  <c r="DA22" i="77"/>
  <c r="DQ21" i="77"/>
  <c r="DS21" i="77" s="1"/>
  <c r="DP21" i="77"/>
  <c r="DR21" i="77" s="1"/>
  <c r="DA21" i="77"/>
  <c r="A22" i="77" s="1"/>
  <c r="DQ20" i="77"/>
  <c r="DS20" i="77" s="1"/>
  <c r="DP20" i="77"/>
  <c r="DR20" i="77" s="1"/>
  <c r="DQ19" i="77"/>
  <c r="DS19" i="77" s="1"/>
  <c r="DP19" i="77"/>
  <c r="DR19" i="77" s="1"/>
  <c r="DA19" i="77"/>
  <c r="DA18" i="77"/>
  <c r="DQ17" i="77"/>
  <c r="DS17" i="77" s="1"/>
  <c r="DP17" i="77"/>
  <c r="DR17" i="77" s="1"/>
  <c r="DA17" i="77"/>
  <c r="A18" i="77" s="1"/>
  <c r="DQ18" i="77" s="1"/>
  <c r="DS18" i="77" s="1"/>
  <c r="DQ16" i="77"/>
  <c r="DS16" i="77" s="1"/>
  <c r="DP16" i="77"/>
  <c r="DR16" i="77" s="1"/>
  <c r="DA16" i="77"/>
  <c r="DA15" i="77"/>
  <c r="DQ14" i="77"/>
  <c r="DS14" i="77" s="1"/>
  <c r="DP14" i="77"/>
  <c r="DR14" i="77" s="1"/>
  <c r="DJ14" i="77"/>
  <c r="DA14" i="77"/>
  <c r="A15" i="77" s="1"/>
  <c r="DQ15" i="77" s="1"/>
  <c r="DS15" i="77" s="1"/>
  <c r="DQ13" i="77"/>
  <c r="DS13" i="77" s="1"/>
  <c r="DP13" i="77"/>
  <c r="DR13" i="77" s="1"/>
  <c r="DA13" i="77"/>
  <c r="DA12" i="77"/>
  <c r="DQ11" i="77"/>
  <c r="DS11" i="77" s="1"/>
  <c r="DP11" i="77"/>
  <c r="DR11" i="77" s="1"/>
  <c r="DA11" i="77"/>
  <c r="A12" i="77" s="1"/>
  <c r="DP12" i="77" s="1"/>
  <c r="DR12" i="77" s="1"/>
  <c r="DQ10" i="77"/>
  <c r="DS10" i="77" s="1"/>
  <c r="DP10" i="77"/>
  <c r="DR10" i="77" s="1"/>
  <c r="DA10" i="77"/>
  <c r="DA9" i="77"/>
  <c r="DQ8" i="77"/>
  <c r="DS8" i="77" s="1"/>
  <c r="DP8" i="77"/>
  <c r="DR8" i="77" s="1"/>
  <c r="DO8" i="77"/>
  <c r="DO12" i="77" s="1"/>
  <c r="DA8" i="77"/>
  <c r="A9" i="77" s="1"/>
  <c r="DQ7" i="77"/>
  <c r="DS7" i="77" s="1"/>
  <c r="DP7" i="77"/>
  <c r="DR7" i="77" s="1"/>
  <c r="DA7" i="77"/>
  <c r="DA6" i="77"/>
  <c r="DQ5" i="77"/>
  <c r="DS5" i="77" s="1"/>
  <c r="DP5" i="77"/>
  <c r="DR5" i="77" s="1"/>
  <c r="DJ5" i="77"/>
  <c r="DA5" i="77"/>
  <c r="E131" i="76"/>
  <c r="DQ130" i="76"/>
  <c r="DS130" i="76" s="1"/>
  <c r="DP130" i="76"/>
  <c r="DR130" i="76" s="1"/>
  <c r="DA130" i="76"/>
  <c r="DA129" i="76"/>
  <c r="DQ128" i="76"/>
  <c r="DS128" i="76" s="1"/>
  <c r="DP128" i="76"/>
  <c r="DR128" i="76" s="1"/>
  <c r="DA128" i="76"/>
  <c r="A129" i="76" s="1"/>
  <c r="DQ127" i="76"/>
  <c r="DS127" i="76" s="1"/>
  <c r="DP127" i="76"/>
  <c r="DR127" i="76" s="1"/>
  <c r="DA127" i="76"/>
  <c r="DA126" i="76"/>
  <c r="DQ125" i="76"/>
  <c r="DS125" i="76" s="1"/>
  <c r="DP125" i="76"/>
  <c r="DR125" i="76" s="1"/>
  <c r="DA125" i="76"/>
  <c r="A126" i="76" s="1"/>
  <c r="DS124" i="76"/>
  <c r="DQ124" i="76"/>
  <c r="DP124" i="76"/>
  <c r="DR124" i="76" s="1"/>
  <c r="DA124" i="76"/>
  <c r="DA123" i="76"/>
  <c r="DQ122" i="76"/>
  <c r="DS122" i="76" s="1"/>
  <c r="DP122" i="76"/>
  <c r="DR122" i="76" s="1"/>
  <c r="DA122" i="76"/>
  <c r="A123" i="76" s="1"/>
  <c r="DQ121" i="76"/>
  <c r="DS121" i="76" s="1"/>
  <c r="DP121" i="76"/>
  <c r="DR121" i="76" s="1"/>
  <c r="DA121" i="76"/>
  <c r="DA120" i="76"/>
  <c r="DR119" i="76"/>
  <c r="DQ119" i="76"/>
  <c r="DS119" i="76" s="1"/>
  <c r="DP119" i="76"/>
  <c r="DA119" i="76"/>
  <c r="A120" i="76" s="1"/>
  <c r="DQ118" i="76"/>
  <c r="DS118" i="76" s="1"/>
  <c r="DP118" i="76"/>
  <c r="DR118" i="76" s="1"/>
  <c r="DA118" i="76"/>
  <c r="DA117" i="76"/>
  <c r="DQ116" i="76"/>
  <c r="DS116" i="76" s="1"/>
  <c r="DP116" i="76"/>
  <c r="DR116" i="76" s="1"/>
  <c r="DA116" i="76"/>
  <c r="A117" i="76" s="1"/>
  <c r="DQ117" i="76" s="1"/>
  <c r="DS117" i="76" s="1"/>
  <c r="DQ115" i="76"/>
  <c r="DS115" i="76" s="1"/>
  <c r="DP115" i="76"/>
  <c r="DR115" i="76" s="1"/>
  <c r="DA115" i="76"/>
  <c r="DA114" i="76"/>
  <c r="DQ113" i="76"/>
  <c r="DS113" i="76" s="1"/>
  <c r="DP113" i="76"/>
  <c r="DR113" i="76" s="1"/>
  <c r="DA113" i="76"/>
  <c r="A114" i="76" s="1"/>
  <c r="DQ112" i="76"/>
  <c r="DS112" i="76" s="1"/>
  <c r="DP112" i="76"/>
  <c r="DR112" i="76" s="1"/>
  <c r="DA112" i="76"/>
  <c r="DA111" i="76"/>
  <c r="DQ110" i="76"/>
  <c r="DS110" i="76" s="1"/>
  <c r="DP110" i="76"/>
  <c r="DR110" i="76" s="1"/>
  <c r="DA110" i="76"/>
  <c r="A111" i="76" s="1"/>
  <c r="DQ111" i="76" s="1"/>
  <c r="DS111" i="76" s="1"/>
  <c r="DR109" i="76"/>
  <c r="DQ109" i="76"/>
  <c r="DS109" i="76" s="1"/>
  <c r="DP109" i="76"/>
  <c r="DA109" i="76"/>
  <c r="DA108" i="76"/>
  <c r="DQ107" i="76"/>
  <c r="DS107" i="76" s="1"/>
  <c r="DP107" i="76"/>
  <c r="DR107" i="76" s="1"/>
  <c r="DA107" i="76"/>
  <c r="A108" i="76" s="1"/>
  <c r="DP108" i="76" s="1"/>
  <c r="DR108" i="76" s="1"/>
  <c r="DQ106" i="76"/>
  <c r="DS106" i="76" s="1"/>
  <c r="DP106" i="76"/>
  <c r="DR106" i="76" s="1"/>
  <c r="DA106" i="76"/>
  <c r="DA105" i="76"/>
  <c r="DQ104" i="76"/>
  <c r="DS104" i="76" s="1"/>
  <c r="DP104" i="76"/>
  <c r="DR104" i="76" s="1"/>
  <c r="DA104" i="76"/>
  <c r="A105" i="76" s="1"/>
  <c r="DR103" i="76"/>
  <c r="DQ103" i="76"/>
  <c r="DS103" i="76" s="1"/>
  <c r="DP103" i="76"/>
  <c r="DA103" i="76"/>
  <c r="DA102" i="76"/>
  <c r="DQ101" i="76"/>
  <c r="DS101" i="76" s="1"/>
  <c r="DP101" i="76"/>
  <c r="DR101" i="76" s="1"/>
  <c r="DA101" i="76"/>
  <c r="A102" i="76" s="1"/>
  <c r="DQ102" i="76" s="1"/>
  <c r="DS102" i="76" s="1"/>
  <c r="DQ100" i="76"/>
  <c r="DS100" i="76" s="1"/>
  <c r="DP100" i="76"/>
  <c r="DR100" i="76" s="1"/>
  <c r="DA100" i="76"/>
  <c r="DA99" i="76"/>
  <c r="DQ98" i="76"/>
  <c r="DS98" i="76" s="1"/>
  <c r="DP98" i="76"/>
  <c r="DR98" i="76" s="1"/>
  <c r="DA98" i="76"/>
  <c r="A99" i="76" s="1"/>
  <c r="DQ99" i="76" s="1"/>
  <c r="DS99" i="76" s="1"/>
  <c r="DQ97" i="76"/>
  <c r="DS97" i="76" s="1"/>
  <c r="DP97" i="76"/>
  <c r="DR97" i="76" s="1"/>
  <c r="DA97" i="76"/>
  <c r="DA96" i="76"/>
  <c r="DQ95" i="76"/>
  <c r="DS95" i="76" s="1"/>
  <c r="DP95" i="76"/>
  <c r="DR95" i="76" s="1"/>
  <c r="DA95" i="76"/>
  <c r="A96" i="76" s="1"/>
  <c r="DR94" i="76"/>
  <c r="DQ94" i="76"/>
  <c r="DS94" i="76" s="1"/>
  <c r="DP94" i="76"/>
  <c r="DA94" i="76"/>
  <c r="DA93" i="76"/>
  <c r="DQ92" i="76"/>
  <c r="DS92" i="76" s="1"/>
  <c r="DP92" i="76"/>
  <c r="DR92" i="76" s="1"/>
  <c r="DA92" i="76"/>
  <c r="A93" i="76" s="1"/>
  <c r="DQ93" i="76" s="1"/>
  <c r="DS93" i="76" s="1"/>
  <c r="DS91" i="76"/>
  <c r="DQ91" i="76"/>
  <c r="DP91" i="76"/>
  <c r="DR91" i="76" s="1"/>
  <c r="DA91" i="76"/>
  <c r="DA90" i="76"/>
  <c r="DQ89" i="76"/>
  <c r="DS89" i="76" s="1"/>
  <c r="DP89" i="76"/>
  <c r="DR89" i="76" s="1"/>
  <c r="DA89" i="76"/>
  <c r="A90" i="76" s="1"/>
  <c r="DQ88" i="76"/>
  <c r="DS88" i="76" s="1"/>
  <c r="DP88" i="76"/>
  <c r="DR88" i="76" s="1"/>
  <c r="DA88" i="76"/>
  <c r="DA87" i="76"/>
  <c r="DQ86" i="76"/>
  <c r="DS86" i="76" s="1"/>
  <c r="DP86" i="76"/>
  <c r="DR86" i="76" s="1"/>
  <c r="DA86" i="76"/>
  <c r="A87" i="76" s="1"/>
  <c r="DQ87" i="76" s="1"/>
  <c r="DS87" i="76" s="1"/>
  <c r="DR85" i="76"/>
  <c r="DQ85" i="76"/>
  <c r="DS85" i="76" s="1"/>
  <c r="DP85" i="76"/>
  <c r="DQ84" i="76"/>
  <c r="DS84" i="76" s="1"/>
  <c r="DP84" i="76"/>
  <c r="DR84" i="76" s="1"/>
  <c r="DA84" i="76"/>
  <c r="DA83" i="76"/>
  <c r="DQ82" i="76"/>
  <c r="DS82" i="76" s="1"/>
  <c r="DP82" i="76"/>
  <c r="DR82" i="76" s="1"/>
  <c r="DA82" i="76"/>
  <c r="A83" i="76" s="1"/>
  <c r="DQ83" i="76" s="1"/>
  <c r="DS83" i="76" s="1"/>
  <c r="DQ81" i="76"/>
  <c r="DS81" i="76" s="1"/>
  <c r="DP81" i="76"/>
  <c r="DR81" i="76" s="1"/>
  <c r="DA81" i="76"/>
  <c r="DA80" i="76"/>
  <c r="DQ79" i="76"/>
  <c r="DS79" i="76" s="1"/>
  <c r="DP79" i="76"/>
  <c r="DR79" i="76" s="1"/>
  <c r="DA79" i="76"/>
  <c r="A80" i="76" s="1"/>
  <c r="DQ80" i="76" s="1"/>
  <c r="DS80" i="76" s="1"/>
  <c r="DQ78" i="76"/>
  <c r="DS78" i="76" s="1"/>
  <c r="DP78" i="76"/>
  <c r="DR78" i="76" s="1"/>
  <c r="DA78" i="76"/>
  <c r="DA77" i="76"/>
  <c r="DQ76" i="76"/>
  <c r="DS76" i="76" s="1"/>
  <c r="DP76" i="76"/>
  <c r="DR76" i="76" s="1"/>
  <c r="DA76" i="76"/>
  <c r="A77" i="76" s="1"/>
  <c r="DP77" i="76" s="1"/>
  <c r="DR77" i="76" s="1"/>
  <c r="DR75" i="76"/>
  <c r="DQ75" i="76"/>
  <c r="DS75" i="76" s="1"/>
  <c r="DP75" i="76"/>
  <c r="DA75" i="76"/>
  <c r="DA74" i="76"/>
  <c r="DQ73" i="76"/>
  <c r="DS73" i="76" s="1"/>
  <c r="DP73" i="76"/>
  <c r="DR73" i="76" s="1"/>
  <c r="DA73" i="76"/>
  <c r="DJ28" i="76" s="1"/>
  <c r="DQ72" i="76"/>
  <c r="DS72" i="76" s="1"/>
  <c r="DP72" i="76"/>
  <c r="DR72" i="76" s="1"/>
  <c r="DA72" i="76"/>
  <c r="DA71" i="76"/>
  <c r="DQ70" i="76"/>
  <c r="DS70" i="76" s="1"/>
  <c r="DP70" i="76"/>
  <c r="DR70" i="76" s="1"/>
  <c r="DA70" i="76"/>
  <c r="A71" i="76" s="1"/>
  <c r="DP71" i="76" s="1"/>
  <c r="DR71" i="76" s="1"/>
  <c r="DQ65" i="76"/>
  <c r="DS65" i="76" s="1"/>
  <c r="DP65" i="76"/>
  <c r="DR65" i="76" s="1"/>
  <c r="DA65" i="76"/>
  <c r="DA64" i="76"/>
  <c r="DQ63" i="76"/>
  <c r="DS63" i="76" s="1"/>
  <c r="DP63" i="76"/>
  <c r="DR63" i="76" s="1"/>
  <c r="DA63" i="76"/>
  <c r="A64" i="76" s="1"/>
  <c r="DQ62" i="76"/>
  <c r="DS62" i="76" s="1"/>
  <c r="DP62" i="76"/>
  <c r="DR62" i="76" s="1"/>
  <c r="DA62" i="76"/>
  <c r="DA61" i="76"/>
  <c r="DQ60" i="76"/>
  <c r="DS60" i="76" s="1"/>
  <c r="DP60" i="76"/>
  <c r="DR60" i="76" s="1"/>
  <c r="DA60" i="76"/>
  <c r="A61" i="76" s="1"/>
  <c r="DR59" i="76"/>
  <c r="DQ59" i="76"/>
  <c r="DS59" i="76" s="1"/>
  <c r="DP59" i="76"/>
  <c r="DA59" i="76"/>
  <c r="DA58" i="76"/>
  <c r="DR57" i="76"/>
  <c r="DQ57" i="76"/>
  <c r="DS57" i="76" s="1"/>
  <c r="DP57" i="76"/>
  <c r="DA57" i="76"/>
  <c r="A58" i="76" s="1"/>
  <c r="DP58" i="76" s="1"/>
  <c r="DR58" i="76" s="1"/>
  <c r="DQ56" i="76"/>
  <c r="DS56" i="76" s="1"/>
  <c r="DP56" i="76"/>
  <c r="DR56" i="76" s="1"/>
  <c r="DA56" i="76"/>
  <c r="DA55" i="76"/>
  <c r="DR54" i="76"/>
  <c r="DQ54" i="76"/>
  <c r="DS54" i="76" s="1"/>
  <c r="DP54" i="76"/>
  <c r="DA54" i="76"/>
  <c r="A55" i="76" s="1"/>
  <c r="DQ53" i="76"/>
  <c r="DS53" i="76" s="1"/>
  <c r="DP53" i="76"/>
  <c r="DR53" i="76" s="1"/>
  <c r="DA53" i="76"/>
  <c r="DA52" i="76"/>
  <c r="DQ51" i="76"/>
  <c r="DS51" i="76" s="1"/>
  <c r="DP51" i="76"/>
  <c r="DR51" i="76" s="1"/>
  <c r="DA51" i="76"/>
  <c r="A52" i="76" s="1"/>
  <c r="DQ52" i="76" s="1"/>
  <c r="DS52" i="76" s="1"/>
  <c r="DQ50" i="76"/>
  <c r="DS50" i="76" s="1"/>
  <c r="DP50" i="76"/>
  <c r="DR50" i="76" s="1"/>
  <c r="DA50" i="76"/>
  <c r="DA49" i="76"/>
  <c r="DQ48" i="76"/>
  <c r="DS48" i="76" s="1"/>
  <c r="DP48" i="76"/>
  <c r="DR48" i="76" s="1"/>
  <c r="DA48" i="76"/>
  <c r="A49" i="76" s="1"/>
  <c r="DP49" i="76" s="1"/>
  <c r="DR49" i="76" s="1"/>
  <c r="DQ47" i="76"/>
  <c r="DS47" i="76" s="1"/>
  <c r="DP47" i="76"/>
  <c r="DR47" i="76" s="1"/>
  <c r="DA47" i="76"/>
  <c r="DA46" i="76"/>
  <c r="DQ45" i="76"/>
  <c r="DS45" i="76" s="1"/>
  <c r="DP45" i="76"/>
  <c r="DR45" i="76" s="1"/>
  <c r="DA45" i="76"/>
  <c r="DQ44" i="76"/>
  <c r="DS44" i="76" s="1"/>
  <c r="DP44" i="76"/>
  <c r="DR44" i="76" s="1"/>
  <c r="DA44" i="76"/>
  <c r="DA43" i="76"/>
  <c r="DQ42" i="76"/>
  <c r="DS42" i="76" s="1"/>
  <c r="DP42" i="76"/>
  <c r="DR42" i="76" s="1"/>
  <c r="DA42" i="76"/>
  <c r="A43" i="76" s="1"/>
  <c r="DP43" i="76" s="1"/>
  <c r="DR43" i="76" s="1"/>
  <c r="DQ41" i="76"/>
  <c r="DS41" i="76" s="1"/>
  <c r="DP41" i="76"/>
  <c r="DR41" i="76" s="1"/>
  <c r="DA41" i="76"/>
  <c r="DA40" i="76"/>
  <c r="DQ39" i="76"/>
  <c r="DS39" i="76" s="1"/>
  <c r="DP39" i="76"/>
  <c r="DR39" i="76" s="1"/>
  <c r="DA39" i="76"/>
  <c r="A40" i="76" s="1"/>
  <c r="DQ38" i="76"/>
  <c r="DS38" i="76" s="1"/>
  <c r="DP38" i="76"/>
  <c r="DR38" i="76" s="1"/>
  <c r="DA38" i="76"/>
  <c r="DA37" i="76"/>
  <c r="A37" i="76"/>
  <c r="DQ37" i="76" s="1"/>
  <c r="DS37" i="76" s="1"/>
  <c r="DQ36" i="76"/>
  <c r="DS36" i="76" s="1"/>
  <c r="DP36" i="76"/>
  <c r="DR36" i="76" s="1"/>
  <c r="DA36" i="76"/>
  <c r="DQ35" i="76"/>
  <c r="DS35" i="76" s="1"/>
  <c r="DP35" i="76"/>
  <c r="DR35" i="76" s="1"/>
  <c r="DA35" i="76"/>
  <c r="DA34" i="76"/>
  <c r="DQ33" i="76"/>
  <c r="DS33" i="76" s="1"/>
  <c r="DP33" i="76"/>
  <c r="DR33" i="76" s="1"/>
  <c r="DA33" i="76"/>
  <c r="A34" i="76" s="1"/>
  <c r="DQ32" i="76"/>
  <c r="DS32" i="76" s="1"/>
  <c r="DP32" i="76"/>
  <c r="DR32" i="76" s="1"/>
  <c r="DA32" i="76"/>
  <c r="DA31" i="76"/>
  <c r="DQ30" i="76"/>
  <c r="DS30" i="76" s="1"/>
  <c r="DP30" i="76"/>
  <c r="DR30" i="76" s="1"/>
  <c r="DA30" i="76"/>
  <c r="A31" i="76" s="1"/>
  <c r="DQ29" i="76"/>
  <c r="DS29" i="76" s="1"/>
  <c r="DP29" i="76"/>
  <c r="DR29" i="76" s="1"/>
  <c r="DA29" i="76"/>
  <c r="DQ28" i="76"/>
  <c r="DS28" i="76" s="1"/>
  <c r="DA28" i="76"/>
  <c r="DQ27" i="76"/>
  <c r="DS27" i="76" s="1"/>
  <c r="DP27" i="76"/>
  <c r="DR27" i="76" s="1"/>
  <c r="DA27" i="76"/>
  <c r="A28" i="76" s="1"/>
  <c r="DP28" i="76" s="1"/>
  <c r="DR28" i="76" s="1"/>
  <c r="DQ26" i="76"/>
  <c r="DS26" i="76" s="1"/>
  <c r="DP26" i="76"/>
  <c r="DR26" i="76" s="1"/>
  <c r="DA26" i="76"/>
  <c r="DA25" i="76"/>
  <c r="DQ24" i="76"/>
  <c r="DS24" i="76" s="1"/>
  <c r="DP24" i="76"/>
  <c r="DR24" i="76" s="1"/>
  <c r="DA24" i="76"/>
  <c r="A25" i="76" s="1"/>
  <c r="DQ23" i="76"/>
  <c r="DS23" i="76" s="1"/>
  <c r="DP23" i="76"/>
  <c r="DR23" i="76" s="1"/>
  <c r="DJ23" i="76"/>
  <c r="DA23" i="76"/>
  <c r="DA22" i="76"/>
  <c r="DQ21" i="76"/>
  <c r="DS21" i="76" s="1"/>
  <c r="DP21" i="76"/>
  <c r="DR21" i="76" s="1"/>
  <c r="DA21" i="76"/>
  <c r="A22" i="76" s="1"/>
  <c r="DQ22" i="76" s="1"/>
  <c r="DS22" i="76" s="1"/>
  <c r="DQ20" i="76"/>
  <c r="DS20" i="76" s="1"/>
  <c r="DP20" i="76"/>
  <c r="DR20" i="76" s="1"/>
  <c r="DQ19" i="76"/>
  <c r="DS19" i="76" s="1"/>
  <c r="DP19" i="76"/>
  <c r="DR19" i="76" s="1"/>
  <c r="DA19" i="76"/>
  <c r="DA18" i="76"/>
  <c r="DQ17" i="76"/>
  <c r="DS17" i="76" s="1"/>
  <c r="DP17" i="76"/>
  <c r="DR17" i="76" s="1"/>
  <c r="DA17" i="76"/>
  <c r="A18" i="76" s="1"/>
  <c r="DQ18" i="76" s="1"/>
  <c r="DS18" i="76" s="1"/>
  <c r="DQ16" i="76"/>
  <c r="DS16" i="76" s="1"/>
  <c r="DP16" i="76"/>
  <c r="DR16" i="76" s="1"/>
  <c r="DA16" i="76"/>
  <c r="DA15" i="76"/>
  <c r="DQ14" i="76"/>
  <c r="DS14" i="76" s="1"/>
  <c r="DP14" i="76"/>
  <c r="DR14" i="76" s="1"/>
  <c r="DJ14" i="76"/>
  <c r="DA14" i="76"/>
  <c r="A15" i="76" s="1"/>
  <c r="DP15" i="76" s="1"/>
  <c r="DR15" i="76" s="1"/>
  <c r="DQ13" i="76"/>
  <c r="DS13" i="76" s="1"/>
  <c r="DP13" i="76"/>
  <c r="DR13" i="76" s="1"/>
  <c r="DA13" i="76"/>
  <c r="DA12" i="76"/>
  <c r="DQ11" i="76"/>
  <c r="DS11" i="76" s="1"/>
  <c r="DP11" i="76"/>
  <c r="DR11" i="76" s="1"/>
  <c r="DO11" i="76"/>
  <c r="DA11" i="76"/>
  <c r="A12" i="76" s="1"/>
  <c r="DQ10" i="76"/>
  <c r="DS10" i="76" s="1"/>
  <c r="DP10" i="76"/>
  <c r="DR10" i="76" s="1"/>
  <c r="DA10" i="76"/>
  <c r="DA9" i="76"/>
  <c r="DQ8" i="76"/>
  <c r="DS8" i="76" s="1"/>
  <c r="DP8" i="76"/>
  <c r="DR8" i="76" s="1"/>
  <c r="DO8" i="76"/>
  <c r="DO12" i="76" s="1"/>
  <c r="DA8" i="76"/>
  <c r="A9" i="76" s="1"/>
  <c r="DQ7" i="76"/>
  <c r="DS7" i="76" s="1"/>
  <c r="DP7" i="76"/>
  <c r="DR7" i="76" s="1"/>
  <c r="DA7" i="76"/>
  <c r="DA6" i="76"/>
  <c r="DQ5" i="76"/>
  <c r="DS5" i="76" s="1"/>
  <c r="DP5" i="76"/>
  <c r="DR5" i="76" s="1"/>
  <c r="DJ5" i="76"/>
  <c r="DA5" i="76"/>
  <c r="A6" i="76" s="1"/>
  <c r="F12" i="17"/>
  <c r="DO11" i="80" s="1"/>
  <c r="D3" i="43"/>
  <c r="D2" i="43"/>
  <c r="DA87" i="47"/>
  <c r="DA88" i="47"/>
  <c r="DA89" i="47"/>
  <c r="DA90" i="47"/>
  <c r="DA91" i="47"/>
  <c r="DA92" i="47"/>
  <c r="DA93" i="47"/>
  <c r="DA94" i="47"/>
  <c r="DA95" i="47"/>
  <c r="DA96" i="47"/>
  <c r="DA97" i="47"/>
  <c r="DA98" i="47"/>
  <c r="DA99" i="47"/>
  <c r="DA100" i="47"/>
  <c r="DA101" i="47"/>
  <c r="DA102" i="47"/>
  <c r="DA103" i="47"/>
  <c r="DA104" i="47"/>
  <c r="DA105" i="47"/>
  <c r="DA106" i="47"/>
  <c r="DA107" i="47"/>
  <c r="DA108" i="47"/>
  <c r="DA109" i="47"/>
  <c r="DA110" i="47"/>
  <c r="DA111" i="47"/>
  <c r="DA112" i="47"/>
  <c r="DA113" i="47"/>
  <c r="DA114" i="47"/>
  <c r="DA115" i="47"/>
  <c r="DA116" i="47"/>
  <c r="DA117" i="47"/>
  <c r="DA118" i="47"/>
  <c r="DA119" i="47"/>
  <c r="DA120" i="47"/>
  <c r="DA121" i="47"/>
  <c r="DA122" i="47"/>
  <c r="DA123" i="47"/>
  <c r="DA124" i="47"/>
  <c r="DA125" i="47"/>
  <c r="DA126" i="47"/>
  <c r="DA127" i="47"/>
  <c r="DA128" i="47"/>
  <c r="DA129" i="47"/>
  <c r="DA130" i="47"/>
  <c r="DA86" i="47"/>
  <c r="DA71" i="47"/>
  <c r="DA72" i="47"/>
  <c r="DA73" i="47"/>
  <c r="DA74" i="47"/>
  <c r="DA75" i="47"/>
  <c r="DA76" i="47"/>
  <c r="DA77" i="47"/>
  <c r="DA78" i="47"/>
  <c r="DA79" i="47"/>
  <c r="DA80" i="47"/>
  <c r="DA81" i="47"/>
  <c r="DA82" i="47"/>
  <c r="DA83" i="47"/>
  <c r="DA84" i="47"/>
  <c r="DA70" i="47"/>
  <c r="DA22" i="47"/>
  <c r="DA23" i="47"/>
  <c r="DA24" i="47"/>
  <c r="DA25" i="47"/>
  <c r="DA26" i="47"/>
  <c r="DA27" i="47"/>
  <c r="DA28" i="47"/>
  <c r="DA29" i="47"/>
  <c r="DA30" i="47"/>
  <c r="DA31" i="47"/>
  <c r="DA32" i="47"/>
  <c r="DA33" i="47"/>
  <c r="DA34" i="47"/>
  <c r="DA35" i="47"/>
  <c r="DA36" i="47"/>
  <c r="DA37" i="47"/>
  <c r="DA38" i="47"/>
  <c r="DA39" i="47"/>
  <c r="DA40" i="47"/>
  <c r="DA41" i="47"/>
  <c r="DA42" i="47"/>
  <c r="DA43" i="47"/>
  <c r="DA44" i="47"/>
  <c r="DA45" i="47"/>
  <c r="DA46" i="47"/>
  <c r="DA47" i="47"/>
  <c r="DA48" i="47"/>
  <c r="DA49" i="47"/>
  <c r="DA50" i="47"/>
  <c r="DA51" i="47"/>
  <c r="DA52" i="47"/>
  <c r="DA53" i="47"/>
  <c r="DA54" i="47"/>
  <c r="DA55" i="47"/>
  <c r="DA56" i="47"/>
  <c r="DA57" i="47"/>
  <c r="DA58" i="47"/>
  <c r="DA59" i="47"/>
  <c r="DA60" i="47"/>
  <c r="DA61" i="47"/>
  <c r="DA62" i="47"/>
  <c r="DA63" i="47"/>
  <c r="DA64" i="47"/>
  <c r="DA65" i="47"/>
  <c r="DA21" i="47"/>
  <c r="DA6" i="47"/>
  <c r="DA7" i="47"/>
  <c r="DA8" i="47"/>
  <c r="DA9" i="47"/>
  <c r="DA10" i="47"/>
  <c r="DA11" i="47"/>
  <c r="DA12" i="47"/>
  <c r="DA13" i="47"/>
  <c r="DA14" i="47"/>
  <c r="DA15" i="47"/>
  <c r="DA16" i="47"/>
  <c r="DA17" i="47"/>
  <c r="DA18" i="47"/>
  <c r="DA19" i="47"/>
  <c r="DA5" i="47"/>
  <c r="F11" i="17" l="1"/>
  <c r="F10" i="17" s="1"/>
  <c r="F9" i="17" s="1"/>
  <c r="DO11" i="78"/>
  <c r="DK21" i="78" s="1"/>
  <c r="DL21" i="78" s="1"/>
  <c r="F81" i="43" s="1"/>
  <c r="DO11" i="77"/>
  <c r="DK17" i="77" s="1"/>
  <c r="DL17" i="77" s="1"/>
  <c r="F36" i="43" s="1"/>
  <c r="DO11" i="79"/>
  <c r="DK29" i="79" s="1"/>
  <c r="DL29" i="79" s="1"/>
  <c r="D100" i="43" s="1"/>
  <c r="DK30" i="80"/>
  <c r="DL30" i="80" s="1"/>
  <c r="D61" i="43" s="1"/>
  <c r="DQ12" i="77"/>
  <c r="DS12" i="77" s="1"/>
  <c r="DJ19" i="80"/>
  <c r="DK19" i="80" s="1"/>
  <c r="DL19" i="80" s="1"/>
  <c r="F62" i="43" s="1"/>
  <c r="DQ61" i="78"/>
  <c r="DS61" i="78" s="1"/>
  <c r="DP52" i="76"/>
  <c r="DR52" i="76" s="1"/>
  <c r="DJ25" i="76"/>
  <c r="DJ16" i="76"/>
  <c r="DP34" i="76"/>
  <c r="DR34" i="76" s="1"/>
  <c r="DQ34" i="76"/>
  <c r="DS34" i="76" s="1"/>
  <c r="DQ71" i="76"/>
  <c r="DS71" i="76" s="1"/>
  <c r="DJ29" i="76"/>
  <c r="DP43" i="79"/>
  <c r="DR43" i="79" s="1"/>
  <c r="DQ43" i="79"/>
  <c r="DS43" i="79" s="1"/>
  <c r="DQ52" i="79"/>
  <c r="DS52" i="79" s="1"/>
  <c r="DP52" i="79"/>
  <c r="DR52" i="79" s="1"/>
  <c r="DQ61" i="79"/>
  <c r="DS61" i="79" s="1"/>
  <c r="DJ30" i="79"/>
  <c r="DJ29" i="79"/>
  <c r="DP43" i="78"/>
  <c r="DR43" i="78" s="1"/>
  <c r="DQ43" i="78"/>
  <c r="DS43" i="78" s="1"/>
  <c r="DJ30" i="78"/>
  <c r="DP87" i="78"/>
  <c r="DR87" i="78" s="1"/>
  <c r="DQ22" i="78"/>
  <c r="DS22" i="78" s="1"/>
  <c r="DJ29" i="80"/>
  <c r="DK29" i="80" s="1"/>
  <c r="DL29" i="80" s="1"/>
  <c r="D60" i="43" s="1"/>
  <c r="A90" i="80"/>
  <c r="DQ90" i="80" s="1"/>
  <c r="DS90" i="80" s="1"/>
  <c r="DJ21" i="80"/>
  <c r="DK21" i="80" s="1"/>
  <c r="DL21" i="80" s="1"/>
  <c r="F61" i="43" s="1"/>
  <c r="DJ29" i="77"/>
  <c r="DJ30" i="77"/>
  <c r="DQ123" i="76"/>
  <c r="DS123" i="76" s="1"/>
  <c r="DP123" i="76"/>
  <c r="DR123" i="76" s="1"/>
  <c r="DQ61" i="76"/>
  <c r="DS61" i="76" s="1"/>
  <c r="DP61" i="76"/>
  <c r="DR61" i="76" s="1"/>
  <c r="DP114" i="76"/>
  <c r="DR114" i="76" s="1"/>
  <c r="DQ114" i="76"/>
  <c r="DS114" i="76" s="1"/>
  <c r="DQ55" i="76"/>
  <c r="DS55" i="76" s="1"/>
  <c r="DP55" i="76"/>
  <c r="DR55" i="76" s="1"/>
  <c r="DP90" i="76"/>
  <c r="DR90" i="76" s="1"/>
  <c r="DQ90" i="76"/>
  <c r="DS90" i="76" s="1"/>
  <c r="DP80" i="76"/>
  <c r="DR80" i="76" s="1"/>
  <c r="DQ15" i="76"/>
  <c r="DS15" i="76" s="1"/>
  <c r="DJ26" i="76"/>
  <c r="DK26" i="76" s="1"/>
  <c r="DL26" i="76" s="1"/>
  <c r="D116" i="43" s="1"/>
  <c r="DP37" i="76"/>
  <c r="DR37" i="76" s="1"/>
  <c r="DJ15" i="76"/>
  <c r="DK15" i="76" s="1"/>
  <c r="DL15" i="76" s="1"/>
  <c r="F117" i="43" s="1"/>
  <c r="DQ58" i="76"/>
  <c r="DS58" i="76" s="1"/>
  <c r="DJ20" i="76"/>
  <c r="DK20" i="76" s="1"/>
  <c r="DL20" i="76" s="1"/>
  <c r="F120" i="43" s="1"/>
  <c r="DJ30" i="76"/>
  <c r="DP22" i="76"/>
  <c r="DR22" i="76" s="1"/>
  <c r="DQ43" i="76"/>
  <c r="DS43" i="76" s="1"/>
  <c r="DP83" i="76"/>
  <c r="DR83" i="76" s="1"/>
  <c r="DP99" i="76"/>
  <c r="DR99" i="76" s="1"/>
  <c r="DQ80" i="79"/>
  <c r="DS80" i="79" s="1"/>
  <c r="DP80" i="79"/>
  <c r="DR80" i="79" s="1"/>
  <c r="DJ16" i="79"/>
  <c r="DP74" i="79"/>
  <c r="DR74" i="79" s="1"/>
  <c r="DJ21" i="79"/>
  <c r="DJ20" i="79"/>
  <c r="DP87" i="79"/>
  <c r="DR87" i="79" s="1"/>
  <c r="DQ71" i="79"/>
  <c r="DS71" i="79" s="1"/>
  <c r="DJ26" i="79"/>
  <c r="DJ19" i="79"/>
  <c r="DQ102" i="79"/>
  <c r="DS102" i="79" s="1"/>
  <c r="DQ28" i="78"/>
  <c r="DS28" i="78" s="1"/>
  <c r="DP28" i="78"/>
  <c r="DR28" i="78" s="1"/>
  <c r="DP71" i="78"/>
  <c r="DR71" i="78" s="1"/>
  <c r="DQ71" i="78"/>
  <c r="DS71" i="78" s="1"/>
  <c r="DQ40" i="78"/>
  <c r="DS40" i="78" s="1"/>
  <c r="DP40" i="78"/>
  <c r="DR40" i="78" s="1"/>
  <c r="DQ80" i="78"/>
  <c r="DS80" i="78" s="1"/>
  <c r="DP80" i="78"/>
  <c r="DR80" i="78" s="1"/>
  <c r="DJ17" i="78"/>
  <c r="DQ37" i="78"/>
  <c r="DS37" i="78" s="1"/>
  <c r="DJ19" i="78"/>
  <c r="DP52" i="78"/>
  <c r="DR52" i="78" s="1"/>
  <c r="DP93" i="78"/>
  <c r="DR93" i="78" s="1"/>
  <c r="DP117" i="78"/>
  <c r="DR117" i="78" s="1"/>
  <c r="DP46" i="78"/>
  <c r="DR46" i="78" s="1"/>
  <c r="DJ20" i="78"/>
  <c r="DK20" i="78" s="1"/>
  <c r="DL20" i="78" s="1"/>
  <c r="F80" i="43" s="1"/>
  <c r="DJ16" i="78"/>
  <c r="DP52" i="80"/>
  <c r="DR52" i="80" s="1"/>
  <c r="DQ52" i="80"/>
  <c r="DS52" i="80" s="1"/>
  <c r="DP93" i="80"/>
  <c r="DR93" i="80" s="1"/>
  <c r="DQ93" i="80"/>
  <c r="DS93" i="80" s="1"/>
  <c r="DP46" i="80"/>
  <c r="DR46" i="80" s="1"/>
  <c r="DJ20" i="80"/>
  <c r="DK20" i="80" s="1"/>
  <c r="DL20" i="80" s="1"/>
  <c r="F60" i="43" s="1"/>
  <c r="DJ17" i="80"/>
  <c r="DK17" i="80" s="1"/>
  <c r="DL17" i="80" s="1"/>
  <c r="F56" i="43" s="1"/>
  <c r="DQ12" i="80"/>
  <c r="DS12" i="80" s="1"/>
  <c r="DJ16" i="80"/>
  <c r="DK16" i="80" s="1"/>
  <c r="DL16" i="80" s="1"/>
  <c r="F55" i="43" s="1"/>
  <c r="DP93" i="77"/>
  <c r="DR93" i="77" s="1"/>
  <c r="DQ93" i="77"/>
  <c r="DS93" i="77" s="1"/>
  <c r="DP102" i="77"/>
  <c r="DR102" i="77" s="1"/>
  <c r="DQ102" i="77"/>
  <c r="DS102" i="77" s="1"/>
  <c r="DP18" i="77"/>
  <c r="DR18" i="77" s="1"/>
  <c r="DQ37" i="77"/>
  <c r="DS37" i="77" s="1"/>
  <c r="DJ19" i="77"/>
  <c r="DK19" i="77" s="1"/>
  <c r="DL19" i="77" s="1"/>
  <c r="F42" i="43" s="1"/>
  <c r="DQ25" i="77"/>
  <c r="DS25" i="77" s="1"/>
  <c r="DQ117" i="77"/>
  <c r="DS117" i="77" s="1"/>
  <c r="DJ20" i="77"/>
  <c r="DJ21" i="77"/>
  <c r="DJ17" i="77"/>
  <c r="DJ24" i="77"/>
  <c r="DQ15" i="80"/>
  <c r="DS15" i="80" s="1"/>
  <c r="DP15" i="80"/>
  <c r="DR15" i="80" s="1"/>
  <c r="DQ77" i="80"/>
  <c r="DS77" i="80" s="1"/>
  <c r="DP77" i="80"/>
  <c r="DR77" i="80" s="1"/>
  <c r="DJ26" i="80"/>
  <c r="DK26" i="80" s="1"/>
  <c r="DL26" i="80" s="1"/>
  <c r="D56" i="43" s="1"/>
  <c r="DP28" i="80"/>
  <c r="DR28" i="80" s="1"/>
  <c r="DQ49" i="80"/>
  <c r="DS49" i="80" s="1"/>
  <c r="DP49" i="80"/>
  <c r="DR49" i="80" s="1"/>
  <c r="DK25" i="76"/>
  <c r="DL25" i="76" s="1"/>
  <c r="D115" i="43" s="1"/>
  <c r="DQ40" i="80"/>
  <c r="DS40" i="80" s="1"/>
  <c r="DP40" i="80"/>
  <c r="DR40" i="80" s="1"/>
  <c r="DQ31" i="80"/>
  <c r="DS31" i="80" s="1"/>
  <c r="DP31" i="80"/>
  <c r="DR31" i="80" s="1"/>
  <c r="DQ120" i="80"/>
  <c r="DS120" i="80" s="1"/>
  <c r="DP120" i="80"/>
  <c r="DR120" i="80" s="1"/>
  <c r="DQ126" i="80"/>
  <c r="DS126" i="80" s="1"/>
  <c r="DQ34" i="80"/>
  <c r="DS34" i="80" s="1"/>
  <c r="DP34" i="80"/>
  <c r="DR34" i="80" s="1"/>
  <c r="A83" i="80"/>
  <c r="DJ28" i="80"/>
  <c r="DK28" i="80" s="1"/>
  <c r="DL28" i="80" s="1"/>
  <c r="D62" i="43" s="1"/>
  <c r="DJ24" i="80"/>
  <c r="DK24" i="80" s="1"/>
  <c r="DL24" i="80" s="1"/>
  <c r="D57" i="43" s="1"/>
  <c r="A6" i="80"/>
  <c r="DJ15" i="80"/>
  <c r="DK15" i="80" s="1"/>
  <c r="DL15" i="80" s="1"/>
  <c r="F57" i="43" s="1"/>
  <c r="DP18" i="80"/>
  <c r="DR18" i="80" s="1"/>
  <c r="DQ96" i="80"/>
  <c r="DS96" i="80" s="1"/>
  <c r="DP96" i="80"/>
  <c r="DR96" i="80" s="1"/>
  <c r="DQ102" i="80"/>
  <c r="DS102" i="80" s="1"/>
  <c r="DQ108" i="80"/>
  <c r="DS108" i="80" s="1"/>
  <c r="DP108" i="80"/>
  <c r="DR108" i="80" s="1"/>
  <c r="DQ114" i="80"/>
  <c r="DS114" i="80" s="1"/>
  <c r="DP114" i="80"/>
  <c r="DR114" i="80" s="1"/>
  <c r="DQ123" i="80"/>
  <c r="DS123" i="80" s="1"/>
  <c r="DP123" i="80"/>
  <c r="DR123" i="80" s="1"/>
  <c r="DJ25" i="80"/>
  <c r="DK25" i="80" s="1"/>
  <c r="DL25" i="80" s="1"/>
  <c r="D55" i="43" s="1"/>
  <c r="DQ9" i="80"/>
  <c r="DS9" i="80" s="1"/>
  <c r="DQ22" i="80"/>
  <c r="DS22" i="80" s="1"/>
  <c r="DP25" i="80"/>
  <c r="DR25" i="80" s="1"/>
  <c r="DP37" i="80"/>
  <c r="DR37" i="80" s="1"/>
  <c r="DQ55" i="80"/>
  <c r="DS55" i="80" s="1"/>
  <c r="DP55" i="80"/>
  <c r="DR55" i="80" s="1"/>
  <c r="DQ61" i="80"/>
  <c r="DS61" i="80" s="1"/>
  <c r="DQ71" i="80"/>
  <c r="DS71" i="80" s="1"/>
  <c r="DP71" i="80"/>
  <c r="DR71" i="80" s="1"/>
  <c r="DQ99" i="80"/>
  <c r="DS99" i="80" s="1"/>
  <c r="DP99" i="80"/>
  <c r="DR99" i="80" s="1"/>
  <c r="DP111" i="80"/>
  <c r="DR111" i="80" s="1"/>
  <c r="DQ43" i="80"/>
  <c r="DS43" i="80" s="1"/>
  <c r="DP43" i="80"/>
  <c r="DR43" i="80" s="1"/>
  <c r="DQ58" i="80"/>
  <c r="DS58" i="80" s="1"/>
  <c r="DP58" i="80"/>
  <c r="DR58" i="80" s="1"/>
  <c r="DP74" i="80"/>
  <c r="DR74" i="80" s="1"/>
  <c r="DP87" i="80"/>
  <c r="DR87" i="80" s="1"/>
  <c r="DP64" i="80"/>
  <c r="DR64" i="80" s="1"/>
  <c r="DP105" i="80"/>
  <c r="DR105" i="80" s="1"/>
  <c r="DP129" i="80"/>
  <c r="DR129" i="80" s="1"/>
  <c r="DP80" i="80"/>
  <c r="DR80" i="80" s="1"/>
  <c r="DP117" i="80"/>
  <c r="DR117" i="80" s="1"/>
  <c r="DQ12" i="79"/>
  <c r="DS12" i="79" s="1"/>
  <c r="DP12" i="79"/>
  <c r="DR12" i="79" s="1"/>
  <c r="DQ49" i="79"/>
  <c r="DS49" i="79" s="1"/>
  <c r="DP49" i="79"/>
  <c r="DR49" i="79" s="1"/>
  <c r="DQ64" i="79"/>
  <c r="DS64" i="79" s="1"/>
  <c r="DP64" i="79"/>
  <c r="DR64" i="79" s="1"/>
  <c r="DQ96" i="79"/>
  <c r="DS96" i="79" s="1"/>
  <c r="DP96" i="79"/>
  <c r="DR96" i="79" s="1"/>
  <c r="A83" i="79"/>
  <c r="DJ28" i="79"/>
  <c r="DQ114" i="79"/>
  <c r="DS114" i="79" s="1"/>
  <c r="DP114" i="79"/>
  <c r="DR114" i="79" s="1"/>
  <c r="DQ22" i="79"/>
  <c r="DS22" i="79" s="1"/>
  <c r="DP22" i="79"/>
  <c r="DR22" i="79" s="1"/>
  <c r="DJ15" i="79"/>
  <c r="DQ40" i="79"/>
  <c r="DS40" i="79" s="1"/>
  <c r="DP40" i="79"/>
  <c r="DR40" i="79" s="1"/>
  <c r="DQ129" i="79"/>
  <c r="DS129" i="79" s="1"/>
  <c r="DP129" i="79"/>
  <c r="DR129" i="79" s="1"/>
  <c r="DQ55" i="79"/>
  <c r="DS55" i="79" s="1"/>
  <c r="DP55" i="79"/>
  <c r="DR55" i="79" s="1"/>
  <c r="DJ24" i="79"/>
  <c r="DJ25" i="79"/>
  <c r="DP28" i="79"/>
  <c r="DR28" i="79" s="1"/>
  <c r="DQ37" i="79"/>
  <c r="DS37" i="79" s="1"/>
  <c r="DQ120" i="79"/>
  <c r="DS120" i="79" s="1"/>
  <c r="DP120" i="79"/>
  <c r="DR120" i="79" s="1"/>
  <c r="DQ126" i="79"/>
  <c r="DS126" i="79" s="1"/>
  <c r="DQ15" i="79"/>
  <c r="DS15" i="79" s="1"/>
  <c r="DP15" i="79"/>
  <c r="DR15" i="79" s="1"/>
  <c r="DP18" i="79"/>
  <c r="DR18" i="79" s="1"/>
  <c r="DJ17" i="79"/>
  <c r="DP46" i="79"/>
  <c r="DR46" i="79" s="1"/>
  <c r="DQ90" i="79"/>
  <c r="DS90" i="79" s="1"/>
  <c r="DP90" i="79"/>
  <c r="DR90" i="79" s="1"/>
  <c r="DQ9" i="79"/>
  <c r="DS9" i="79" s="1"/>
  <c r="DP9" i="79"/>
  <c r="DR9" i="79" s="1"/>
  <c r="DP6" i="79"/>
  <c r="DR6" i="79" s="1"/>
  <c r="DQ25" i="79"/>
  <c r="DS25" i="79" s="1"/>
  <c r="DP25" i="79"/>
  <c r="DR25" i="79" s="1"/>
  <c r="DQ77" i="79"/>
  <c r="DS77" i="79" s="1"/>
  <c r="DP77" i="79"/>
  <c r="DR77" i="79" s="1"/>
  <c r="DQ105" i="79"/>
  <c r="DS105" i="79" s="1"/>
  <c r="DP105" i="79"/>
  <c r="DR105" i="79" s="1"/>
  <c r="DQ108" i="79"/>
  <c r="DS108" i="79" s="1"/>
  <c r="DP108" i="79"/>
  <c r="DR108" i="79" s="1"/>
  <c r="DP111" i="79"/>
  <c r="DR111" i="79" s="1"/>
  <c r="DP31" i="79"/>
  <c r="DR31" i="79" s="1"/>
  <c r="DP34" i="79"/>
  <c r="DR34" i="79" s="1"/>
  <c r="DP58" i="79"/>
  <c r="DR58" i="79" s="1"/>
  <c r="DP99" i="79"/>
  <c r="DR99" i="79" s="1"/>
  <c r="DP123" i="79"/>
  <c r="DR123" i="79" s="1"/>
  <c r="DP93" i="79"/>
  <c r="DR93" i="79" s="1"/>
  <c r="DP117" i="79"/>
  <c r="DR117" i="79" s="1"/>
  <c r="DQ12" i="78"/>
  <c r="DS12" i="78" s="1"/>
  <c r="DP12" i="78"/>
  <c r="DR12" i="78" s="1"/>
  <c r="DQ34" i="78"/>
  <c r="DS34" i="78" s="1"/>
  <c r="DP34" i="78"/>
  <c r="DR34" i="78" s="1"/>
  <c r="DJ25" i="78"/>
  <c r="DJ15" i="78"/>
  <c r="DQ114" i="78"/>
  <c r="DS114" i="78" s="1"/>
  <c r="DP114" i="78"/>
  <c r="DR114" i="78" s="1"/>
  <c r="DQ129" i="78"/>
  <c r="DS129" i="78" s="1"/>
  <c r="DP129" i="78"/>
  <c r="DR129" i="78" s="1"/>
  <c r="DQ25" i="78"/>
  <c r="DS25" i="78" s="1"/>
  <c r="DP25" i="78"/>
  <c r="DR25" i="78" s="1"/>
  <c r="DQ77" i="78"/>
  <c r="DS77" i="78" s="1"/>
  <c r="DP77" i="78"/>
  <c r="DR77" i="78" s="1"/>
  <c r="DJ24" i="78"/>
  <c r="DQ15" i="78"/>
  <c r="DS15" i="78" s="1"/>
  <c r="DP15" i="78"/>
  <c r="DR15" i="78" s="1"/>
  <c r="DP18" i="78"/>
  <c r="DR18" i="78" s="1"/>
  <c r="DQ90" i="78"/>
  <c r="DS90" i="78" s="1"/>
  <c r="DP90" i="78"/>
  <c r="DR90" i="78" s="1"/>
  <c r="DQ105" i="78"/>
  <c r="DS105" i="78" s="1"/>
  <c r="DP105" i="78"/>
  <c r="DR105" i="78" s="1"/>
  <c r="DQ126" i="78"/>
  <c r="DS126" i="78" s="1"/>
  <c r="DQ49" i="78"/>
  <c r="DS49" i="78" s="1"/>
  <c r="DP49" i="78"/>
  <c r="DR49" i="78" s="1"/>
  <c r="DQ64" i="78"/>
  <c r="DS64" i="78" s="1"/>
  <c r="DP64" i="78"/>
  <c r="DR64" i="78" s="1"/>
  <c r="DQ120" i="78"/>
  <c r="DS120" i="78" s="1"/>
  <c r="DP120" i="78"/>
  <c r="DR120" i="78" s="1"/>
  <c r="DQ58" i="78"/>
  <c r="DS58" i="78" s="1"/>
  <c r="DP58" i="78"/>
  <c r="DR58" i="78" s="1"/>
  <c r="DQ6" i="78"/>
  <c r="DS6" i="78" s="1"/>
  <c r="DJ28" i="78"/>
  <c r="DQ102" i="78"/>
  <c r="DS102" i="78" s="1"/>
  <c r="DQ55" i="78"/>
  <c r="DS55" i="78" s="1"/>
  <c r="DP55" i="78"/>
  <c r="DR55" i="78" s="1"/>
  <c r="DJ26" i="78"/>
  <c r="DP9" i="78"/>
  <c r="DR9" i="78" s="1"/>
  <c r="DQ83" i="78"/>
  <c r="DS83" i="78" s="1"/>
  <c r="DP83" i="78"/>
  <c r="DR83" i="78" s="1"/>
  <c r="DQ96" i="78"/>
  <c r="DS96" i="78" s="1"/>
  <c r="DP96" i="78"/>
  <c r="DR96" i="78" s="1"/>
  <c r="DP111" i="78"/>
  <c r="DR111" i="78" s="1"/>
  <c r="DP31" i="78"/>
  <c r="DR31" i="78" s="1"/>
  <c r="DP99" i="78"/>
  <c r="DR99" i="78" s="1"/>
  <c r="DP123" i="78"/>
  <c r="DR123" i="78" s="1"/>
  <c r="DP108" i="78"/>
  <c r="DR108" i="78" s="1"/>
  <c r="DQ49" i="77"/>
  <c r="DS49" i="77" s="1"/>
  <c r="DP49" i="77"/>
  <c r="DR49" i="77" s="1"/>
  <c r="DQ52" i="77"/>
  <c r="DS52" i="77" s="1"/>
  <c r="DP52" i="77"/>
  <c r="DR52" i="77" s="1"/>
  <c r="DQ55" i="77"/>
  <c r="DS55" i="77" s="1"/>
  <c r="DP55" i="77"/>
  <c r="DR55" i="77" s="1"/>
  <c r="DQ34" i="77"/>
  <c r="DS34" i="77" s="1"/>
  <c r="DP34" i="77"/>
  <c r="DR34" i="77" s="1"/>
  <c r="A83" i="77"/>
  <c r="DJ28" i="77"/>
  <c r="DK28" i="77" s="1"/>
  <c r="DL28" i="77" s="1"/>
  <c r="D42" i="43" s="1"/>
  <c r="DQ96" i="77"/>
  <c r="DS96" i="77" s="1"/>
  <c r="DP96" i="77"/>
  <c r="DR96" i="77" s="1"/>
  <c r="DQ120" i="77"/>
  <c r="DS120" i="77" s="1"/>
  <c r="DP120" i="77"/>
  <c r="DR120" i="77" s="1"/>
  <c r="DQ126" i="77"/>
  <c r="DS126" i="77" s="1"/>
  <c r="DK28" i="76"/>
  <c r="DL28" i="76" s="1"/>
  <c r="D122" i="43" s="1"/>
  <c r="DQ43" i="77"/>
  <c r="DS43" i="77" s="1"/>
  <c r="DP43" i="77"/>
  <c r="DR43" i="77" s="1"/>
  <c r="DQ58" i="77"/>
  <c r="DS58" i="77" s="1"/>
  <c r="DP58" i="77"/>
  <c r="DR58" i="77" s="1"/>
  <c r="DQ61" i="77"/>
  <c r="DS61" i="77" s="1"/>
  <c r="DQ99" i="77"/>
  <c r="DS99" i="77" s="1"/>
  <c r="DP99" i="77"/>
  <c r="DR99" i="77" s="1"/>
  <c r="DQ123" i="77"/>
  <c r="DS123" i="77" s="1"/>
  <c r="DP123" i="77"/>
  <c r="DR123" i="77" s="1"/>
  <c r="DQ114" i="77"/>
  <c r="DS114" i="77" s="1"/>
  <c r="DP114" i="77"/>
  <c r="DR114" i="77" s="1"/>
  <c r="A6" i="77"/>
  <c r="DJ26" i="77"/>
  <c r="DQ22" i="77"/>
  <c r="DS22" i="77" s="1"/>
  <c r="DP22" i="77"/>
  <c r="DR22" i="77" s="1"/>
  <c r="DQ71" i="77"/>
  <c r="DS71" i="77" s="1"/>
  <c r="DP71" i="77"/>
  <c r="DR71" i="77" s="1"/>
  <c r="DQ108" i="77"/>
  <c r="DS108" i="77" s="1"/>
  <c r="DP108" i="77"/>
  <c r="DR108" i="77" s="1"/>
  <c r="DQ77" i="77"/>
  <c r="DS77" i="77" s="1"/>
  <c r="DP77" i="77"/>
  <c r="DR77" i="77" s="1"/>
  <c r="DQ90" i="77"/>
  <c r="DS90" i="77" s="1"/>
  <c r="DP90" i="77"/>
  <c r="DR90" i="77" s="1"/>
  <c r="DJ25" i="77"/>
  <c r="DK25" i="77" s="1"/>
  <c r="DL25" i="77" s="1"/>
  <c r="D35" i="43" s="1"/>
  <c r="DJ15" i="77"/>
  <c r="DK15" i="77" s="1"/>
  <c r="DL15" i="77" s="1"/>
  <c r="F37" i="43" s="1"/>
  <c r="DP28" i="77"/>
  <c r="DR28" i="77" s="1"/>
  <c r="DJ16" i="77"/>
  <c r="DP46" i="77"/>
  <c r="DR46" i="77" s="1"/>
  <c r="DP74" i="77"/>
  <c r="DR74" i="77" s="1"/>
  <c r="DP87" i="77"/>
  <c r="DR87" i="77" s="1"/>
  <c r="DP111" i="77"/>
  <c r="DR111" i="77" s="1"/>
  <c r="DQ9" i="77"/>
  <c r="DS9" i="77" s="1"/>
  <c r="DP9" i="77"/>
  <c r="DR9" i="77" s="1"/>
  <c r="DP31" i="77"/>
  <c r="DR31" i="77" s="1"/>
  <c r="DP40" i="77"/>
  <c r="DR40" i="77" s="1"/>
  <c r="DP64" i="77"/>
  <c r="DR64" i="77" s="1"/>
  <c r="DP105" i="77"/>
  <c r="DR105" i="77" s="1"/>
  <c r="DP129" i="77"/>
  <c r="DR129" i="77" s="1"/>
  <c r="DK29" i="76"/>
  <c r="DL29" i="76" s="1"/>
  <c r="D120" i="43" s="1"/>
  <c r="DP15" i="77"/>
  <c r="DR15" i="77" s="1"/>
  <c r="DK30" i="76"/>
  <c r="DL30" i="76" s="1"/>
  <c r="D121" i="43" s="1"/>
  <c r="DP80" i="77"/>
  <c r="DR80" i="77" s="1"/>
  <c r="DP12" i="76"/>
  <c r="DR12" i="76" s="1"/>
  <c r="DQ12" i="76"/>
  <c r="DS12" i="76" s="1"/>
  <c r="DQ25" i="76"/>
  <c r="DS25" i="76" s="1"/>
  <c r="DP25" i="76"/>
  <c r="DR25" i="76" s="1"/>
  <c r="DQ6" i="76"/>
  <c r="DS6" i="76" s="1"/>
  <c r="DP6" i="76"/>
  <c r="DR6" i="76" s="1"/>
  <c r="DQ9" i="76"/>
  <c r="DS9" i="76" s="1"/>
  <c r="DP9" i="76"/>
  <c r="DR9" i="76" s="1"/>
  <c r="DQ96" i="76"/>
  <c r="DS96" i="76" s="1"/>
  <c r="DP96" i="76"/>
  <c r="DR96" i="76" s="1"/>
  <c r="DQ31" i="76"/>
  <c r="DS31" i="76" s="1"/>
  <c r="DP31" i="76"/>
  <c r="DR31" i="76" s="1"/>
  <c r="DQ120" i="76"/>
  <c r="DS120" i="76" s="1"/>
  <c r="DP120" i="76"/>
  <c r="DR120" i="76" s="1"/>
  <c r="DQ126" i="76"/>
  <c r="DS126" i="76" s="1"/>
  <c r="DP126" i="76"/>
  <c r="DR126" i="76" s="1"/>
  <c r="DJ24" i="76"/>
  <c r="DK24" i="76" s="1"/>
  <c r="DL24" i="76" s="1"/>
  <c r="D117" i="43" s="1"/>
  <c r="DP117" i="76"/>
  <c r="DR117" i="76" s="1"/>
  <c r="DP93" i="76"/>
  <c r="DR93" i="76" s="1"/>
  <c r="DQ105" i="76"/>
  <c r="DS105" i="76" s="1"/>
  <c r="DP105" i="76"/>
  <c r="DR105" i="76" s="1"/>
  <c r="DQ129" i="76"/>
  <c r="DS129" i="76" s="1"/>
  <c r="DP129" i="76"/>
  <c r="DR129" i="76" s="1"/>
  <c r="DP87" i="76"/>
  <c r="DR87" i="76" s="1"/>
  <c r="DP102" i="76"/>
  <c r="DR102" i="76" s="1"/>
  <c r="DQ108" i="76"/>
  <c r="DS108" i="76" s="1"/>
  <c r="DP111" i="76"/>
  <c r="DR111" i="76" s="1"/>
  <c r="DJ19" i="76"/>
  <c r="DK19" i="76" s="1"/>
  <c r="DL19" i="76" s="1"/>
  <c r="F122" i="43" s="1"/>
  <c r="A46" i="76"/>
  <c r="A74" i="76"/>
  <c r="DJ21" i="76"/>
  <c r="DK21" i="76" s="1"/>
  <c r="DL21" i="76" s="1"/>
  <c r="F121" i="43" s="1"/>
  <c r="DP18" i="76"/>
  <c r="DR18" i="76" s="1"/>
  <c r="DK16" i="76"/>
  <c r="DL16" i="76" s="1"/>
  <c r="F115" i="43" s="1"/>
  <c r="DQ40" i="76"/>
  <c r="DS40" i="76" s="1"/>
  <c r="DP40" i="76"/>
  <c r="DR40" i="76" s="1"/>
  <c r="DQ64" i="76"/>
  <c r="DS64" i="76" s="1"/>
  <c r="DP64" i="76"/>
  <c r="DR64" i="76" s="1"/>
  <c r="DJ17" i="76"/>
  <c r="DK17" i="76" s="1"/>
  <c r="DL17" i="76" s="1"/>
  <c r="F116" i="43" s="1"/>
  <c r="DQ49" i="76"/>
  <c r="DS49" i="76" s="1"/>
  <c r="DQ77" i="76"/>
  <c r="DS77" i="76" s="1"/>
  <c r="A126" i="47"/>
  <c r="DQ126" i="47" s="1"/>
  <c r="DS126" i="47" s="1"/>
  <c r="A117" i="47"/>
  <c r="DQ117" i="47" s="1"/>
  <c r="DS117" i="47" s="1"/>
  <c r="A114" i="47"/>
  <c r="A108" i="47"/>
  <c r="DP108" i="47" s="1"/>
  <c r="DR108" i="47" s="1"/>
  <c r="A93" i="47"/>
  <c r="DQ93" i="47" s="1"/>
  <c r="DS93" i="47" s="1"/>
  <c r="A90" i="47"/>
  <c r="A83" i="47"/>
  <c r="DQ83" i="47" s="1"/>
  <c r="DS83" i="47" s="1"/>
  <c r="A80" i="47"/>
  <c r="DP80" i="47" s="1"/>
  <c r="DR80" i="47" s="1"/>
  <c r="A77" i="47"/>
  <c r="DQ77" i="47" s="1"/>
  <c r="DS77" i="47" s="1"/>
  <c r="A71" i="47"/>
  <c r="DQ71" i="47" s="1"/>
  <c r="DS71" i="47" s="1"/>
  <c r="A64" i="47"/>
  <c r="DP64" i="47" s="1"/>
  <c r="DR64" i="47" s="1"/>
  <c r="A61" i="47"/>
  <c r="DQ61" i="47" s="1"/>
  <c r="DS61" i="47" s="1"/>
  <c r="A58" i="47"/>
  <c r="A55" i="47"/>
  <c r="DQ55" i="47" s="1"/>
  <c r="DS55" i="47" s="1"/>
  <c r="A52" i="47"/>
  <c r="DP52" i="47" s="1"/>
  <c r="DR52" i="47" s="1"/>
  <c r="A40" i="47"/>
  <c r="DP40" i="47" s="1"/>
  <c r="DR40" i="47" s="1"/>
  <c r="A37" i="47"/>
  <c r="DQ37" i="47" s="1"/>
  <c r="DS37" i="47" s="1"/>
  <c r="A34" i="47"/>
  <c r="A31" i="47"/>
  <c r="DQ31" i="47" s="1"/>
  <c r="DS31" i="47" s="1"/>
  <c r="A22" i="47"/>
  <c r="DQ22" i="47" s="1"/>
  <c r="DS22" i="47" s="1"/>
  <c r="A18" i="47"/>
  <c r="DQ18" i="47" s="1"/>
  <c r="DS18" i="47" s="1"/>
  <c r="A15" i="47"/>
  <c r="DQ15" i="47" s="1"/>
  <c r="DS15" i="47" s="1"/>
  <c r="A12" i="47"/>
  <c r="A9" i="47"/>
  <c r="DQ130" i="47"/>
  <c r="DS130" i="47" s="1"/>
  <c r="DP130" i="47"/>
  <c r="DR130" i="47" s="1"/>
  <c r="DQ128" i="47"/>
  <c r="DS128" i="47" s="1"/>
  <c r="DP128" i="47"/>
  <c r="DR128" i="47" s="1"/>
  <c r="DQ127" i="47"/>
  <c r="DS127" i="47" s="1"/>
  <c r="DP127" i="47"/>
  <c r="DR127" i="47" s="1"/>
  <c r="DQ125" i="47"/>
  <c r="DS125" i="47" s="1"/>
  <c r="DP125" i="47"/>
  <c r="DR125" i="47" s="1"/>
  <c r="DQ124" i="47"/>
  <c r="DS124" i="47" s="1"/>
  <c r="DP124" i="47"/>
  <c r="DR124" i="47" s="1"/>
  <c r="DQ122" i="47"/>
  <c r="DS122" i="47" s="1"/>
  <c r="DP122" i="47"/>
  <c r="DR122" i="47" s="1"/>
  <c r="DQ121" i="47"/>
  <c r="DS121" i="47" s="1"/>
  <c r="DP121" i="47"/>
  <c r="DR121" i="47" s="1"/>
  <c r="DQ119" i="47"/>
  <c r="DS119" i="47" s="1"/>
  <c r="DP119" i="47"/>
  <c r="DR119" i="47" s="1"/>
  <c r="DQ118" i="47"/>
  <c r="DS118" i="47" s="1"/>
  <c r="DP118" i="47"/>
  <c r="DR118" i="47" s="1"/>
  <c r="DQ116" i="47"/>
  <c r="DS116" i="47" s="1"/>
  <c r="DP116" i="47"/>
  <c r="DR116" i="47" s="1"/>
  <c r="DQ115" i="47"/>
  <c r="DS115" i="47" s="1"/>
  <c r="DP115" i="47"/>
  <c r="DR115" i="47" s="1"/>
  <c r="DQ113" i="47"/>
  <c r="DS113" i="47" s="1"/>
  <c r="DP113" i="47"/>
  <c r="DR113" i="47" s="1"/>
  <c r="DQ112" i="47"/>
  <c r="DS112" i="47" s="1"/>
  <c r="DP112" i="47"/>
  <c r="DR112" i="47" s="1"/>
  <c r="DQ110" i="47"/>
  <c r="DS110" i="47" s="1"/>
  <c r="DP110" i="47"/>
  <c r="DR110" i="47" s="1"/>
  <c r="DQ109" i="47"/>
  <c r="DS109" i="47" s="1"/>
  <c r="DP109" i="47"/>
  <c r="DR109" i="47" s="1"/>
  <c r="DQ107" i="47"/>
  <c r="DS107" i="47" s="1"/>
  <c r="DP107" i="47"/>
  <c r="DR107" i="47" s="1"/>
  <c r="DQ106" i="47"/>
  <c r="DS106" i="47" s="1"/>
  <c r="DP106" i="47"/>
  <c r="DR106" i="47" s="1"/>
  <c r="DQ104" i="47"/>
  <c r="DS104" i="47" s="1"/>
  <c r="DP104" i="47"/>
  <c r="DR104" i="47" s="1"/>
  <c r="DQ103" i="47"/>
  <c r="DS103" i="47" s="1"/>
  <c r="DP103" i="47"/>
  <c r="DR103" i="47" s="1"/>
  <c r="DQ101" i="47"/>
  <c r="DS101" i="47" s="1"/>
  <c r="DP101" i="47"/>
  <c r="DR101" i="47" s="1"/>
  <c r="DQ100" i="47"/>
  <c r="DS100" i="47" s="1"/>
  <c r="DP100" i="47"/>
  <c r="DR100" i="47" s="1"/>
  <c r="DQ98" i="47"/>
  <c r="DS98" i="47" s="1"/>
  <c r="DP98" i="47"/>
  <c r="DR98" i="47" s="1"/>
  <c r="DQ97" i="47"/>
  <c r="DS97" i="47" s="1"/>
  <c r="DP97" i="47"/>
  <c r="DR97" i="47" s="1"/>
  <c r="DQ95" i="47"/>
  <c r="DS95" i="47" s="1"/>
  <c r="DP95" i="47"/>
  <c r="DR95" i="47" s="1"/>
  <c r="DQ94" i="47"/>
  <c r="DS94" i="47" s="1"/>
  <c r="DP94" i="47"/>
  <c r="DR94" i="47" s="1"/>
  <c r="DQ92" i="47"/>
  <c r="DS92" i="47" s="1"/>
  <c r="DP92" i="47"/>
  <c r="DR92" i="47" s="1"/>
  <c r="DQ91" i="47"/>
  <c r="DS91" i="47" s="1"/>
  <c r="DP91" i="47"/>
  <c r="DR91" i="47" s="1"/>
  <c r="DQ89" i="47"/>
  <c r="DS89" i="47" s="1"/>
  <c r="DP89" i="47"/>
  <c r="DR89" i="47" s="1"/>
  <c r="DQ88" i="47"/>
  <c r="DS88" i="47" s="1"/>
  <c r="DP88" i="47"/>
  <c r="DR88" i="47" s="1"/>
  <c r="DQ86" i="47"/>
  <c r="DS86" i="47" s="1"/>
  <c r="DP86" i="47"/>
  <c r="DR86" i="47" s="1"/>
  <c r="DQ85" i="47"/>
  <c r="DS85" i="47" s="1"/>
  <c r="DP85" i="47"/>
  <c r="DR85" i="47" s="1"/>
  <c r="DQ84" i="47"/>
  <c r="DS84" i="47" s="1"/>
  <c r="DP84" i="47"/>
  <c r="DR84" i="47" s="1"/>
  <c r="DQ82" i="47"/>
  <c r="DS82" i="47" s="1"/>
  <c r="DP82" i="47"/>
  <c r="DR82" i="47" s="1"/>
  <c r="DQ81" i="47"/>
  <c r="DS81" i="47" s="1"/>
  <c r="DP81" i="47"/>
  <c r="DR81" i="47" s="1"/>
  <c r="DQ79" i="47"/>
  <c r="DS79" i="47" s="1"/>
  <c r="DP79" i="47"/>
  <c r="DR79" i="47" s="1"/>
  <c r="DQ78" i="47"/>
  <c r="DS78" i="47" s="1"/>
  <c r="DP78" i="47"/>
  <c r="DR78" i="47" s="1"/>
  <c r="DQ76" i="47"/>
  <c r="DS76" i="47" s="1"/>
  <c r="DP76" i="47"/>
  <c r="DR76" i="47" s="1"/>
  <c r="DQ75" i="47"/>
  <c r="DS75" i="47" s="1"/>
  <c r="DP75" i="47"/>
  <c r="DR75" i="47" s="1"/>
  <c r="DQ73" i="47"/>
  <c r="DS73" i="47" s="1"/>
  <c r="DP73" i="47"/>
  <c r="DR73" i="47" s="1"/>
  <c r="DQ72" i="47"/>
  <c r="DS72" i="47" s="1"/>
  <c r="DP72" i="47"/>
  <c r="DR72" i="47" s="1"/>
  <c r="DQ70" i="47"/>
  <c r="DS70" i="47" s="1"/>
  <c r="DP70" i="47"/>
  <c r="DR70" i="47" s="1"/>
  <c r="DQ65" i="47"/>
  <c r="DS65" i="47" s="1"/>
  <c r="DP65" i="47"/>
  <c r="DR65" i="47" s="1"/>
  <c r="DQ63" i="47"/>
  <c r="DS63" i="47" s="1"/>
  <c r="DP63" i="47"/>
  <c r="DR63" i="47" s="1"/>
  <c r="DQ62" i="47"/>
  <c r="DS62" i="47" s="1"/>
  <c r="DP62" i="47"/>
  <c r="DR62" i="47" s="1"/>
  <c r="DQ60" i="47"/>
  <c r="DS60" i="47" s="1"/>
  <c r="DP60" i="47"/>
  <c r="DR60" i="47" s="1"/>
  <c r="DQ59" i="47"/>
  <c r="DS59" i="47" s="1"/>
  <c r="DP59" i="47"/>
  <c r="DR59" i="47" s="1"/>
  <c r="DQ57" i="47"/>
  <c r="DS57" i="47" s="1"/>
  <c r="DP57" i="47"/>
  <c r="DR57" i="47" s="1"/>
  <c r="DQ56" i="47"/>
  <c r="DS56" i="47" s="1"/>
  <c r="DP56" i="47"/>
  <c r="DR56" i="47" s="1"/>
  <c r="DQ54" i="47"/>
  <c r="DS54" i="47" s="1"/>
  <c r="DP54" i="47"/>
  <c r="DR54" i="47" s="1"/>
  <c r="DQ53" i="47"/>
  <c r="DS53" i="47" s="1"/>
  <c r="DP53" i="47"/>
  <c r="DR53" i="47" s="1"/>
  <c r="DQ51" i="47"/>
  <c r="DS51" i="47" s="1"/>
  <c r="DP51" i="47"/>
  <c r="DR51" i="47" s="1"/>
  <c r="DQ50" i="47"/>
  <c r="DS50" i="47" s="1"/>
  <c r="DP50" i="47"/>
  <c r="DR50" i="47" s="1"/>
  <c r="DQ48" i="47"/>
  <c r="DS48" i="47" s="1"/>
  <c r="DP48" i="47"/>
  <c r="DR48" i="47" s="1"/>
  <c r="DQ47" i="47"/>
  <c r="DS47" i="47" s="1"/>
  <c r="DP47" i="47"/>
  <c r="DR47" i="47" s="1"/>
  <c r="DQ45" i="47"/>
  <c r="DS45" i="47" s="1"/>
  <c r="DP45" i="47"/>
  <c r="DR45" i="47" s="1"/>
  <c r="DQ44" i="47"/>
  <c r="DS44" i="47" s="1"/>
  <c r="DP44" i="47"/>
  <c r="DR44" i="47" s="1"/>
  <c r="DQ42" i="47"/>
  <c r="DS42" i="47" s="1"/>
  <c r="DP42" i="47"/>
  <c r="DR42" i="47" s="1"/>
  <c r="DQ41" i="47"/>
  <c r="DS41" i="47" s="1"/>
  <c r="DP41" i="47"/>
  <c r="DR41" i="47" s="1"/>
  <c r="DQ39" i="47"/>
  <c r="DS39" i="47" s="1"/>
  <c r="DP39" i="47"/>
  <c r="DR39" i="47" s="1"/>
  <c r="DQ38" i="47"/>
  <c r="DS38" i="47" s="1"/>
  <c r="DP38" i="47"/>
  <c r="DR38" i="47" s="1"/>
  <c r="DQ36" i="47"/>
  <c r="DS36" i="47" s="1"/>
  <c r="DP36" i="47"/>
  <c r="DR36" i="47" s="1"/>
  <c r="DQ35" i="47"/>
  <c r="DS35" i="47" s="1"/>
  <c r="DP35" i="47"/>
  <c r="DR35" i="47" s="1"/>
  <c r="DQ33" i="47"/>
  <c r="DS33" i="47" s="1"/>
  <c r="DP33" i="47"/>
  <c r="DR33" i="47" s="1"/>
  <c r="DQ32" i="47"/>
  <c r="DS32" i="47" s="1"/>
  <c r="DP32" i="47"/>
  <c r="DR32" i="47" s="1"/>
  <c r="DQ30" i="47"/>
  <c r="DS30" i="47" s="1"/>
  <c r="DP30" i="47"/>
  <c r="DR30" i="47" s="1"/>
  <c r="DQ29" i="47"/>
  <c r="DS29" i="47" s="1"/>
  <c r="DP29" i="47"/>
  <c r="DR29" i="47" s="1"/>
  <c r="DQ27" i="47"/>
  <c r="DS27" i="47" s="1"/>
  <c r="DP27" i="47"/>
  <c r="DR27" i="47" s="1"/>
  <c r="DQ26" i="47"/>
  <c r="DS26" i="47" s="1"/>
  <c r="DP26" i="47"/>
  <c r="DR26" i="47" s="1"/>
  <c r="DQ24" i="47"/>
  <c r="DS24" i="47" s="1"/>
  <c r="DP24" i="47"/>
  <c r="DR24" i="47" s="1"/>
  <c r="DQ23" i="47"/>
  <c r="DS23" i="47" s="1"/>
  <c r="DP23" i="47"/>
  <c r="DR23" i="47" s="1"/>
  <c r="DQ21" i="47"/>
  <c r="DS21" i="47" s="1"/>
  <c r="DP21" i="47"/>
  <c r="DR21" i="47" s="1"/>
  <c r="DQ20" i="47"/>
  <c r="DS20" i="47" s="1"/>
  <c r="DP20" i="47"/>
  <c r="DR20" i="47" s="1"/>
  <c r="DQ19" i="47"/>
  <c r="DS19" i="47" s="1"/>
  <c r="DP19" i="47"/>
  <c r="DR19" i="47" s="1"/>
  <c r="DQ17" i="47"/>
  <c r="DS17" i="47" s="1"/>
  <c r="DP17" i="47"/>
  <c r="DR17" i="47" s="1"/>
  <c r="DQ16" i="47"/>
  <c r="DS16" i="47" s="1"/>
  <c r="DP16" i="47"/>
  <c r="DR16" i="47" s="1"/>
  <c r="DQ14" i="47"/>
  <c r="DS14" i="47" s="1"/>
  <c r="DP14" i="47"/>
  <c r="DR14" i="47" s="1"/>
  <c r="DQ13" i="47"/>
  <c r="DS13" i="47" s="1"/>
  <c r="DP13" i="47"/>
  <c r="DR13" i="47" s="1"/>
  <c r="DQ11" i="47"/>
  <c r="DS11" i="47" s="1"/>
  <c r="DP11" i="47"/>
  <c r="DR11" i="47" s="1"/>
  <c r="DQ10" i="47"/>
  <c r="DS10" i="47" s="1"/>
  <c r="DP10" i="47"/>
  <c r="DR10" i="47" s="1"/>
  <c r="DQ8" i="47"/>
  <c r="DS8" i="47" s="1"/>
  <c r="DP8" i="47"/>
  <c r="DR8" i="47" s="1"/>
  <c r="DQ7" i="47"/>
  <c r="DS7" i="47" s="1"/>
  <c r="DP7" i="47"/>
  <c r="DR7" i="47" s="1"/>
  <c r="DQ5" i="47"/>
  <c r="DS5" i="47" s="1"/>
  <c r="DP5" i="47"/>
  <c r="DR5" i="47" s="1"/>
  <c r="A6" i="47"/>
  <c r="DQ6" i="47" s="1"/>
  <c r="DS6" i="47" s="1"/>
  <c r="DO8" i="47"/>
  <c r="DO12" i="47" s="1"/>
  <c r="C80" i="35"/>
  <c r="D80" i="35" s="1"/>
  <c r="C81" i="35"/>
  <c r="D81" i="35" s="1"/>
  <c r="C82" i="35"/>
  <c r="D82" i="35" s="1"/>
  <c r="C83" i="35"/>
  <c r="D83" i="35" s="1"/>
  <c r="C84" i="35"/>
  <c r="D84" i="35" s="1"/>
  <c r="C85" i="35"/>
  <c r="D85" i="35" s="1"/>
  <c r="C86" i="35"/>
  <c r="D86" i="35" s="1"/>
  <c r="C87" i="35"/>
  <c r="D87" i="35" s="1"/>
  <c r="C88" i="35"/>
  <c r="D88" i="35" s="1"/>
  <c r="C89" i="35"/>
  <c r="D89" i="35" s="1"/>
  <c r="C90" i="35"/>
  <c r="D90" i="35" s="1"/>
  <c r="C91" i="35"/>
  <c r="D91" i="35" s="1"/>
  <c r="C92" i="35"/>
  <c r="D92" i="35" s="1"/>
  <c r="C93" i="35"/>
  <c r="D93" i="35" s="1"/>
  <c r="C94" i="35"/>
  <c r="D94" i="35" s="1"/>
  <c r="C95" i="35"/>
  <c r="D95" i="35" s="1"/>
  <c r="C96" i="35"/>
  <c r="D96" i="35" s="1"/>
  <c r="C97" i="35"/>
  <c r="D97" i="35" s="1"/>
  <c r="C98" i="35"/>
  <c r="D98" i="35" s="1"/>
  <c r="C99" i="35"/>
  <c r="D99" i="35" s="1"/>
  <c r="C100" i="35"/>
  <c r="D100" i="35" s="1"/>
  <c r="C101" i="35"/>
  <c r="D101" i="35" s="1"/>
  <c r="C102" i="35"/>
  <c r="D102" i="35" s="1"/>
  <c r="C103" i="35"/>
  <c r="D103" i="35" s="1"/>
  <c r="C104" i="35"/>
  <c r="D104" i="35" s="1"/>
  <c r="C105" i="35"/>
  <c r="D105" i="35" s="1"/>
  <c r="C106" i="35"/>
  <c r="D106" i="35" s="1"/>
  <c r="C107" i="35"/>
  <c r="D107" i="35" s="1"/>
  <c r="C108" i="35"/>
  <c r="D108" i="35" s="1"/>
  <c r="C109" i="35"/>
  <c r="D109" i="35" s="1"/>
  <c r="C110" i="35"/>
  <c r="D110" i="35" s="1"/>
  <c r="C111" i="35"/>
  <c r="D111" i="35" s="1"/>
  <c r="C112" i="35"/>
  <c r="D112" i="35" s="1"/>
  <c r="C113" i="35"/>
  <c r="D113" i="35" s="1"/>
  <c r="C114" i="35"/>
  <c r="D114" i="35" s="1"/>
  <c r="C115" i="35"/>
  <c r="D115" i="35" s="1"/>
  <c r="C116" i="35"/>
  <c r="D116" i="35" s="1"/>
  <c r="C117" i="35"/>
  <c r="D117" i="35" s="1"/>
  <c r="C118" i="35"/>
  <c r="D118" i="35" s="1"/>
  <c r="C119" i="35"/>
  <c r="D119" i="35" s="1"/>
  <c r="C120" i="35"/>
  <c r="D120" i="35" s="1"/>
  <c r="C121" i="35"/>
  <c r="D121" i="35" s="1"/>
  <c r="C122" i="35"/>
  <c r="D122" i="35" s="1"/>
  <c r="C123" i="35"/>
  <c r="D123" i="35" s="1"/>
  <c r="C124" i="35"/>
  <c r="D124" i="35" s="1"/>
  <c r="C125" i="35"/>
  <c r="D125" i="35" s="1"/>
  <c r="C126" i="35"/>
  <c r="D126" i="35" s="1"/>
  <c r="C127" i="35"/>
  <c r="D127" i="35" s="1"/>
  <c r="C79" i="35"/>
  <c r="D79" i="35" s="1"/>
  <c r="C78" i="35"/>
  <c r="D78" i="35" s="1"/>
  <c r="C35" i="35"/>
  <c r="D35" i="35" s="1"/>
  <c r="C36" i="35"/>
  <c r="D36" i="35" s="1"/>
  <c r="C37" i="35"/>
  <c r="D37" i="35" s="1"/>
  <c r="C38" i="35"/>
  <c r="D38" i="35" s="1"/>
  <c r="C39" i="35"/>
  <c r="D39" i="35" s="1"/>
  <c r="C40" i="35"/>
  <c r="D40" i="35" s="1"/>
  <c r="C41" i="35"/>
  <c r="D41" i="35" s="1"/>
  <c r="C42" i="35"/>
  <c r="D42" i="35" s="1"/>
  <c r="C43" i="35"/>
  <c r="D43" i="35" s="1"/>
  <c r="C44" i="35"/>
  <c r="D44" i="35" s="1"/>
  <c r="C45" i="35"/>
  <c r="D45" i="35" s="1"/>
  <c r="C46" i="35"/>
  <c r="D46" i="35" s="1"/>
  <c r="C47" i="35"/>
  <c r="D47" i="35" s="1"/>
  <c r="C48" i="35"/>
  <c r="D48" i="35" s="1"/>
  <c r="C49" i="35"/>
  <c r="D49" i="35" s="1"/>
  <c r="C50" i="35"/>
  <c r="D50" i="35" s="1"/>
  <c r="C51" i="35"/>
  <c r="D51" i="35" s="1"/>
  <c r="C52" i="35"/>
  <c r="D52" i="35" s="1"/>
  <c r="C53" i="35"/>
  <c r="D53" i="35" s="1"/>
  <c r="C54" i="35"/>
  <c r="D54" i="35" s="1"/>
  <c r="C55" i="35"/>
  <c r="D55" i="35" s="1"/>
  <c r="C56" i="35"/>
  <c r="D56" i="35" s="1"/>
  <c r="C57" i="35"/>
  <c r="D57" i="35" s="1"/>
  <c r="C58" i="35"/>
  <c r="D58" i="35" s="1"/>
  <c r="C59" i="35"/>
  <c r="D59" i="35" s="1"/>
  <c r="C60" i="35"/>
  <c r="D60" i="35" s="1"/>
  <c r="C61" i="35"/>
  <c r="D61" i="35" s="1"/>
  <c r="C62" i="35"/>
  <c r="D62" i="35" s="1"/>
  <c r="C63" i="35"/>
  <c r="D63" i="35" s="1"/>
  <c r="C64" i="35"/>
  <c r="D64" i="35" s="1"/>
  <c r="C65" i="35"/>
  <c r="D65" i="35" s="1"/>
  <c r="C66" i="35"/>
  <c r="D66" i="35" s="1"/>
  <c r="C67" i="35"/>
  <c r="D67" i="35" s="1"/>
  <c r="C68" i="35"/>
  <c r="D68" i="35" s="1"/>
  <c r="C69" i="35"/>
  <c r="D69" i="35" s="1"/>
  <c r="C70" i="35"/>
  <c r="D70" i="35" s="1"/>
  <c r="C71" i="35"/>
  <c r="D71" i="35" s="1"/>
  <c r="C72" i="35"/>
  <c r="D72" i="35" s="1"/>
  <c r="C73" i="35"/>
  <c r="D73" i="35" s="1"/>
  <c r="C74" i="35"/>
  <c r="D74" i="35" s="1"/>
  <c r="C75" i="35"/>
  <c r="D75" i="35" s="1"/>
  <c r="C76" i="35"/>
  <c r="D76" i="35" s="1"/>
  <c r="C77" i="35"/>
  <c r="D77" i="35" s="1"/>
  <c r="C34" i="35"/>
  <c r="D34" i="35" s="1"/>
  <c r="C33" i="35"/>
  <c r="D33" i="35" s="1"/>
  <c r="C4" i="35"/>
  <c r="D4" i="35" s="1"/>
  <c r="E4" i="35" s="1"/>
  <c r="F4" i="35" s="1"/>
  <c r="G131" i="80" s="1"/>
  <c r="C5" i="35"/>
  <c r="D5" i="35" s="1"/>
  <c r="E5" i="35" s="1"/>
  <c r="F5" i="35" s="1"/>
  <c r="C6" i="35"/>
  <c r="D6" i="35" s="1"/>
  <c r="E6" i="35" s="1"/>
  <c r="F6" i="35" s="1"/>
  <c r="C7" i="35"/>
  <c r="D7" i="35" s="1"/>
  <c r="E7" i="35" s="1"/>
  <c r="F7" i="35" s="1"/>
  <c r="C8" i="35"/>
  <c r="D8" i="35" s="1"/>
  <c r="E8" i="35" s="1"/>
  <c r="F8" i="35" s="1"/>
  <c r="C9" i="35"/>
  <c r="D9" i="35" s="1"/>
  <c r="E9" i="35" s="1"/>
  <c r="F9" i="35" s="1"/>
  <c r="C10" i="35"/>
  <c r="D10" i="35" s="1"/>
  <c r="E10" i="35" s="1"/>
  <c r="F10" i="35" s="1"/>
  <c r="C11" i="35"/>
  <c r="D11" i="35" s="1"/>
  <c r="E11" i="35" s="1"/>
  <c r="F11" i="35" s="1"/>
  <c r="C12" i="35"/>
  <c r="D12" i="35" s="1"/>
  <c r="E12" i="35" s="1"/>
  <c r="F12" i="35" s="1"/>
  <c r="O131" i="80" s="1"/>
  <c r="C13" i="35"/>
  <c r="D13" i="35" s="1"/>
  <c r="E13" i="35" s="1"/>
  <c r="F13" i="35" s="1"/>
  <c r="C14" i="35"/>
  <c r="D14" i="35" s="1"/>
  <c r="E14" i="35" s="1"/>
  <c r="F14" i="35" s="1"/>
  <c r="C15" i="35"/>
  <c r="D15" i="35" s="1"/>
  <c r="E15" i="35" s="1"/>
  <c r="F15" i="35" s="1"/>
  <c r="C16" i="35"/>
  <c r="D16" i="35" s="1"/>
  <c r="E16" i="35" s="1"/>
  <c r="F16" i="35" s="1"/>
  <c r="C17" i="35"/>
  <c r="D17" i="35" s="1"/>
  <c r="E17" i="35" s="1"/>
  <c r="F17" i="35" s="1"/>
  <c r="C18" i="35"/>
  <c r="D18" i="35" s="1"/>
  <c r="E18" i="35" s="1"/>
  <c r="F18" i="35" s="1"/>
  <c r="U131" i="80" s="1"/>
  <c r="C19" i="35"/>
  <c r="D19" i="35" s="1"/>
  <c r="E19" i="35" s="1"/>
  <c r="F19" i="35" s="1"/>
  <c r="C20" i="35"/>
  <c r="D20" i="35" s="1"/>
  <c r="E20" i="35" s="1"/>
  <c r="F20" i="35" s="1"/>
  <c r="C21" i="35"/>
  <c r="D21" i="35" s="1"/>
  <c r="E21" i="35" s="1"/>
  <c r="F21" i="35" s="1"/>
  <c r="C22" i="35"/>
  <c r="D22" i="35" s="1"/>
  <c r="E22" i="35" s="1"/>
  <c r="F22" i="35" s="1"/>
  <c r="C23" i="35"/>
  <c r="D23" i="35" s="1"/>
  <c r="E23" i="35" s="1"/>
  <c r="F23" i="35" s="1"/>
  <c r="C24" i="35"/>
  <c r="D24" i="35" s="1"/>
  <c r="E24" i="35" s="1"/>
  <c r="F24" i="35" s="1"/>
  <c r="C25" i="35"/>
  <c r="D25" i="35" s="1"/>
  <c r="E25" i="35" s="1"/>
  <c r="F25" i="35" s="1"/>
  <c r="C26" i="35"/>
  <c r="D26" i="35" s="1"/>
  <c r="E26" i="35" s="1"/>
  <c r="F26" i="35" s="1"/>
  <c r="C27" i="35"/>
  <c r="D27" i="35" s="1"/>
  <c r="E27" i="35" s="1"/>
  <c r="F27" i="35" s="1"/>
  <c r="AD131" i="80" s="1"/>
  <c r="C28" i="35"/>
  <c r="D28" i="35" s="1"/>
  <c r="E28" i="35" s="1"/>
  <c r="F28" i="35" s="1"/>
  <c r="AE131" i="80" s="1"/>
  <c r="C29" i="35"/>
  <c r="D29" i="35" s="1"/>
  <c r="E29" i="35" s="1"/>
  <c r="F29" i="35" s="1"/>
  <c r="C30" i="35"/>
  <c r="D30" i="35" s="1"/>
  <c r="E30" i="35" s="1"/>
  <c r="F30" i="35" s="1"/>
  <c r="AG131" i="80" s="1"/>
  <c r="C31" i="35"/>
  <c r="D31" i="35" s="1"/>
  <c r="E31" i="35" s="1"/>
  <c r="F31" i="35" s="1"/>
  <c r="C32" i="35"/>
  <c r="D32" i="35" s="1"/>
  <c r="C3" i="35"/>
  <c r="D3" i="35" s="1"/>
  <c r="E3" i="35" s="1"/>
  <c r="F3" i="35" s="1"/>
  <c r="DJ23" i="47"/>
  <c r="DJ14" i="47"/>
  <c r="DJ5" i="47"/>
  <c r="A129" i="47"/>
  <c r="DQ129" i="47" s="1"/>
  <c r="DS129" i="47" s="1"/>
  <c r="A111" i="47"/>
  <c r="A105" i="47"/>
  <c r="DQ105" i="47" s="1"/>
  <c r="DS105" i="47" s="1"/>
  <c r="A102" i="47"/>
  <c r="DQ102" i="47" s="1"/>
  <c r="DS102" i="47" s="1"/>
  <c r="A87" i="47"/>
  <c r="K13" i="43"/>
  <c r="F2" i="35"/>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G2" i="35"/>
  <c r="D2" i="35"/>
  <c r="E131" i="47"/>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DK17" i="78" l="1"/>
  <c r="DL17" i="78" s="1"/>
  <c r="F76" i="43" s="1"/>
  <c r="DK28" i="78"/>
  <c r="DL28" i="78" s="1"/>
  <c r="D82" i="43" s="1"/>
  <c r="DK16" i="78"/>
  <c r="DL16" i="78" s="1"/>
  <c r="F75" i="43" s="1"/>
  <c r="DK24" i="77"/>
  <c r="DL24" i="77" s="1"/>
  <c r="D37" i="43" s="1"/>
  <c r="DK28" i="79"/>
  <c r="DL28" i="79" s="1"/>
  <c r="D102" i="43" s="1"/>
  <c r="DK16" i="79"/>
  <c r="DL16" i="79" s="1"/>
  <c r="F95" i="43" s="1"/>
  <c r="DK19" i="79"/>
  <c r="DL19" i="79" s="1"/>
  <c r="F102" i="43" s="1"/>
  <c r="DK30" i="79"/>
  <c r="DL30" i="79" s="1"/>
  <c r="D101" i="43" s="1"/>
  <c r="DK21" i="77"/>
  <c r="DL21" i="77" s="1"/>
  <c r="F41" i="43" s="1"/>
  <c r="DK29" i="78"/>
  <c r="DL29" i="78" s="1"/>
  <c r="D80" i="43" s="1"/>
  <c r="DK30" i="77"/>
  <c r="DL30" i="77" s="1"/>
  <c r="D41" i="43" s="1"/>
  <c r="DK24" i="78"/>
  <c r="DL24" i="78" s="1"/>
  <c r="D77" i="43" s="1"/>
  <c r="DK17" i="79"/>
  <c r="DL17" i="79" s="1"/>
  <c r="F96" i="43" s="1"/>
  <c r="DK26" i="79"/>
  <c r="DL26" i="79" s="1"/>
  <c r="D96" i="43" s="1"/>
  <c r="DK20" i="79"/>
  <c r="DL20" i="79" s="1"/>
  <c r="F100" i="43" s="1"/>
  <c r="DK29" i="77"/>
  <c r="DL29" i="77" s="1"/>
  <c r="D40" i="43" s="1"/>
  <c r="DK30" i="78"/>
  <c r="DL30" i="78" s="1"/>
  <c r="D81" i="43" s="1"/>
  <c r="DK15" i="78"/>
  <c r="DL15" i="78" s="1"/>
  <c r="F77" i="43" s="1"/>
  <c r="DK25" i="79"/>
  <c r="DL25" i="79" s="1"/>
  <c r="D95" i="43" s="1"/>
  <c r="DK15" i="79"/>
  <c r="DL15" i="79" s="1"/>
  <c r="F97" i="43" s="1"/>
  <c r="DK20" i="77"/>
  <c r="DL20" i="77" s="1"/>
  <c r="F40" i="43" s="1"/>
  <c r="DK26" i="77"/>
  <c r="DL26" i="77" s="1"/>
  <c r="D36" i="43" s="1"/>
  <c r="DK26" i="78"/>
  <c r="DL26" i="78" s="1"/>
  <c r="D76" i="43" s="1"/>
  <c r="DK25" i="78"/>
  <c r="DL25" i="78" s="1"/>
  <c r="D75" i="43" s="1"/>
  <c r="DK24" i="79"/>
  <c r="DL24" i="79" s="1"/>
  <c r="D97" i="43" s="1"/>
  <c r="DK19" i="78"/>
  <c r="DL19" i="78" s="1"/>
  <c r="F82" i="43" s="1"/>
  <c r="DK16" i="77"/>
  <c r="DL16" i="77" s="1"/>
  <c r="F35" i="43" s="1"/>
  <c r="DK21" i="79"/>
  <c r="DL21" i="79" s="1"/>
  <c r="F101" i="43" s="1"/>
  <c r="DP90" i="80"/>
  <c r="DR90" i="80" s="1"/>
  <c r="W131" i="79"/>
  <c r="W131" i="80"/>
  <c r="V131" i="79"/>
  <c r="V131" i="80"/>
  <c r="N131" i="79"/>
  <c r="N131" i="80"/>
  <c r="DQ6" i="80"/>
  <c r="DS6" i="80" s="1"/>
  <c r="DP6" i="80"/>
  <c r="DR6" i="80" s="1"/>
  <c r="F131" i="79"/>
  <c r="F131" i="80"/>
  <c r="AB131" i="79"/>
  <c r="AB131" i="80"/>
  <c r="T131" i="79"/>
  <c r="T131" i="80"/>
  <c r="L131" i="79"/>
  <c r="L131" i="80"/>
  <c r="M131" i="79"/>
  <c r="M131" i="80"/>
  <c r="AA131" i="79"/>
  <c r="AA131" i="80"/>
  <c r="S131" i="79"/>
  <c r="S131" i="80"/>
  <c r="K131" i="79"/>
  <c r="K131" i="80"/>
  <c r="DQ83" i="80"/>
  <c r="DS83" i="80" s="1"/>
  <c r="DP83" i="80"/>
  <c r="DR83" i="80" s="1"/>
  <c r="AC131" i="79"/>
  <c r="AC131" i="80"/>
  <c r="AH131" i="79"/>
  <c r="AH131" i="80"/>
  <c r="R131" i="79"/>
  <c r="R131" i="80"/>
  <c r="Y131" i="79"/>
  <c r="Y131" i="80"/>
  <c r="Q131" i="79"/>
  <c r="Q131" i="80"/>
  <c r="I131" i="79"/>
  <c r="I131" i="80"/>
  <c r="Z131" i="79"/>
  <c r="Z131" i="80"/>
  <c r="J131" i="79"/>
  <c r="J131" i="80"/>
  <c r="AF131" i="79"/>
  <c r="AF131" i="80"/>
  <c r="X131" i="79"/>
  <c r="X131" i="80"/>
  <c r="P131" i="79"/>
  <c r="P131" i="80"/>
  <c r="H131" i="79"/>
  <c r="H131" i="80"/>
  <c r="AG131" i="78"/>
  <c r="AG131" i="79"/>
  <c r="AE131" i="78"/>
  <c r="AE131" i="79"/>
  <c r="O131" i="78"/>
  <c r="O131" i="79"/>
  <c r="G131" i="78"/>
  <c r="G131" i="79"/>
  <c r="AD131" i="78"/>
  <c r="AD131" i="79"/>
  <c r="U131" i="78"/>
  <c r="U131" i="79"/>
  <c r="DQ83" i="79"/>
  <c r="DS83" i="79" s="1"/>
  <c r="DP83" i="79"/>
  <c r="DR83" i="79" s="1"/>
  <c r="Q131" i="77"/>
  <c r="Q131" i="78"/>
  <c r="AF131" i="77"/>
  <c r="AF131" i="78"/>
  <c r="X131" i="77"/>
  <c r="X131" i="78"/>
  <c r="P131" i="77"/>
  <c r="P131" i="78"/>
  <c r="H131" i="77"/>
  <c r="H131" i="78"/>
  <c r="Y131" i="77"/>
  <c r="Y131" i="78"/>
  <c r="V131" i="77"/>
  <c r="V131" i="78"/>
  <c r="N131" i="77"/>
  <c r="N131" i="78"/>
  <c r="M131" i="77"/>
  <c r="M131" i="78"/>
  <c r="AC131" i="77"/>
  <c r="AC131" i="78"/>
  <c r="T131" i="77"/>
  <c r="T131" i="78"/>
  <c r="L131" i="77"/>
  <c r="L131" i="78"/>
  <c r="I131" i="77"/>
  <c r="I131" i="78"/>
  <c r="F131" i="77"/>
  <c r="F131" i="78"/>
  <c r="AA131" i="77"/>
  <c r="AA131" i="78"/>
  <c r="S131" i="77"/>
  <c r="S131" i="78"/>
  <c r="K131" i="77"/>
  <c r="K131" i="78"/>
  <c r="W131" i="77"/>
  <c r="W131" i="78"/>
  <c r="AB131" i="77"/>
  <c r="AB131" i="78"/>
  <c r="AH131" i="77"/>
  <c r="AH131" i="78"/>
  <c r="Z131" i="77"/>
  <c r="Z131" i="78"/>
  <c r="R131" i="77"/>
  <c r="R131" i="78"/>
  <c r="J131" i="77"/>
  <c r="J131" i="78"/>
  <c r="AG131" i="76"/>
  <c r="AG131" i="77"/>
  <c r="AE131" i="76"/>
  <c r="AE131" i="77"/>
  <c r="DQ83" i="77"/>
  <c r="DS83" i="77" s="1"/>
  <c r="DP83" i="77"/>
  <c r="DR83" i="77" s="1"/>
  <c r="G131" i="76"/>
  <c r="G131" i="77"/>
  <c r="AD131" i="76"/>
  <c r="AD131" i="77"/>
  <c r="O131" i="76"/>
  <c r="O131" i="77"/>
  <c r="U131" i="76"/>
  <c r="U131" i="77"/>
  <c r="DQ6" i="77"/>
  <c r="DS6" i="77" s="1"/>
  <c r="DP6" i="77"/>
  <c r="DR6" i="77" s="1"/>
  <c r="AF131" i="76"/>
  <c r="F131" i="76"/>
  <c r="AB131" i="76"/>
  <c r="T131" i="76"/>
  <c r="L131" i="76"/>
  <c r="N131" i="76"/>
  <c r="AC131" i="76"/>
  <c r="AA131" i="76"/>
  <c r="S131" i="76"/>
  <c r="K131" i="76"/>
  <c r="H131" i="76"/>
  <c r="AH131" i="76"/>
  <c r="Z131" i="76"/>
  <c r="R131" i="76"/>
  <c r="J131" i="76"/>
  <c r="DQ74" i="76"/>
  <c r="DS74" i="76" s="1"/>
  <c r="DP74" i="76"/>
  <c r="DR74" i="76" s="1"/>
  <c r="P131" i="76"/>
  <c r="V131" i="76"/>
  <c r="M131" i="76"/>
  <c r="Y131" i="76"/>
  <c r="Q131" i="76"/>
  <c r="I131" i="76"/>
  <c r="DQ46" i="76"/>
  <c r="DS46" i="76" s="1"/>
  <c r="DP46" i="76"/>
  <c r="DR46" i="76" s="1"/>
  <c r="X131" i="76"/>
  <c r="W131" i="76"/>
  <c r="AG131" i="47"/>
  <c r="I131" i="47"/>
  <c r="AB131" i="47"/>
  <c r="E47" i="35"/>
  <c r="F47" i="35" s="1"/>
  <c r="E100" i="35"/>
  <c r="F100" i="35" s="1"/>
  <c r="CY131" i="80" s="1"/>
  <c r="E49" i="35"/>
  <c r="F49" i="35" s="1"/>
  <c r="E88" i="35"/>
  <c r="F88" i="35" s="1"/>
  <c r="CM131" i="80" s="1"/>
  <c r="E112" i="35"/>
  <c r="F112" i="35" s="1"/>
  <c r="E84" i="35"/>
  <c r="F84" i="35" s="1"/>
  <c r="CI131" i="80" s="1"/>
  <c r="E122" i="35"/>
  <c r="F122" i="35" s="1"/>
  <c r="E126" i="35"/>
  <c r="F126" i="35" s="1"/>
  <c r="E76" i="35"/>
  <c r="F76" i="35" s="1"/>
  <c r="CA131" i="80" s="1"/>
  <c r="E44" i="35"/>
  <c r="F44" i="35" s="1"/>
  <c r="E65" i="35"/>
  <c r="F65" i="35" s="1"/>
  <c r="BP131" i="80" s="1"/>
  <c r="E98" i="35"/>
  <c r="F98" i="35" s="1"/>
  <c r="CW131" i="80" s="1"/>
  <c r="E79" i="35"/>
  <c r="F79" i="35" s="1"/>
  <c r="CD131" i="80" s="1"/>
  <c r="E101" i="35"/>
  <c r="F101" i="35" s="1"/>
  <c r="CZ131" i="80" s="1"/>
  <c r="E115" i="35"/>
  <c r="F115" i="35" s="1"/>
  <c r="E51" i="35"/>
  <c r="F51" i="35" s="1"/>
  <c r="BB131" i="80" s="1"/>
  <c r="E75" i="35"/>
  <c r="F75" i="35" s="1"/>
  <c r="BZ131" i="80" s="1"/>
  <c r="E57" i="35"/>
  <c r="F57" i="35" s="1"/>
  <c r="BH131" i="80" s="1"/>
  <c r="E74" i="35"/>
  <c r="F74" i="35" s="1"/>
  <c r="BY131" i="80" s="1"/>
  <c r="E97" i="35"/>
  <c r="F97" i="35" s="1"/>
  <c r="CV131" i="80" s="1"/>
  <c r="E104" i="35"/>
  <c r="F104" i="35" s="1"/>
  <c r="E42" i="35"/>
  <c r="F42" i="35" s="1"/>
  <c r="E69" i="35"/>
  <c r="F69" i="35" s="1"/>
  <c r="BT131" i="80" s="1"/>
  <c r="E77" i="35"/>
  <c r="F77" i="35" s="1"/>
  <c r="CB131" i="80" s="1"/>
  <c r="E110" i="35"/>
  <c r="F110" i="35" s="1"/>
  <c r="E60" i="35"/>
  <c r="F60" i="35" s="1"/>
  <c r="BK131" i="80" s="1"/>
  <c r="E53" i="35"/>
  <c r="F53" i="35" s="1"/>
  <c r="BD131" i="80" s="1"/>
  <c r="E38" i="35"/>
  <c r="F38" i="35" s="1"/>
  <c r="E68" i="35"/>
  <c r="F68" i="35" s="1"/>
  <c r="BS131" i="80" s="1"/>
  <c r="E63" i="35"/>
  <c r="F63" i="35" s="1"/>
  <c r="BN131" i="80" s="1"/>
  <c r="E117" i="35"/>
  <c r="F117" i="35" s="1"/>
  <c r="E67" i="35"/>
  <c r="F67" i="35" s="1"/>
  <c r="BR131" i="80" s="1"/>
  <c r="E82" i="35"/>
  <c r="F82" i="35" s="1"/>
  <c r="CG131" i="80" s="1"/>
  <c r="E36" i="35"/>
  <c r="F36" i="35" s="1"/>
  <c r="E41" i="35"/>
  <c r="F41" i="35" s="1"/>
  <c r="AR131" i="80" s="1"/>
  <c r="E35" i="35"/>
  <c r="F35" i="35" s="1"/>
  <c r="AL131" i="80" s="1"/>
  <c r="E52" i="35"/>
  <c r="F52" i="35" s="1"/>
  <c r="BC131" i="80" s="1"/>
  <c r="E43" i="35"/>
  <c r="F43" i="35" s="1"/>
  <c r="E32" i="35"/>
  <c r="F32" i="35" s="1"/>
  <c r="AI131" i="80" s="1"/>
  <c r="E54" i="35"/>
  <c r="F54" i="35" s="1"/>
  <c r="BE131" i="80" s="1"/>
  <c r="E58" i="35"/>
  <c r="F58" i="35" s="1"/>
  <c r="BI131" i="80" s="1"/>
  <c r="E92" i="35"/>
  <c r="F92" i="35" s="1"/>
  <c r="CQ131" i="80" s="1"/>
  <c r="E71" i="35"/>
  <c r="F71" i="35" s="1"/>
  <c r="BV131" i="80" s="1"/>
  <c r="E125" i="35"/>
  <c r="F125" i="35" s="1"/>
  <c r="E39" i="35"/>
  <c r="F39" i="35" s="1"/>
  <c r="AP131" i="80" s="1"/>
  <c r="E55" i="35"/>
  <c r="F55" i="35" s="1"/>
  <c r="BF131" i="80" s="1"/>
  <c r="E70" i="35"/>
  <c r="F70" i="35" s="1"/>
  <c r="BU131" i="80" s="1"/>
  <c r="E62" i="35"/>
  <c r="F62" i="35" s="1"/>
  <c r="BM131" i="80" s="1"/>
  <c r="E89" i="35"/>
  <c r="F89" i="35" s="1"/>
  <c r="CN131" i="80" s="1"/>
  <c r="E59" i="35"/>
  <c r="F59" i="35" s="1"/>
  <c r="BJ131" i="80" s="1"/>
  <c r="E94" i="35"/>
  <c r="F94" i="35" s="1"/>
  <c r="CS131" i="80" s="1"/>
  <c r="E33" i="35"/>
  <c r="F33" i="35" s="1"/>
  <c r="AJ131" i="80" s="1"/>
  <c r="E118" i="35"/>
  <c r="F118" i="35" s="1"/>
  <c r="E34" i="35"/>
  <c r="F34" i="35" s="1"/>
  <c r="AK131" i="80" s="1"/>
  <c r="E114" i="35"/>
  <c r="F114" i="35" s="1"/>
  <c r="E102" i="35"/>
  <c r="F102" i="35" s="1"/>
  <c r="E105" i="35"/>
  <c r="F105" i="35" s="1"/>
  <c r="E96" i="35"/>
  <c r="F96" i="35" s="1"/>
  <c r="CU131" i="80" s="1"/>
  <c r="E81" i="35"/>
  <c r="F81" i="35" s="1"/>
  <c r="CF131" i="80" s="1"/>
  <c r="E86" i="35"/>
  <c r="F86" i="35" s="1"/>
  <c r="CK131" i="80" s="1"/>
  <c r="E85" i="35"/>
  <c r="F85" i="35" s="1"/>
  <c r="CJ131" i="80" s="1"/>
  <c r="E91" i="35"/>
  <c r="F91" i="35" s="1"/>
  <c r="CP131" i="80" s="1"/>
  <c r="E121" i="35"/>
  <c r="F121" i="35" s="1"/>
  <c r="E61" i="35"/>
  <c r="F61" i="35" s="1"/>
  <c r="BL131" i="80" s="1"/>
  <c r="AD131" i="47"/>
  <c r="E45" i="35"/>
  <c r="F45" i="35" s="1"/>
  <c r="E113" i="35"/>
  <c r="F113" i="35" s="1"/>
  <c r="P131" i="47"/>
  <c r="E37" i="35"/>
  <c r="F37" i="35" s="1"/>
  <c r="N131" i="47"/>
  <c r="E50" i="35"/>
  <c r="F50" i="35" s="1"/>
  <c r="BA131" i="80" s="1"/>
  <c r="E73" i="35"/>
  <c r="F73" i="35" s="1"/>
  <c r="BX131" i="80" s="1"/>
  <c r="E72" i="35"/>
  <c r="F72" i="35" s="1"/>
  <c r="BW131" i="80" s="1"/>
  <c r="E64" i="35"/>
  <c r="F64" i="35" s="1"/>
  <c r="BO131" i="80" s="1"/>
  <c r="E56" i="35"/>
  <c r="F56" i="35" s="1"/>
  <c r="BG131" i="80" s="1"/>
  <c r="E48" i="35"/>
  <c r="F48" i="35" s="1"/>
  <c r="E40" i="35"/>
  <c r="F40" i="35" s="1"/>
  <c r="E127" i="35"/>
  <c r="F127" i="35" s="1"/>
  <c r="E119" i="35"/>
  <c r="F119" i="35" s="1"/>
  <c r="E111" i="35"/>
  <c r="F111" i="35" s="1"/>
  <c r="E95" i="35"/>
  <c r="F95" i="35" s="1"/>
  <c r="CT131" i="80" s="1"/>
  <c r="E46" i="35"/>
  <c r="F46" i="35" s="1"/>
  <c r="G131" i="47"/>
  <c r="E108" i="35"/>
  <c r="F108" i="35" s="1"/>
  <c r="E123" i="35"/>
  <c r="F123" i="35" s="1"/>
  <c r="E106" i="35"/>
  <c r="F106" i="35" s="1"/>
  <c r="E78" i="35"/>
  <c r="F78" i="35" s="1"/>
  <c r="CC131" i="80" s="1"/>
  <c r="E109" i="35"/>
  <c r="F109" i="35" s="1"/>
  <c r="E80" i="35"/>
  <c r="F80" i="35" s="1"/>
  <c r="CE131" i="80" s="1"/>
  <c r="E103" i="35"/>
  <c r="F103" i="35" s="1"/>
  <c r="E124" i="35"/>
  <c r="F124" i="35" s="1"/>
  <c r="E90" i="35"/>
  <c r="F90" i="35" s="1"/>
  <c r="CO131" i="80" s="1"/>
  <c r="E120" i="35"/>
  <c r="F120" i="35" s="1"/>
  <c r="E83" i="35"/>
  <c r="F83" i="35" s="1"/>
  <c r="CH131" i="80" s="1"/>
  <c r="E99" i="35"/>
  <c r="F99" i="35" s="1"/>
  <c r="CX131" i="80" s="1"/>
  <c r="E87" i="35"/>
  <c r="F87" i="35" s="1"/>
  <c r="CL131" i="80" s="1"/>
  <c r="E93" i="35"/>
  <c r="F93" i="35" s="1"/>
  <c r="CR131" i="80" s="1"/>
  <c r="E116" i="35"/>
  <c r="F116" i="35" s="1"/>
  <c r="E107" i="35"/>
  <c r="F107" i="35" s="1"/>
  <c r="L131" i="47"/>
  <c r="R131" i="47"/>
  <c r="Y131" i="47"/>
  <c r="AC131" i="47"/>
  <c r="M131" i="47"/>
  <c r="Z131" i="47"/>
  <c r="T131" i="47"/>
  <c r="O131" i="47"/>
  <c r="U131" i="47"/>
  <c r="AA131" i="47"/>
  <c r="AE131" i="47"/>
  <c r="H131" i="47"/>
  <c r="E66" i="35"/>
  <c r="F66" i="35" s="1"/>
  <c r="BQ131" i="80" s="1"/>
  <c r="J131" i="47"/>
  <c r="V131" i="47"/>
  <c r="W131" i="47"/>
  <c r="AF131" i="47"/>
  <c r="X131" i="47"/>
  <c r="S131" i="47"/>
  <c r="G3" i="35"/>
  <c r="G4" i="35" s="1"/>
  <c r="G5" i="35" s="1"/>
  <c r="G6" i="35" s="1"/>
  <c r="G7" i="35" s="1"/>
  <c r="G8" i="35" s="1"/>
  <c r="G9" i="35" s="1"/>
  <c r="G10" i="35" s="1"/>
  <c r="G11" i="35" s="1"/>
  <c r="F131" i="47"/>
  <c r="K131" i="47"/>
  <c r="Q131" i="47"/>
  <c r="AH131" i="47"/>
  <c r="DQ87" i="47"/>
  <c r="DS87" i="47" s="1"/>
  <c r="DP87" i="47"/>
  <c r="DR87" i="47" s="1"/>
  <c r="DQ111" i="47"/>
  <c r="DS111" i="47" s="1"/>
  <c r="DP111" i="47"/>
  <c r="DR111" i="47" s="1"/>
  <c r="DQ9" i="47"/>
  <c r="DS9" i="47" s="1"/>
  <c r="DP9" i="47"/>
  <c r="DR9" i="47" s="1"/>
  <c r="DQ58" i="47"/>
  <c r="DS58" i="47" s="1"/>
  <c r="DP58" i="47"/>
  <c r="DR58" i="47" s="1"/>
  <c r="DQ90" i="47"/>
  <c r="DS90" i="47" s="1"/>
  <c r="DP90" i="47"/>
  <c r="DR90" i="47" s="1"/>
  <c r="DQ114" i="47"/>
  <c r="DS114" i="47" s="1"/>
  <c r="DP114" i="47"/>
  <c r="DR114" i="47" s="1"/>
  <c r="DP12" i="47"/>
  <c r="DR12" i="47" s="1"/>
  <c r="DQ12" i="47"/>
  <c r="DS12" i="47" s="1"/>
  <c r="DQ34" i="47"/>
  <c r="DS34" i="47" s="1"/>
  <c r="DP34" i="47"/>
  <c r="DR34" i="47" s="1"/>
  <c r="DQ40" i="47"/>
  <c r="DS40" i="47" s="1"/>
  <c r="DQ52" i="47"/>
  <c r="DS52" i="47" s="1"/>
  <c r="DQ64" i="47"/>
  <c r="DS64" i="47" s="1"/>
  <c r="DQ80" i="47"/>
  <c r="DS80" i="47" s="1"/>
  <c r="DQ108" i="47"/>
  <c r="DS108" i="47" s="1"/>
  <c r="DP37" i="47"/>
  <c r="DR37" i="47" s="1"/>
  <c r="DP61" i="47"/>
  <c r="DR61" i="47" s="1"/>
  <c r="DP77" i="47"/>
  <c r="DR77" i="47" s="1"/>
  <c r="DP93" i="47"/>
  <c r="DR93" i="47" s="1"/>
  <c r="DP105" i="47"/>
  <c r="DR105" i="47" s="1"/>
  <c r="DP117" i="47"/>
  <c r="DR117" i="47" s="1"/>
  <c r="DP129" i="47"/>
  <c r="DR129" i="47" s="1"/>
  <c r="DP6" i="47"/>
  <c r="DR6" i="47" s="1"/>
  <c r="DP18" i="47"/>
  <c r="DR18" i="47" s="1"/>
  <c r="DP22" i="47"/>
  <c r="DR22" i="47" s="1"/>
  <c r="DP102" i="47"/>
  <c r="DR102" i="47" s="1"/>
  <c r="DP126" i="47"/>
  <c r="DR126" i="47" s="1"/>
  <c r="DP15" i="47"/>
  <c r="DR15" i="47" s="1"/>
  <c r="DP31" i="47"/>
  <c r="DR31" i="47" s="1"/>
  <c r="DP55" i="47"/>
  <c r="DR55" i="47" s="1"/>
  <c r="DP71" i="47"/>
  <c r="DR71" i="47" s="1"/>
  <c r="DP83" i="47"/>
  <c r="DR83" i="47" s="1"/>
  <c r="A43" i="47"/>
  <c r="A96" i="47"/>
  <c r="A120" i="47"/>
  <c r="A46" i="47"/>
  <c r="A74" i="47"/>
  <c r="A99" i="47"/>
  <c r="A123" i="47"/>
  <c r="A25" i="47"/>
  <c r="A49" i="47"/>
  <c r="A28" i="47"/>
  <c r="DJ24" i="47"/>
  <c r="DJ25" i="47"/>
  <c r="DJ26" i="47"/>
  <c r="DJ16" i="47"/>
  <c r="DJ20" i="47"/>
  <c r="DJ29" i="47"/>
  <c r="DJ21" i="47"/>
  <c r="DJ30" i="47"/>
  <c r="DJ17" i="47"/>
  <c r="DJ28" i="47"/>
  <c r="DJ19" i="47"/>
  <c r="DJ15" i="47"/>
  <c r="AV131" i="79" l="1"/>
  <c r="AV131" i="80"/>
  <c r="AU131" i="79"/>
  <c r="AU131" i="80"/>
  <c r="AZ131" i="79"/>
  <c r="AZ131" i="80"/>
  <c r="AW131" i="79"/>
  <c r="AW131" i="80"/>
  <c r="AM131" i="79"/>
  <c r="AM131" i="80"/>
  <c r="AX131" i="79"/>
  <c r="AX131" i="80"/>
  <c r="DO13" i="79"/>
  <c r="DO13" i="80"/>
  <c r="AT131" i="79"/>
  <c r="AT131" i="80"/>
  <c r="AS131" i="79"/>
  <c r="AS131" i="80"/>
  <c r="AQ131" i="79"/>
  <c r="AQ131" i="80"/>
  <c r="AN131" i="79"/>
  <c r="AN131" i="80"/>
  <c r="DB111" i="80" s="1"/>
  <c r="DB65" i="80"/>
  <c r="DB97" i="80"/>
  <c r="DB117" i="80"/>
  <c r="DB52" i="80"/>
  <c r="DB122" i="80"/>
  <c r="DB38" i="80"/>
  <c r="DB81" i="80"/>
  <c r="DB109" i="80"/>
  <c r="DB39" i="80"/>
  <c r="DB105" i="80"/>
  <c r="DB35" i="80"/>
  <c r="DB15" i="80"/>
  <c r="DB78" i="80"/>
  <c r="DB83" i="80"/>
  <c r="DB14" i="80"/>
  <c r="AY131" i="79"/>
  <c r="AY131" i="80"/>
  <c r="AO131" i="79"/>
  <c r="AO131" i="80"/>
  <c r="BC131" i="78"/>
  <c r="BC131" i="79"/>
  <c r="CM131" i="78"/>
  <c r="CM131" i="79"/>
  <c r="CS131" i="78"/>
  <c r="CS131" i="79"/>
  <c r="BD131" i="78"/>
  <c r="BD131" i="79"/>
  <c r="BP131" i="78"/>
  <c r="BP131" i="79"/>
  <c r="BO131" i="78"/>
  <c r="BO131" i="79"/>
  <c r="CU131" i="78"/>
  <c r="CU131" i="79"/>
  <c r="BJ131" i="78"/>
  <c r="BJ131" i="79"/>
  <c r="CQ131" i="78"/>
  <c r="CQ131" i="79"/>
  <c r="BK131" i="78"/>
  <c r="BK131" i="79"/>
  <c r="BH131" i="78"/>
  <c r="BH131" i="79"/>
  <c r="CY131" i="78"/>
  <c r="CY131" i="79"/>
  <c r="BS131" i="78"/>
  <c r="BS131" i="79"/>
  <c r="CO131" i="78"/>
  <c r="CO131" i="79"/>
  <c r="CK131" i="78"/>
  <c r="CK131" i="79"/>
  <c r="AJ131" i="78"/>
  <c r="AJ131" i="79"/>
  <c r="CV131" i="78"/>
  <c r="CV131" i="79"/>
  <c r="CW131" i="78"/>
  <c r="CW131" i="79"/>
  <c r="CF131" i="78"/>
  <c r="CF131" i="79"/>
  <c r="AR131" i="78"/>
  <c r="AR131" i="79"/>
  <c r="BY131" i="78"/>
  <c r="BY131" i="79"/>
  <c r="CR131" i="78"/>
  <c r="CR131" i="79"/>
  <c r="CE131" i="78"/>
  <c r="CE131" i="79"/>
  <c r="CT131" i="78"/>
  <c r="CT131" i="79"/>
  <c r="BW131" i="78"/>
  <c r="BW131" i="79"/>
  <c r="CN131" i="78"/>
  <c r="CN131" i="79"/>
  <c r="BI131" i="78"/>
  <c r="BI131" i="79"/>
  <c r="CG131" i="78"/>
  <c r="CG131" i="79"/>
  <c r="BZ131" i="78"/>
  <c r="BZ131" i="79"/>
  <c r="CA131" i="78"/>
  <c r="CA131" i="79"/>
  <c r="BX131" i="78"/>
  <c r="BX131" i="79"/>
  <c r="BL131" i="78"/>
  <c r="BL131" i="79"/>
  <c r="BM131" i="78"/>
  <c r="BM131" i="79"/>
  <c r="BE131" i="78"/>
  <c r="BE131" i="79"/>
  <c r="BR131" i="78"/>
  <c r="BR131" i="79"/>
  <c r="CB131" i="78"/>
  <c r="CB131" i="79"/>
  <c r="BB131" i="78"/>
  <c r="BB131" i="79"/>
  <c r="AP131" i="78"/>
  <c r="AP131" i="79"/>
  <c r="CD131" i="78"/>
  <c r="CD131" i="79"/>
  <c r="BG131" i="78"/>
  <c r="BG131" i="79"/>
  <c r="BV131" i="78"/>
  <c r="BV131" i="79"/>
  <c r="CX131" i="78"/>
  <c r="CX131" i="79"/>
  <c r="CC131" i="78"/>
  <c r="CC131" i="79"/>
  <c r="BA131" i="78"/>
  <c r="BA131" i="79"/>
  <c r="BU131" i="78"/>
  <c r="BU131" i="79"/>
  <c r="AI131" i="78"/>
  <c r="AI131" i="79"/>
  <c r="DB50" i="79" s="1"/>
  <c r="BT131" i="78"/>
  <c r="BT131" i="79"/>
  <c r="CJ131" i="78"/>
  <c r="CJ131" i="79"/>
  <c r="AL131" i="78"/>
  <c r="AL131" i="79"/>
  <c r="BQ131" i="78"/>
  <c r="BQ131" i="79"/>
  <c r="CL131" i="78"/>
  <c r="CL131" i="79"/>
  <c r="CH131" i="78"/>
  <c r="CH131" i="79"/>
  <c r="CP131" i="78"/>
  <c r="CP131" i="79"/>
  <c r="AK131" i="78"/>
  <c r="AK131" i="79"/>
  <c r="DB126" i="79" s="1"/>
  <c r="BF131" i="78"/>
  <c r="BF131" i="79"/>
  <c r="BN131" i="78"/>
  <c r="BN131" i="79"/>
  <c r="CZ131" i="78"/>
  <c r="CZ131" i="79"/>
  <c r="CI131" i="78"/>
  <c r="CI131" i="79"/>
  <c r="AZ131" i="77"/>
  <c r="AZ131" i="78"/>
  <c r="AW131" i="77"/>
  <c r="AW131" i="78"/>
  <c r="AV131" i="77"/>
  <c r="AV131" i="78"/>
  <c r="AM131" i="77"/>
  <c r="AM131" i="78"/>
  <c r="AU131" i="77"/>
  <c r="AU131" i="78"/>
  <c r="DO13" i="77"/>
  <c r="DO13" i="78"/>
  <c r="AT131" i="77"/>
  <c r="AT131" i="78"/>
  <c r="AS131" i="77"/>
  <c r="AS131" i="78"/>
  <c r="AX131" i="77"/>
  <c r="AX131" i="78"/>
  <c r="AQ131" i="77"/>
  <c r="AQ131" i="78"/>
  <c r="AN131" i="77"/>
  <c r="AN131" i="78"/>
  <c r="AY131" i="77"/>
  <c r="AY131" i="78"/>
  <c r="AO131" i="77"/>
  <c r="AO131" i="78"/>
  <c r="CR131" i="76"/>
  <c r="CR131" i="77"/>
  <c r="CT131" i="76"/>
  <c r="CT131" i="77"/>
  <c r="CX131" i="76"/>
  <c r="CX131" i="77"/>
  <c r="CC131" i="76"/>
  <c r="CC131" i="77"/>
  <c r="BA131" i="76"/>
  <c r="BA131" i="77"/>
  <c r="BU131" i="76"/>
  <c r="BU131" i="77"/>
  <c r="AI131" i="76"/>
  <c r="AI131" i="77"/>
  <c r="BT131" i="76"/>
  <c r="BT131" i="77"/>
  <c r="BQ131" i="76"/>
  <c r="BQ131" i="77"/>
  <c r="CL131" i="76"/>
  <c r="CL131" i="77"/>
  <c r="BX131" i="76"/>
  <c r="BX131" i="77"/>
  <c r="BE131" i="76"/>
  <c r="BE131" i="77"/>
  <c r="CB131" i="76"/>
  <c r="CB131" i="77"/>
  <c r="CH131" i="76"/>
  <c r="CH131" i="77"/>
  <c r="CP131" i="76"/>
  <c r="CP131" i="77"/>
  <c r="AK131" i="76"/>
  <c r="AK131" i="77"/>
  <c r="BF131" i="76"/>
  <c r="BF131" i="77"/>
  <c r="BN131" i="76"/>
  <c r="BN131" i="77"/>
  <c r="CZ131" i="76"/>
  <c r="CZ131" i="77"/>
  <c r="CI131" i="76"/>
  <c r="CI131" i="77"/>
  <c r="BZ131" i="76"/>
  <c r="BZ131" i="77"/>
  <c r="BL131" i="76"/>
  <c r="BL131" i="77"/>
  <c r="BM131" i="76"/>
  <c r="BM131" i="77"/>
  <c r="BR131" i="76"/>
  <c r="BR131" i="77"/>
  <c r="CJ131" i="76"/>
  <c r="CJ131" i="77"/>
  <c r="AP131" i="76"/>
  <c r="AP131" i="77"/>
  <c r="BC131" i="76"/>
  <c r="BC131" i="77"/>
  <c r="BS131" i="76"/>
  <c r="BS131" i="77"/>
  <c r="CD131" i="76"/>
  <c r="CD131" i="77"/>
  <c r="BW131" i="76"/>
  <c r="BW131" i="77"/>
  <c r="CK131" i="76"/>
  <c r="CK131" i="77"/>
  <c r="AJ131" i="76"/>
  <c r="AJ131" i="77"/>
  <c r="AL131" i="76"/>
  <c r="AL131" i="77"/>
  <c r="CV131" i="76"/>
  <c r="CV131" i="77"/>
  <c r="CM131" i="76"/>
  <c r="CM131" i="77"/>
  <c r="BB131" i="76"/>
  <c r="BB131" i="77"/>
  <c r="BG131" i="76"/>
  <c r="BG131" i="77"/>
  <c r="CF131" i="76"/>
  <c r="CF131" i="77"/>
  <c r="CS131" i="76"/>
  <c r="CS131" i="77"/>
  <c r="BV131" i="76"/>
  <c r="BV131" i="77"/>
  <c r="AR131" i="76"/>
  <c r="AR131" i="77"/>
  <c r="BD131" i="76"/>
  <c r="BD131" i="77"/>
  <c r="BY131" i="76"/>
  <c r="BY131" i="77"/>
  <c r="BP131" i="76"/>
  <c r="BP131" i="77"/>
  <c r="CE131" i="76"/>
  <c r="CE131" i="77"/>
  <c r="CN131" i="76"/>
  <c r="CN131" i="77"/>
  <c r="BI131" i="76"/>
  <c r="BI131" i="77"/>
  <c r="CG131" i="76"/>
  <c r="CG131" i="77"/>
  <c r="CA131" i="76"/>
  <c r="CA131" i="77"/>
  <c r="CO131" i="76"/>
  <c r="CO131" i="77"/>
  <c r="CW131" i="76"/>
  <c r="CW131" i="77"/>
  <c r="BO131" i="76"/>
  <c r="BO131" i="77"/>
  <c r="CU131" i="76"/>
  <c r="CU131" i="77"/>
  <c r="BJ131" i="76"/>
  <c r="BJ131" i="77"/>
  <c r="CQ131" i="76"/>
  <c r="CQ131" i="77"/>
  <c r="BK131" i="76"/>
  <c r="BK131" i="77"/>
  <c r="BH131" i="76"/>
  <c r="BH131" i="77"/>
  <c r="CY131" i="76"/>
  <c r="CY131" i="77"/>
  <c r="AX131" i="76"/>
  <c r="DO13" i="76"/>
  <c r="AN131" i="76"/>
  <c r="AQ131" i="76"/>
  <c r="AY131" i="76"/>
  <c r="AO131" i="76"/>
  <c r="AT131" i="76"/>
  <c r="AZ131" i="76"/>
  <c r="AS131" i="76"/>
  <c r="AW131" i="76"/>
  <c r="AV131" i="76"/>
  <c r="AM131" i="76"/>
  <c r="AU131" i="76"/>
  <c r="CP131" i="47"/>
  <c r="CI131" i="47"/>
  <c r="CJ131" i="47"/>
  <c r="BC131" i="47"/>
  <c r="BS131" i="47"/>
  <c r="CD131" i="47"/>
  <c r="CH131" i="47"/>
  <c r="BN131" i="47"/>
  <c r="CO131" i="47"/>
  <c r="CK131" i="47"/>
  <c r="CV131" i="47"/>
  <c r="CW131" i="47"/>
  <c r="CM131" i="47"/>
  <c r="BF131" i="47"/>
  <c r="CZ131" i="47"/>
  <c r="BG131" i="47"/>
  <c r="CF131" i="47"/>
  <c r="CS131" i="47"/>
  <c r="BV131" i="47"/>
  <c r="BD131" i="47"/>
  <c r="BY131" i="47"/>
  <c r="BP131" i="47"/>
  <c r="BO131" i="47"/>
  <c r="CU131" i="47"/>
  <c r="BJ131" i="47"/>
  <c r="CQ131" i="47"/>
  <c r="BK131" i="47"/>
  <c r="BH131" i="47"/>
  <c r="CY131" i="47"/>
  <c r="CR131" i="47"/>
  <c r="CE131" i="47"/>
  <c r="CT131" i="47"/>
  <c r="BW131" i="47"/>
  <c r="CN131" i="47"/>
  <c r="BI131" i="47"/>
  <c r="CG131" i="47"/>
  <c r="BZ131" i="47"/>
  <c r="CA131" i="47"/>
  <c r="BQ131" i="47"/>
  <c r="CL131" i="47"/>
  <c r="BX131" i="47"/>
  <c r="BL131" i="47"/>
  <c r="BM131" i="47"/>
  <c r="BE131" i="47"/>
  <c r="BR131" i="47"/>
  <c r="CB131" i="47"/>
  <c r="BB131" i="47"/>
  <c r="CX131" i="47"/>
  <c r="CC131" i="47"/>
  <c r="BU131" i="47"/>
  <c r="BT131" i="47"/>
  <c r="AJ131" i="47"/>
  <c r="BA131" i="47"/>
  <c r="AR131" i="47"/>
  <c r="AT131" i="47"/>
  <c r="AM131" i="47"/>
  <c r="AQ131" i="47"/>
  <c r="AY131" i="47"/>
  <c r="AK131" i="47"/>
  <c r="AS131" i="47"/>
  <c r="AV131" i="47"/>
  <c r="AI131" i="47"/>
  <c r="AL131" i="47"/>
  <c r="AO131" i="47"/>
  <c r="AZ131" i="47"/>
  <c r="AU131" i="47"/>
  <c r="AP131" i="47"/>
  <c r="AW131" i="47"/>
  <c r="AX131" i="47"/>
  <c r="AN131" i="47"/>
  <c r="G12" i="35"/>
  <c r="G13" i="35" s="1"/>
  <c r="G14" i="35" s="1"/>
  <c r="G15" i="35" s="1"/>
  <c r="G16" i="35" s="1"/>
  <c r="G17" i="35" s="1"/>
  <c r="G18" i="35" s="1"/>
  <c r="G19" i="35" s="1"/>
  <c r="G20" i="35" s="1"/>
  <c r="G21" i="35" s="1"/>
  <c r="G22" i="35" s="1"/>
  <c r="G23" i="35" s="1"/>
  <c r="G24" i="35" s="1"/>
  <c r="G25" i="35" s="1"/>
  <c r="G26" i="35" s="1"/>
  <c r="G27" i="35" s="1"/>
  <c r="G28" i="35" s="1"/>
  <c r="G29" i="35" s="1"/>
  <c r="G30" i="35" s="1"/>
  <c r="G31" i="35" s="1"/>
  <c r="G32" i="35" s="1"/>
  <c r="G33" i="35" s="1"/>
  <c r="G34" i="35" s="1"/>
  <c r="G35" i="35" s="1"/>
  <c r="G36" i="35" s="1"/>
  <c r="G37" i="35" s="1"/>
  <c r="G38" i="35" s="1"/>
  <c r="G39" i="35" s="1"/>
  <c r="G40" i="35" s="1"/>
  <c r="G41" i="35" s="1"/>
  <c r="G42" i="35" s="1"/>
  <c r="G43" i="35" s="1"/>
  <c r="G44" i="35" s="1"/>
  <c r="G45" i="35" s="1"/>
  <c r="G46" i="35" s="1"/>
  <c r="G47" i="35" s="1"/>
  <c r="G48" i="35" s="1"/>
  <c r="G49" i="35" s="1"/>
  <c r="G50" i="35" s="1"/>
  <c r="G51" i="35" s="1"/>
  <c r="G52" i="35" s="1"/>
  <c r="G53" i="35" s="1"/>
  <c r="G54" i="35" s="1"/>
  <c r="G55" i="35" s="1"/>
  <c r="G56" i="35" s="1"/>
  <c r="G57" i="35" s="1"/>
  <c r="G58" i="35" s="1"/>
  <c r="G59" i="35" s="1"/>
  <c r="G60" i="35" s="1"/>
  <c r="G61" i="35" s="1"/>
  <c r="G62" i="35" s="1"/>
  <c r="G63" i="35" s="1"/>
  <c r="G64" i="35" s="1"/>
  <c r="G65" i="35" s="1"/>
  <c r="G66" i="35" s="1"/>
  <c r="G67" i="35" s="1"/>
  <c r="G68" i="35" s="1"/>
  <c r="G69" i="35" s="1"/>
  <c r="G70" i="35" s="1"/>
  <c r="G71" i="35" s="1"/>
  <c r="G72" i="35" s="1"/>
  <c r="G73" i="35" s="1"/>
  <c r="G74" i="35" s="1"/>
  <c r="G75" i="35" s="1"/>
  <c r="G76" i="35" s="1"/>
  <c r="G77" i="35" s="1"/>
  <c r="G78" i="35" s="1"/>
  <c r="G79" i="35" s="1"/>
  <c r="G80" i="35" s="1"/>
  <c r="G81" i="35" s="1"/>
  <c r="G82" i="35" s="1"/>
  <c r="G83" i="35" s="1"/>
  <c r="G84" i="35" s="1"/>
  <c r="G85" i="35" s="1"/>
  <c r="G86" i="35" s="1"/>
  <c r="G87" i="35" s="1"/>
  <c r="G88" i="35" s="1"/>
  <c r="G89" i="35" s="1"/>
  <c r="G90" i="35" s="1"/>
  <c r="G91" i="35" s="1"/>
  <c r="G92" i="35" s="1"/>
  <c r="G93" i="35" s="1"/>
  <c r="G94" i="35" s="1"/>
  <c r="G95" i="35" s="1"/>
  <c r="G96" i="35" s="1"/>
  <c r="G97" i="35" s="1"/>
  <c r="G98" i="35" s="1"/>
  <c r="G99" i="35" s="1"/>
  <c r="G100" i="35" s="1"/>
  <c r="G101" i="35" s="1"/>
  <c r="G102" i="35" s="1"/>
  <c r="G103" i="35" s="1"/>
  <c r="G104" i="35" s="1"/>
  <c r="G105" i="35" s="1"/>
  <c r="G106" i="35" s="1"/>
  <c r="G107" i="35" s="1"/>
  <c r="G108" i="35" s="1"/>
  <c r="G109" i="35" s="1"/>
  <c r="G110" i="35" s="1"/>
  <c r="G111" i="35" s="1"/>
  <c r="G112" i="35" s="1"/>
  <c r="G113" i="35" s="1"/>
  <c r="G114" i="35" s="1"/>
  <c r="G115" i="35" s="1"/>
  <c r="G116" i="35" s="1"/>
  <c r="G117" i="35" s="1"/>
  <c r="G118" i="35" s="1"/>
  <c r="G119" i="35" s="1"/>
  <c r="G120" i="35" s="1"/>
  <c r="G121" i="35" s="1"/>
  <c r="G122" i="35" s="1"/>
  <c r="G123" i="35" s="1"/>
  <c r="G124" i="35" s="1"/>
  <c r="G125" i="35" s="1"/>
  <c r="G126" i="35" s="1"/>
  <c r="G127" i="35" s="1"/>
  <c r="DO13" i="47"/>
  <c r="DQ99" i="47"/>
  <c r="DS99" i="47" s="1"/>
  <c r="DP99" i="47"/>
  <c r="DR99" i="47" s="1"/>
  <c r="DQ49" i="47"/>
  <c r="DS49" i="47" s="1"/>
  <c r="DP49" i="47"/>
  <c r="DR49" i="47" s="1"/>
  <c r="DQ25" i="47"/>
  <c r="DS25" i="47" s="1"/>
  <c r="DP25" i="47"/>
  <c r="DR25" i="47" s="1"/>
  <c r="DQ74" i="47"/>
  <c r="DS74" i="47" s="1"/>
  <c r="DP74" i="47"/>
  <c r="DR74" i="47" s="1"/>
  <c r="DP120" i="47"/>
  <c r="DR120" i="47" s="1"/>
  <c r="DQ120" i="47"/>
  <c r="DS120" i="47" s="1"/>
  <c r="DQ123" i="47"/>
  <c r="DS123" i="47" s="1"/>
  <c r="DP123" i="47"/>
  <c r="DR123" i="47" s="1"/>
  <c r="DP28" i="47"/>
  <c r="DR28" i="47" s="1"/>
  <c r="DQ28" i="47"/>
  <c r="DS28" i="47" s="1"/>
  <c r="DQ46" i="47"/>
  <c r="DS46" i="47" s="1"/>
  <c r="DP46" i="47"/>
  <c r="DR46" i="47" s="1"/>
  <c r="DP96" i="47"/>
  <c r="DR96" i="47" s="1"/>
  <c r="DQ96" i="47"/>
  <c r="DS96" i="47" s="1"/>
  <c r="DQ43" i="47"/>
  <c r="DS43" i="47" s="1"/>
  <c r="DP43" i="47"/>
  <c r="DR43" i="47" s="1"/>
  <c r="DB7" i="80" l="1"/>
  <c r="DB119" i="80"/>
  <c r="DB70" i="80"/>
  <c r="DB32" i="80"/>
  <c r="DB120" i="80"/>
  <c r="DB13" i="80"/>
  <c r="DB16" i="80"/>
  <c r="DB95" i="80"/>
  <c r="DB24" i="80"/>
  <c r="DB90" i="80"/>
  <c r="DB58" i="80"/>
  <c r="DB123" i="80"/>
  <c r="DB103" i="80"/>
  <c r="DB42" i="80"/>
  <c r="DB107" i="80"/>
  <c r="DB84" i="80"/>
  <c r="DB46" i="80"/>
  <c r="DB125" i="80"/>
  <c r="DB91" i="80"/>
  <c r="DB37" i="80"/>
  <c r="DB118" i="79"/>
  <c r="DB73" i="80"/>
  <c r="DB12" i="80"/>
  <c r="DB110" i="80"/>
  <c r="DB21" i="80"/>
  <c r="DB100" i="80"/>
  <c r="DB26" i="80"/>
  <c r="DB104" i="80"/>
  <c r="DB76" i="80"/>
  <c r="DB33" i="80"/>
  <c r="DB108" i="80"/>
  <c r="DB47" i="80"/>
  <c r="DB112" i="80"/>
  <c r="DB92" i="80"/>
  <c r="DB60" i="80"/>
  <c r="DB130" i="80"/>
  <c r="DB40" i="80"/>
  <c r="DB89" i="80"/>
  <c r="DB43" i="80"/>
  <c r="DB74" i="80"/>
  <c r="DB86" i="80"/>
  <c r="DB10" i="80"/>
  <c r="DB22" i="80"/>
  <c r="DB5" i="80"/>
  <c r="DB54" i="80"/>
  <c r="DB124" i="80"/>
  <c r="DB49" i="80"/>
  <c r="DB128" i="80"/>
  <c r="DB94" i="80"/>
  <c r="DB57" i="80"/>
  <c r="DB18" i="80"/>
  <c r="DB75" i="80"/>
  <c r="DB51" i="80"/>
  <c r="DB116" i="80"/>
  <c r="DB87" i="80"/>
  <c r="DB127" i="80"/>
  <c r="DB25" i="80"/>
  <c r="DB11" i="80"/>
  <c r="DB30" i="80"/>
  <c r="DB6" i="80"/>
  <c r="DB59" i="80"/>
  <c r="DB129" i="80"/>
  <c r="DB63" i="80"/>
  <c r="DB34" i="80"/>
  <c r="DB99" i="80"/>
  <c r="DB62" i="80"/>
  <c r="DB19" i="80"/>
  <c r="DB80" i="80"/>
  <c r="DB56" i="80"/>
  <c r="DB121" i="80"/>
  <c r="DB101" i="80"/>
  <c r="DB36" i="80"/>
  <c r="DB114" i="80"/>
  <c r="DB45" i="80"/>
  <c r="DB55" i="80"/>
  <c r="DB31" i="80"/>
  <c r="DB8" i="80"/>
  <c r="DB64" i="80"/>
  <c r="DB17" i="80"/>
  <c r="DB72" i="80"/>
  <c r="DB48" i="80"/>
  <c r="DB113" i="80"/>
  <c r="DB71" i="80"/>
  <c r="DB27" i="80"/>
  <c r="DB88" i="80"/>
  <c r="DB61" i="80"/>
  <c r="DB126" i="80"/>
  <c r="DB106" i="80"/>
  <c r="DB9" i="80"/>
  <c r="DB44" i="80"/>
  <c r="DB102" i="80"/>
  <c r="DB50" i="77"/>
  <c r="DB96" i="80"/>
  <c r="DB115" i="80"/>
  <c r="DB50" i="80"/>
  <c r="DB28" i="80"/>
  <c r="DB82" i="80"/>
  <c r="DB23" i="80"/>
  <c r="DB77" i="80"/>
  <c r="DB53" i="80"/>
  <c r="DB118" i="80"/>
  <c r="DB98" i="80"/>
  <c r="DB29" i="80"/>
  <c r="DB93" i="80"/>
  <c r="DB79" i="80"/>
  <c r="DB41" i="80"/>
  <c r="DB34" i="79"/>
  <c r="DB41" i="79"/>
  <c r="DB89" i="79"/>
  <c r="DB53" i="79"/>
  <c r="DB61" i="79"/>
  <c r="DB111" i="79"/>
  <c r="DB72" i="79"/>
  <c r="DB42" i="79"/>
  <c r="DB124" i="79"/>
  <c r="DB60" i="79"/>
  <c r="DB39" i="79"/>
  <c r="DB91" i="77"/>
  <c r="DB30" i="78"/>
  <c r="DB74" i="78"/>
  <c r="DB15" i="79"/>
  <c r="DB90" i="79"/>
  <c r="DB46" i="79"/>
  <c r="DB117" i="79"/>
  <c r="DB95" i="79"/>
  <c r="DB32" i="79"/>
  <c r="DB109" i="79"/>
  <c r="DB56" i="79"/>
  <c r="DB17" i="79"/>
  <c r="DB103" i="79"/>
  <c r="DB55" i="79"/>
  <c r="DB76" i="79"/>
  <c r="DB102" i="79"/>
  <c r="DB49" i="79"/>
  <c r="DB12" i="79"/>
  <c r="DB18" i="79"/>
  <c r="DB104" i="79"/>
  <c r="DB9" i="79"/>
  <c r="DB84" i="79"/>
  <c r="DB75" i="79"/>
  <c r="DB58" i="79"/>
  <c r="DB96" i="79"/>
  <c r="DB25" i="79"/>
  <c r="DB123" i="79"/>
  <c r="DB105" i="79"/>
  <c r="DB36" i="79"/>
  <c r="DB57" i="79"/>
  <c r="DB26" i="79"/>
  <c r="DB35" i="79"/>
  <c r="DB107" i="79"/>
  <c r="DB130" i="79"/>
  <c r="DB62" i="79"/>
  <c r="DB119" i="79"/>
  <c r="DB23" i="79"/>
  <c r="DB121" i="79"/>
  <c r="DB11" i="79"/>
  <c r="DB19" i="79"/>
  <c r="DB128" i="79"/>
  <c r="DB79" i="79"/>
  <c r="DB24" i="79"/>
  <c r="DB27" i="79"/>
  <c r="DB52" i="79"/>
  <c r="DB16" i="79"/>
  <c r="DB81" i="79"/>
  <c r="DB91" i="79"/>
  <c r="DB112" i="79"/>
  <c r="DB82" i="79"/>
  <c r="DB28" i="79"/>
  <c r="DB45" i="79"/>
  <c r="DB40" i="79"/>
  <c r="DB37" i="79"/>
  <c r="DB129" i="79"/>
  <c r="DB74" i="79"/>
  <c r="DB14" i="79"/>
  <c r="DB44" i="79"/>
  <c r="DB122" i="79"/>
  <c r="DB73" i="79"/>
  <c r="DB13" i="79"/>
  <c r="DB94" i="79"/>
  <c r="DB93" i="79"/>
  <c r="DB59" i="79"/>
  <c r="DB70" i="79"/>
  <c r="DB21" i="79"/>
  <c r="DB10" i="79"/>
  <c r="DB38" i="79"/>
  <c r="DB78" i="79"/>
  <c r="DB108" i="79"/>
  <c r="DB115" i="79"/>
  <c r="DB65" i="79"/>
  <c r="DB8" i="79"/>
  <c r="DB29" i="79"/>
  <c r="DB86" i="79"/>
  <c r="DB97" i="79"/>
  <c r="DB77" i="79"/>
  <c r="DB7" i="79"/>
  <c r="DB5" i="79"/>
  <c r="DB127" i="79"/>
  <c r="DB83" i="79"/>
  <c r="DB30" i="79"/>
  <c r="DB113" i="79"/>
  <c r="DB33" i="79"/>
  <c r="DB31" i="79"/>
  <c r="DB116" i="79"/>
  <c r="DB63" i="79"/>
  <c r="DB125" i="79"/>
  <c r="DB98" i="79"/>
  <c r="DB110" i="79"/>
  <c r="DB71" i="79"/>
  <c r="DB64" i="79"/>
  <c r="DB54" i="79"/>
  <c r="DB100" i="79"/>
  <c r="DB106" i="79"/>
  <c r="DB47" i="79"/>
  <c r="DB43" i="79"/>
  <c r="DB120" i="79"/>
  <c r="DB80" i="79"/>
  <c r="DB87" i="79"/>
  <c r="DB48" i="79"/>
  <c r="DB99" i="79"/>
  <c r="DB51" i="79"/>
  <c r="DB6" i="79"/>
  <c r="DB88" i="79"/>
  <c r="DB22" i="79"/>
  <c r="DB114" i="79"/>
  <c r="DB92" i="79"/>
  <c r="DB101" i="79"/>
  <c r="DB54" i="78"/>
  <c r="DB108" i="78"/>
  <c r="DB79" i="78"/>
  <c r="DB59" i="78"/>
  <c r="DB113" i="78"/>
  <c r="DB122" i="78"/>
  <c r="DB15" i="78"/>
  <c r="DB83" i="78"/>
  <c r="DB55" i="78"/>
  <c r="DB11" i="78"/>
  <c r="DB64" i="78"/>
  <c r="DB23" i="78"/>
  <c r="DB90" i="78"/>
  <c r="DB53" i="78"/>
  <c r="DB118" i="78"/>
  <c r="DB43" i="78"/>
  <c r="DB127" i="78"/>
  <c r="DB52" i="78"/>
  <c r="DB117" i="78"/>
  <c r="DB92" i="78"/>
  <c r="DB36" i="78"/>
  <c r="DB106" i="78"/>
  <c r="DB124" i="78"/>
  <c r="DB99" i="78"/>
  <c r="DB87" i="78"/>
  <c r="DB45" i="78"/>
  <c r="DB77" i="78"/>
  <c r="DB38" i="78"/>
  <c r="DB47" i="78"/>
  <c r="DB101" i="78"/>
  <c r="DB36" i="77"/>
  <c r="DB119" i="77"/>
  <c r="DB96" i="78"/>
  <c r="DB115" i="78"/>
  <c r="DB13" i="78"/>
  <c r="DB82" i="78"/>
  <c r="DB26" i="78"/>
  <c r="DB104" i="78"/>
  <c r="DB58" i="78"/>
  <c r="DB123" i="78"/>
  <c r="DB57" i="78"/>
  <c r="DB24" i="78"/>
  <c r="DB70" i="78"/>
  <c r="DB32" i="78"/>
  <c r="DB97" i="78"/>
  <c r="DB41" i="78"/>
  <c r="DB111" i="78"/>
  <c r="DB38" i="77"/>
  <c r="DB5" i="78"/>
  <c r="DB34" i="78"/>
  <c r="DB107" i="78"/>
  <c r="DB73" i="78"/>
  <c r="DB129" i="78"/>
  <c r="DB84" i="78"/>
  <c r="DB90" i="77"/>
  <c r="DB73" i="77"/>
  <c r="DB7" i="78"/>
  <c r="DB50" i="78"/>
  <c r="DB16" i="78"/>
  <c r="DB95" i="78"/>
  <c r="DB39" i="78"/>
  <c r="DB109" i="78"/>
  <c r="DB76" i="78"/>
  <c r="DB12" i="78"/>
  <c r="DB62" i="78"/>
  <c r="DB18" i="78"/>
  <c r="DB75" i="78"/>
  <c r="DB37" i="78"/>
  <c r="DB102" i="78"/>
  <c r="DB46" i="78"/>
  <c r="DB125" i="78"/>
  <c r="DB6" i="78"/>
  <c r="DB72" i="78"/>
  <c r="DB42" i="78"/>
  <c r="DB9" i="78"/>
  <c r="DB48" i="78"/>
  <c r="DB112" i="78"/>
  <c r="DB57" i="77"/>
  <c r="DB53" i="77"/>
  <c r="DB17" i="78"/>
  <c r="DB78" i="78"/>
  <c r="DB21" i="78"/>
  <c r="DB100" i="78"/>
  <c r="DB44" i="78"/>
  <c r="DB114" i="78"/>
  <c r="DB81" i="78"/>
  <c r="DB14" i="78"/>
  <c r="DB71" i="78"/>
  <c r="DB19" i="78"/>
  <c r="DB80" i="78"/>
  <c r="DB51" i="78"/>
  <c r="DB116" i="78"/>
  <c r="DB60" i="78"/>
  <c r="DB130" i="78"/>
  <c r="DB31" i="78"/>
  <c r="DB33" i="78"/>
  <c r="DB124" i="77"/>
  <c r="DB10" i="78"/>
  <c r="DB86" i="78"/>
  <c r="DB25" i="78"/>
  <c r="DB35" i="78"/>
  <c r="DB105" i="78"/>
  <c r="DB49" i="78"/>
  <c r="DB128" i="78"/>
  <c r="DB89" i="78"/>
  <c r="DB22" i="78"/>
  <c r="DB98" i="78"/>
  <c r="DB27" i="78"/>
  <c r="DB88" i="78"/>
  <c r="DB56" i="78"/>
  <c r="DB121" i="78"/>
  <c r="DB65" i="78"/>
  <c r="DB81" i="76"/>
  <c r="DB110" i="78"/>
  <c r="DB120" i="78"/>
  <c r="DB91" i="78"/>
  <c r="DB40" i="78"/>
  <c r="DB119" i="78"/>
  <c r="DB63" i="78"/>
  <c r="DB8" i="78"/>
  <c r="DB94" i="78"/>
  <c r="DB28" i="78"/>
  <c r="DB103" i="78"/>
  <c r="DB29" i="78"/>
  <c r="DB93" i="78"/>
  <c r="DB61" i="78"/>
  <c r="DB126" i="78"/>
  <c r="DB83" i="77"/>
  <c r="DB123" i="77"/>
  <c r="DB28" i="77"/>
  <c r="DB29" i="77"/>
  <c r="DB58" i="77"/>
  <c r="DB7" i="77"/>
  <c r="DB95" i="77"/>
  <c r="DB101" i="77"/>
  <c r="DB48" i="77"/>
  <c r="DB112" i="77"/>
  <c r="DB64" i="77"/>
  <c r="DB6" i="77"/>
  <c r="DB94" i="77"/>
  <c r="DB44" i="77"/>
  <c r="DB98" i="77"/>
  <c r="DB96" i="77"/>
  <c r="DB114" i="77"/>
  <c r="DB121" i="77"/>
  <c r="DB100" i="76"/>
  <c r="DB24" i="77"/>
  <c r="DB17" i="77"/>
  <c r="DB120" i="77"/>
  <c r="DB27" i="77"/>
  <c r="DB58" i="76"/>
  <c r="DB41" i="77"/>
  <c r="DB104" i="77"/>
  <c r="DB32" i="77"/>
  <c r="DB70" i="77"/>
  <c r="DB16" i="77"/>
  <c r="DB126" i="77"/>
  <c r="DB77" i="77"/>
  <c r="DB71" i="77"/>
  <c r="DB47" i="77"/>
  <c r="DB11" i="77"/>
  <c r="DB74" i="77"/>
  <c r="DB8" i="77"/>
  <c r="DB22" i="77"/>
  <c r="DB86" i="77"/>
  <c r="DB103" i="77"/>
  <c r="DB97" i="77"/>
  <c r="DB113" i="77"/>
  <c r="DB84" i="77"/>
  <c r="DB26" i="77"/>
  <c r="DB40" i="77"/>
  <c r="DB127" i="77"/>
  <c r="DB5" i="77"/>
  <c r="DB61" i="77"/>
  <c r="DB23" i="77"/>
  <c r="DB45" i="77"/>
  <c r="DB108" i="77"/>
  <c r="DB15" i="77"/>
  <c r="DB116" i="77"/>
  <c r="DB63" i="77"/>
  <c r="DB89" i="77"/>
  <c r="DB60" i="77"/>
  <c r="DB93" i="77"/>
  <c r="DB79" i="77"/>
  <c r="DB56" i="77"/>
  <c r="DB31" i="77"/>
  <c r="DB25" i="77"/>
  <c r="DB100" i="77"/>
  <c r="DB43" i="77"/>
  <c r="DB78" i="77"/>
  <c r="DB117" i="77"/>
  <c r="DB82" i="77"/>
  <c r="DB33" i="77"/>
  <c r="DB10" i="77"/>
  <c r="DB51" i="77"/>
  <c r="DB129" i="77"/>
  <c r="DB65" i="77"/>
  <c r="DB128" i="77"/>
  <c r="DB54" i="77"/>
  <c r="DB81" i="77"/>
  <c r="DB14" i="77"/>
  <c r="DB75" i="77"/>
  <c r="DB21" i="77"/>
  <c r="DB118" i="77"/>
  <c r="DB88" i="77"/>
  <c r="DB52" i="77"/>
  <c r="DB13" i="77"/>
  <c r="DB99" i="77"/>
  <c r="DB107" i="77"/>
  <c r="DB59" i="77"/>
  <c r="DB102" i="77"/>
  <c r="DB49" i="77"/>
  <c r="DB30" i="77"/>
  <c r="DB39" i="77"/>
  <c r="DB80" i="77"/>
  <c r="DB62" i="77"/>
  <c r="DB105" i="77"/>
  <c r="DB92" i="77"/>
  <c r="DB12" i="77"/>
  <c r="DB110" i="77"/>
  <c r="DB46" i="77"/>
  <c r="DB76" i="77"/>
  <c r="DB115" i="77"/>
  <c r="DB125" i="77"/>
  <c r="DB35" i="77"/>
  <c r="DB19" i="77"/>
  <c r="DB109" i="77"/>
  <c r="DB72" i="77"/>
  <c r="DB130" i="77"/>
  <c r="DB18" i="77"/>
  <c r="DB55" i="77"/>
  <c r="DB106" i="77"/>
  <c r="DB122" i="77"/>
  <c r="DB87" i="77"/>
  <c r="DB34" i="77"/>
  <c r="DB42" i="77"/>
  <c r="DB9" i="77"/>
  <c r="DB37" i="77"/>
  <c r="DB111" i="77"/>
  <c r="DB94" i="76"/>
  <c r="DB113" i="76"/>
  <c r="DB82" i="76"/>
  <c r="DB13" i="76"/>
  <c r="DB47" i="76"/>
  <c r="DB98" i="76"/>
  <c r="DB10" i="76"/>
  <c r="DB86" i="76"/>
  <c r="DB80" i="76"/>
  <c r="DB9" i="76"/>
  <c r="DB112" i="76"/>
  <c r="DB31" i="76"/>
  <c r="DB103" i="76"/>
  <c r="DB123" i="76"/>
  <c r="DB130" i="76"/>
  <c r="DB17" i="76"/>
  <c r="DB33" i="76"/>
  <c r="DB93" i="76"/>
  <c r="DB87" i="76"/>
  <c r="DB50" i="76"/>
  <c r="DB105" i="76"/>
  <c r="DB11" i="76"/>
  <c r="DB110" i="76"/>
  <c r="DB101" i="76"/>
  <c r="DB12" i="76"/>
  <c r="DB115" i="76"/>
  <c r="DB37" i="76"/>
  <c r="DB106" i="76"/>
  <c r="DB39" i="76"/>
  <c r="DB51" i="76"/>
  <c r="DB56" i="76"/>
  <c r="DB28" i="76"/>
  <c r="DB34" i="76"/>
  <c r="DB122" i="76"/>
  <c r="DB116" i="76"/>
  <c r="DB38" i="76"/>
  <c r="DB5" i="76"/>
  <c r="DB55" i="76"/>
  <c r="DB53" i="76"/>
  <c r="DB76" i="76"/>
  <c r="DB89" i="76"/>
  <c r="DB99" i="76"/>
  <c r="DB57" i="76"/>
  <c r="DB45" i="76"/>
  <c r="DB6" i="76"/>
  <c r="DB78" i="76"/>
  <c r="DB125" i="76"/>
  <c r="DB41" i="76"/>
  <c r="DB16" i="76"/>
  <c r="DB127" i="76"/>
  <c r="DB71" i="76"/>
  <c r="DB36" i="76"/>
  <c r="DB61" i="76"/>
  <c r="DB24" i="76"/>
  <c r="DB126" i="76"/>
  <c r="DB35" i="76"/>
  <c r="DB40" i="76"/>
  <c r="DB109" i="76"/>
  <c r="DB19" i="76"/>
  <c r="DB22" i="76"/>
  <c r="DB118" i="76"/>
  <c r="DB117" i="76"/>
  <c r="DB129" i="76"/>
  <c r="DB23" i="76"/>
  <c r="DB64" i="76"/>
  <c r="DB73" i="76"/>
  <c r="DB14" i="76"/>
  <c r="DB84" i="76"/>
  <c r="DB27" i="76"/>
  <c r="DB59" i="76"/>
  <c r="DB29" i="76"/>
  <c r="DB60" i="76"/>
  <c r="DB88" i="76"/>
  <c r="DB102" i="76"/>
  <c r="DB74" i="76"/>
  <c r="DB49" i="76"/>
  <c r="DB111" i="76"/>
  <c r="DB42" i="76"/>
  <c r="DB46" i="76"/>
  <c r="DB90" i="76"/>
  <c r="DB54" i="76"/>
  <c r="DB43" i="76"/>
  <c r="DB26" i="76"/>
  <c r="DB44" i="76"/>
  <c r="DB63" i="76"/>
  <c r="DB77" i="76"/>
  <c r="DB70" i="76"/>
  <c r="DB108" i="76"/>
  <c r="DB18" i="76"/>
  <c r="DB92" i="76"/>
  <c r="DB21" i="76"/>
  <c r="DB62" i="76"/>
  <c r="DB30" i="76"/>
  <c r="DB119" i="76"/>
  <c r="DB91" i="76"/>
  <c r="DB7" i="76"/>
  <c r="DB83" i="76"/>
  <c r="DB72" i="76"/>
  <c r="DB107" i="76"/>
  <c r="DB121" i="76"/>
  <c r="DB128" i="76"/>
  <c r="DB75" i="76"/>
  <c r="DB124" i="76"/>
  <c r="DB104" i="76"/>
  <c r="DB114" i="76"/>
  <c r="DB8" i="76"/>
  <c r="DB48" i="76"/>
  <c r="DB79" i="76"/>
  <c r="DB120" i="76"/>
  <c r="DB32" i="76"/>
  <c r="DB95" i="76"/>
  <c r="DB96" i="76"/>
  <c r="DB65" i="76"/>
  <c r="DB52" i="76"/>
  <c r="DB15" i="76"/>
  <c r="DB97" i="76"/>
  <c r="DB25" i="76"/>
  <c r="DB6" i="47"/>
  <c r="DB89" i="47"/>
  <c r="DB65" i="47"/>
  <c r="DB59" i="47"/>
  <c r="DB76" i="47"/>
  <c r="DB60" i="47"/>
  <c r="DB110" i="47"/>
  <c r="DB39" i="47"/>
  <c r="DB95" i="47"/>
  <c r="DB64" i="47"/>
  <c r="DB83" i="47"/>
  <c r="DB121" i="47"/>
  <c r="DB10" i="47"/>
  <c r="DB103" i="47"/>
  <c r="DB33" i="47"/>
  <c r="DB55" i="47"/>
  <c r="DB97" i="47"/>
  <c r="DB128" i="47"/>
  <c r="DB14" i="47"/>
  <c r="DB24" i="47"/>
  <c r="DB77" i="47"/>
  <c r="DB71" i="47"/>
  <c r="DB48" i="47"/>
  <c r="DB22" i="47"/>
  <c r="DB25" i="47"/>
  <c r="DB7" i="47"/>
  <c r="DB23" i="47"/>
  <c r="DB70" i="47"/>
  <c r="DB80" i="47"/>
  <c r="DB54" i="47"/>
  <c r="DB88" i="47"/>
  <c r="DB19" i="47"/>
  <c r="DB129" i="47"/>
  <c r="DB35" i="47"/>
  <c r="DB118" i="47"/>
  <c r="DB9" i="47"/>
  <c r="DB5" i="47"/>
  <c r="DB91" i="47"/>
  <c r="DB12" i="47"/>
  <c r="DB94" i="47"/>
  <c r="DB38" i="47"/>
  <c r="DB42" i="47"/>
  <c r="DB40" i="47"/>
  <c r="DB15" i="47"/>
  <c r="DB72" i="47"/>
  <c r="DB17" i="47"/>
  <c r="DB117" i="47"/>
  <c r="DB21" i="47"/>
  <c r="DB78" i="47"/>
  <c r="DB84" i="47"/>
  <c r="DB49" i="47"/>
  <c r="DB112" i="47"/>
  <c r="DB119" i="47"/>
  <c r="DB98" i="47"/>
  <c r="DB46" i="47"/>
  <c r="DB73" i="47"/>
  <c r="DB30" i="47"/>
  <c r="DB130" i="47"/>
  <c r="DB127" i="47"/>
  <c r="DB52" i="47"/>
  <c r="DB29" i="47"/>
  <c r="DB43" i="47"/>
  <c r="DB51" i="47"/>
  <c r="DB123" i="47"/>
  <c r="DB44" i="47"/>
  <c r="DB126" i="47"/>
  <c r="DB96" i="47"/>
  <c r="DB18" i="47"/>
  <c r="DB124" i="47"/>
  <c r="DB107" i="47"/>
  <c r="DB113" i="47"/>
  <c r="DB47" i="47"/>
  <c r="DB11" i="47"/>
  <c r="DB115" i="47"/>
  <c r="DB120" i="47"/>
  <c r="DB41" i="47"/>
  <c r="DB57" i="47"/>
  <c r="DB116" i="47"/>
  <c r="DB92" i="47"/>
  <c r="DB62" i="47"/>
  <c r="DB81" i="47"/>
  <c r="DB99" i="47"/>
  <c r="DB31" i="47"/>
  <c r="DB61" i="47"/>
  <c r="DB37" i="47"/>
  <c r="DB45" i="47"/>
  <c r="DB28" i="47"/>
  <c r="DB82" i="47"/>
  <c r="DB56" i="47"/>
  <c r="DB86" i="47"/>
  <c r="DB27" i="47"/>
  <c r="DB26" i="47"/>
  <c r="DB105" i="47"/>
  <c r="DB87" i="47"/>
  <c r="DB32" i="47"/>
  <c r="DB36" i="47"/>
  <c r="DB93" i="47"/>
  <c r="DB79" i="47"/>
  <c r="DB125" i="47"/>
  <c r="DB63" i="47"/>
  <c r="DB109" i="47"/>
  <c r="DB53" i="47"/>
  <c r="DB102" i="47"/>
  <c r="DB90" i="47"/>
  <c r="DB34" i="47"/>
  <c r="DB74" i="47"/>
  <c r="DB104" i="47"/>
  <c r="DB16" i="47"/>
  <c r="DB122" i="47"/>
  <c r="DB13" i="47"/>
  <c r="DB108" i="47"/>
  <c r="DB8" i="47"/>
  <c r="DB100" i="47"/>
  <c r="DB101" i="47"/>
  <c r="DB106" i="47"/>
  <c r="DB50" i="47"/>
  <c r="DB75" i="47"/>
  <c r="DB111" i="47"/>
  <c r="DB114" i="47"/>
  <c r="DB58" i="47"/>
  <c r="DJ8" i="47" l="1"/>
  <c r="DJ7" i="47"/>
  <c r="DJ8" i="77"/>
  <c r="DK8" i="77" s="1"/>
  <c r="DL8" i="77" s="1"/>
  <c r="G36" i="43" s="1"/>
  <c r="DJ6" i="77"/>
  <c r="DJ7" i="77"/>
  <c r="DK7" i="77" s="1"/>
  <c r="DL7" i="77" s="1"/>
  <c r="G35" i="43" s="1"/>
  <c r="DJ7" i="80"/>
  <c r="DK7" i="80" s="1"/>
  <c r="DL7" i="80" s="1"/>
  <c r="G55" i="43" s="1"/>
  <c r="DJ6" i="80"/>
  <c r="DJ8" i="80"/>
  <c r="DK8" i="80" s="1"/>
  <c r="DL8" i="80" s="1"/>
  <c r="G56" i="43" s="1"/>
  <c r="DJ6" i="78"/>
  <c r="DJ8" i="78"/>
  <c r="DJ7" i="78"/>
  <c r="DK7" i="78" s="1"/>
  <c r="DL7" i="78" s="1"/>
  <c r="G75" i="43" s="1"/>
  <c r="DJ7" i="79"/>
  <c r="DK7" i="79" s="1"/>
  <c r="DL7" i="79" s="1"/>
  <c r="G95" i="43" s="1"/>
  <c r="DJ6" i="79"/>
  <c r="DJ8" i="79"/>
  <c r="DJ7" i="76"/>
  <c r="DK7" i="76" s="1"/>
  <c r="DL7" i="76" s="1"/>
  <c r="G115" i="43" s="1"/>
  <c r="DJ6" i="76"/>
  <c r="DJ8" i="76"/>
  <c r="DK8" i="76" s="1"/>
  <c r="DL8" i="76" s="1"/>
  <c r="G116" i="43" s="1"/>
  <c r="DJ6" i="47"/>
  <c r="DJ12" i="80"/>
  <c r="DK12" i="80" s="1"/>
  <c r="DL12" i="80" s="1"/>
  <c r="G61" i="43" s="1"/>
  <c r="DU13" i="80"/>
  <c r="DE12" i="80" s="1"/>
  <c r="DU21" i="80"/>
  <c r="DE18" i="80" s="1"/>
  <c r="DF18" i="80" s="1"/>
  <c r="DU5" i="80"/>
  <c r="DE6" i="80" s="1"/>
  <c r="DJ11" i="80"/>
  <c r="DK11" i="80" s="1"/>
  <c r="DL11" i="80" s="1"/>
  <c r="G60" i="43" s="1"/>
  <c r="DU23" i="80"/>
  <c r="DJ10" i="80"/>
  <c r="DU7" i="80"/>
  <c r="DU15" i="80"/>
  <c r="DJ11" i="78"/>
  <c r="DK11" i="78" s="1"/>
  <c r="DL11" i="78" s="1"/>
  <c r="G80" i="43" s="1"/>
  <c r="DJ12" i="79"/>
  <c r="DK12" i="79" s="1"/>
  <c r="DL12" i="79" s="1"/>
  <c r="G101" i="43" s="1"/>
  <c r="DU15" i="79"/>
  <c r="DU7" i="79"/>
  <c r="DU23" i="79"/>
  <c r="DJ10" i="79"/>
  <c r="DJ11" i="79"/>
  <c r="DK11" i="79" s="1"/>
  <c r="DL11" i="79" s="1"/>
  <c r="G100" i="43" s="1"/>
  <c r="DU5" i="79"/>
  <c r="DE6" i="79" s="1"/>
  <c r="DU13" i="79"/>
  <c r="DE12" i="79" s="1"/>
  <c r="DU21" i="79"/>
  <c r="DE18" i="79" s="1"/>
  <c r="DF18" i="79" s="1"/>
  <c r="DK8" i="79"/>
  <c r="DL8" i="79" s="1"/>
  <c r="G96" i="43" s="1"/>
  <c r="DU15" i="78"/>
  <c r="DJ10" i="78"/>
  <c r="DU7" i="78"/>
  <c r="DU23" i="78"/>
  <c r="DJ12" i="78"/>
  <c r="DK12" i="78" s="1"/>
  <c r="DL12" i="78" s="1"/>
  <c r="G81" i="43" s="1"/>
  <c r="DK8" i="78"/>
  <c r="DL8" i="78" s="1"/>
  <c r="G76" i="43" s="1"/>
  <c r="DU5" i="78"/>
  <c r="DE6" i="78" s="1"/>
  <c r="DU21" i="78"/>
  <c r="DE18" i="78" s="1"/>
  <c r="DF18" i="78" s="1"/>
  <c r="DU13" i="78"/>
  <c r="DE12" i="78" s="1"/>
  <c r="DU13" i="77"/>
  <c r="DE12" i="77" s="1"/>
  <c r="DU21" i="77"/>
  <c r="DE18" i="77" s="1"/>
  <c r="DF18" i="77" s="1"/>
  <c r="DU5" i="77"/>
  <c r="DE6" i="77" s="1"/>
  <c r="DJ12" i="77"/>
  <c r="DK12" i="77" s="1"/>
  <c r="DL12" i="77" s="1"/>
  <c r="G41" i="43" s="1"/>
  <c r="DU15" i="77"/>
  <c r="DJ10" i="77"/>
  <c r="DU7" i="77"/>
  <c r="DU23" i="77"/>
  <c r="DJ11" i="77"/>
  <c r="DK11" i="77" s="1"/>
  <c r="DL11" i="77" s="1"/>
  <c r="G40" i="43" s="1"/>
  <c r="DU7" i="76"/>
  <c r="DJ10" i="76"/>
  <c r="DU23" i="76"/>
  <c r="DU15" i="76"/>
  <c r="DJ11" i="76"/>
  <c r="DK11" i="76" s="1"/>
  <c r="DL11" i="76" s="1"/>
  <c r="G120" i="43" s="1"/>
  <c r="DU5" i="76"/>
  <c r="DE6" i="76" s="1"/>
  <c r="DU21" i="76"/>
  <c r="DE18" i="76" s="1"/>
  <c r="DF18" i="76" s="1"/>
  <c r="DU13" i="76"/>
  <c r="DE12" i="76" s="1"/>
  <c r="DJ12" i="76"/>
  <c r="DK12" i="76" s="1"/>
  <c r="DL12" i="76" s="1"/>
  <c r="G121" i="43" s="1"/>
  <c r="DJ10" i="47"/>
  <c r="DU21" i="47"/>
  <c r="DJ12" i="47"/>
  <c r="DJ11" i="47"/>
  <c r="DU23" i="47"/>
  <c r="DU5" i="47"/>
  <c r="DE6" i="47" s="1"/>
  <c r="DU7" i="47"/>
  <c r="DE7" i="47" s="1"/>
  <c r="DU15" i="47"/>
  <c r="DE13" i="47" s="1"/>
  <c r="DU13" i="47"/>
  <c r="DE12" i="47" s="1"/>
  <c r="DE19" i="80" l="1"/>
  <c r="DF19" i="80" s="1"/>
  <c r="DU25" i="80"/>
  <c r="DE20" i="80" s="1"/>
  <c r="DF20" i="80" s="1"/>
  <c r="K52" i="43" s="1"/>
  <c r="DK6" i="80"/>
  <c r="DL6" i="80" s="1"/>
  <c r="G57" i="43" s="1"/>
  <c r="DE24" i="80"/>
  <c r="DF24" i="80" s="1"/>
  <c r="DF6" i="80"/>
  <c r="DG6" i="80" s="1"/>
  <c r="D50" i="43" s="1"/>
  <c r="DU17" i="80"/>
  <c r="DE13" i="80"/>
  <c r="DF13" i="80" s="1"/>
  <c r="DG13" i="80" s="1"/>
  <c r="F52" i="43" s="1"/>
  <c r="DF12" i="80"/>
  <c r="DG12" i="80" s="1"/>
  <c r="D52" i="43" s="1"/>
  <c r="DE7" i="80"/>
  <c r="DF7" i="80" s="1"/>
  <c r="DG7" i="80" s="1"/>
  <c r="F50" i="43" s="1"/>
  <c r="DU9" i="80"/>
  <c r="DK10" i="80"/>
  <c r="DL10" i="80" s="1"/>
  <c r="G62" i="43" s="1"/>
  <c r="DE25" i="80"/>
  <c r="DF6" i="79"/>
  <c r="DG6" i="79" s="1"/>
  <c r="D90" i="43" s="1"/>
  <c r="DE25" i="79"/>
  <c r="DK10" i="79"/>
  <c r="DL10" i="79" s="1"/>
  <c r="G102" i="43" s="1"/>
  <c r="DE19" i="79"/>
  <c r="DF19" i="79" s="1"/>
  <c r="DU25" i="79"/>
  <c r="DE20" i="79" s="1"/>
  <c r="DF20" i="79" s="1"/>
  <c r="K92" i="43" s="1"/>
  <c r="DE7" i="79"/>
  <c r="DF7" i="79" s="1"/>
  <c r="DG7" i="79" s="1"/>
  <c r="F90" i="43" s="1"/>
  <c r="DU9" i="79"/>
  <c r="DF12" i="79"/>
  <c r="DG12" i="79" s="1"/>
  <c r="D92" i="43" s="1"/>
  <c r="DU17" i="79"/>
  <c r="DE13" i="79"/>
  <c r="DF13" i="79" s="1"/>
  <c r="DG13" i="79" s="1"/>
  <c r="F92" i="43" s="1"/>
  <c r="DK6" i="79"/>
  <c r="DL6" i="79" s="1"/>
  <c r="G97" i="43" s="1"/>
  <c r="DE24" i="79"/>
  <c r="DF24" i="79" s="1"/>
  <c r="DF6" i="78"/>
  <c r="DG6" i="78" s="1"/>
  <c r="D70" i="43" s="1"/>
  <c r="DE19" i="78"/>
  <c r="DF19" i="78" s="1"/>
  <c r="DU25" i="78"/>
  <c r="DE20" i="78" s="1"/>
  <c r="DF20" i="78" s="1"/>
  <c r="K72" i="43" s="1"/>
  <c r="DE7" i="78"/>
  <c r="DF7" i="78" s="1"/>
  <c r="DG7" i="78" s="1"/>
  <c r="F70" i="43" s="1"/>
  <c r="DU9" i="78"/>
  <c r="DF12" i="78"/>
  <c r="DG12" i="78" s="1"/>
  <c r="D72" i="43" s="1"/>
  <c r="DE25" i="78"/>
  <c r="DK10" i="78"/>
  <c r="DL10" i="78" s="1"/>
  <c r="G82" i="43" s="1"/>
  <c r="DK6" i="78"/>
  <c r="DL6" i="78" s="1"/>
  <c r="G77" i="43" s="1"/>
  <c r="DE24" i="78"/>
  <c r="DF24" i="78" s="1"/>
  <c r="DE13" i="78"/>
  <c r="DF13" i="78" s="1"/>
  <c r="DG13" i="78" s="1"/>
  <c r="F72" i="43" s="1"/>
  <c r="DU17" i="78"/>
  <c r="DU17" i="77"/>
  <c r="DE13" i="77"/>
  <c r="DF13" i="77" s="1"/>
  <c r="DG13" i="77" s="1"/>
  <c r="F32" i="43" s="1"/>
  <c r="DF6" i="77"/>
  <c r="DG6" i="77" s="1"/>
  <c r="D30" i="43" s="1"/>
  <c r="DE25" i="77"/>
  <c r="DK10" i="77"/>
  <c r="DL10" i="77" s="1"/>
  <c r="G42" i="43" s="1"/>
  <c r="DE19" i="77"/>
  <c r="DF19" i="77" s="1"/>
  <c r="DU25" i="77"/>
  <c r="DE20" i="77" s="1"/>
  <c r="DF20" i="77" s="1"/>
  <c r="K32" i="43" s="1"/>
  <c r="DF12" i="77"/>
  <c r="DG12" i="77" s="1"/>
  <c r="D32" i="43" s="1"/>
  <c r="DU9" i="77"/>
  <c r="DE7" i="77"/>
  <c r="DF7" i="77" s="1"/>
  <c r="DG7" i="77" s="1"/>
  <c r="F30" i="43" s="1"/>
  <c r="DE24" i="77"/>
  <c r="DF24" i="77" s="1"/>
  <c r="DK6" i="77"/>
  <c r="DL6" i="77" s="1"/>
  <c r="G37" i="43" s="1"/>
  <c r="DU17" i="76"/>
  <c r="DE13" i="76"/>
  <c r="DF13" i="76" s="1"/>
  <c r="DG13" i="76" s="1"/>
  <c r="F112" i="43" s="1"/>
  <c r="DU25" i="76"/>
  <c r="DE20" i="76" s="1"/>
  <c r="DF20" i="76" s="1"/>
  <c r="K112" i="43" s="1"/>
  <c r="DE19" i="76"/>
  <c r="DF19" i="76" s="1"/>
  <c r="DF12" i="76"/>
  <c r="DG12" i="76" s="1"/>
  <c r="D112" i="43" s="1"/>
  <c r="DK10" i="76"/>
  <c r="DL10" i="76" s="1"/>
  <c r="G122" i="43" s="1"/>
  <c r="DE25" i="76"/>
  <c r="DE7" i="76"/>
  <c r="DF7" i="76" s="1"/>
  <c r="DG7" i="76" s="1"/>
  <c r="F110" i="43" s="1"/>
  <c r="DU9" i="76"/>
  <c r="DE24" i="76"/>
  <c r="DF24" i="76" s="1"/>
  <c r="DK6" i="76"/>
  <c r="DL6" i="76" s="1"/>
  <c r="G117" i="43" s="1"/>
  <c r="DF6" i="76"/>
  <c r="DG6" i="76" s="1"/>
  <c r="D110" i="43" s="1"/>
  <c r="DU25" i="47"/>
  <c r="DU9" i="47"/>
  <c r="DE8" i="47"/>
  <c r="DU17" i="47"/>
  <c r="DE14" i="47"/>
  <c r="DF25" i="80" l="1"/>
  <c r="DE26" i="80"/>
  <c r="DF26" i="80" s="1"/>
  <c r="J52" i="43" s="1"/>
  <c r="DE8" i="80"/>
  <c r="DF8" i="80" s="1"/>
  <c r="DG8" i="80" s="1"/>
  <c r="DE14" i="80"/>
  <c r="DF14" i="80" s="1"/>
  <c r="DG14" i="80" s="1"/>
  <c r="DE8" i="76"/>
  <c r="DF8" i="76" s="1"/>
  <c r="DG8" i="76" s="1"/>
  <c r="DE26" i="79"/>
  <c r="DF26" i="79" s="1"/>
  <c r="J92" i="43" s="1"/>
  <c r="DF25" i="79"/>
  <c r="DE14" i="79"/>
  <c r="DF14" i="79" s="1"/>
  <c r="DG14" i="79" s="1"/>
  <c r="DE8" i="79"/>
  <c r="DF8" i="79" s="1"/>
  <c r="DG8" i="79" s="1"/>
  <c r="DE14" i="77"/>
  <c r="DF14" i="77" s="1"/>
  <c r="DG14" i="77" s="1"/>
  <c r="DE14" i="78"/>
  <c r="DF14" i="78" s="1"/>
  <c r="DG14" i="78" s="1"/>
  <c r="DE26" i="78"/>
  <c r="DF26" i="78" s="1"/>
  <c r="J72" i="43" s="1"/>
  <c r="DF25" i="78"/>
  <c r="DE8" i="78"/>
  <c r="DF8" i="78" s="1"/>
  <c r="DG8" i="78" s="1"/>
  <c r="DE26" i="77"/>
  <c r="DF26" i="77" s="1"/>
  <c r="J32" i="43" s="1"/>
  <c r="DF25" i="77"/>
  <c r="DE14" i="76"/>
  <c r="DF14" i="76" s="1"/>
  <c r="DG14" i="76" s="1"/>
  <c r="DE8" i="77"/>
  <c r="DF8" i="77" s="1"/>
  <c r="DG8" i="77" s="1"/>
  <c r="DE26" i="76"/>
  <c r="DF26" i="76" s="1"/>
  <c r="J112" i="43" s="1"/>
  <c r="DF25" i="76"/>
  <c r="H30" i="43" l="1"/>
  <c r="L32" i="43"/>
  <c r="M32" i="43"/>
  <c r="H32" i="43"/>
  <c r="L112" i="43"/>
  <c r="H110" i="43"/>
  <c r="M112" i="43"/>
  <c r="H112" i="43"/>
  <c r="L92" i="43"/>
  <c r="H90" i="43"/>
  <c r="M92" i="43"/>
  <c r="H92" i="43"/>
  <c r="H70" i="43"/>
  <c r="L72" i="43"/>
  <c r="M72" i="43"/>
  <c r="H72" i="43"/>
  <c r="M52" i="43"/>
  <c r="H52" i="43"/>
  <c r="H50" i="43"/>
  <c r="L52" i="43"/>
  <c r="F15" i="17"/>
  <c r="F16" i="17" s="1"/>
  <c r="F17" i="17" s="1"/>
  <c r="F18" i="17" s="1"/>
  <c r="F8" i="17"/>
  <c r="F7" i="17" s="1"/>
  <c r="F6" i="17" s="1"/>
  <c r="DO11" i="47" l="1"/>
  <c r="DK19" i="47" l="1"/>
  <c r="DL19" i="47" s="1"/>
  <c r="DK20" i="47"/>
  <c r="DL20" i="47" s="1"/>
  <c r="DK29" i="47"/>
  <c r="DL29" i="47" s="1"/>
  <c r="DK21" i="47"/>
  <c r="DL21" i="47" s="1"/>
  <c r="DK8" i="47"/>
  <c r="DL8" i="47" s="1"/>
  <c r="DE18" i="47"/>
  <c r="DF18" i="47" s="1"/>
  <c r="DF14" i="47"/>
  <c r="DG14" i="47" s="1"/>
  <c r="DE25" i="47"/>
  <c r="DK12" i="47"/>
  <c r="DL12" i="47" s="1"/>
  <c r="DE19" i="47"/>
  <c r="DF19" i="47" s="1"/>
  <c r="DK30" i="47"/>
  <c r="DL30" i="47" s="1"/>
  <c r="DF13" i="47"/>
  <c r="DG13" i="47" s="1"/>
  <c r="DF6" i="47"/>
  <c r="DG6" i="47" s="1"/>
  <c r="DE20" i="47"/>
  <c r="DF20" i="47" s="1"/>
  <c r="DK10" i="47"/>
  <c r="DL10" i="47" s="1"/>
  <c r="DK17" i="47"/>
  <c r="DL17" i="47" s="1"/>
  <c r="DK6" i="47"/>
  <c r="DL6" i="47" s="1"/>
  <c r="DF12" i="47"/>
  <c r="DG12" i="47" s="1"/>
  <c r="DE24" i="47"/>
  <c r="DF24" i="47" s="1"/>
  <c r="DK11" i="47"/>
  <c r="DL11" i="47" s="1"/>
  <c r="DK24" i="47"/>
  <c r="DL24" i="47" s="1"/>
  <c r="DK7" i="47"/>
  <c r="DL7" i="47" s="1"/>
  <c r="DK15" i="47"/>
  <c r="DL15" i="47" s="1"/>
  <c r="DK26" i="47"/>
  <c r="DL26" i="47" s="1"/>
  <c r="DF7" i="47"/>
  <c r="DG7" i="47" s="1"/>
  <c r="DK16" i="47"/>
  <c r="DL16" i="47" s="1"/>
  <c r="DK25" i="47"/>
  <c r="DL25" i="47" s="1"/>
  <c r="DK28" i="47"/>
  <c r="DL28" i="47" s="1"/>
  <c r="DF8" i="47"/>
  <c r="DG8" i="47" s="1"/>
  <c r="D16" i="43" l="1"/>
  <c r="D15" i="43"/>
  <c r="F16" i="43"/>
  <c r="G16" i="43"/>
  <c r="F21" i="43"/>
  <c r="F20" i="43"/>
  <c r="D21" i="43"/>
  <c r="G21" i="43"/>
  <c r="D20" i="43"/>
  <c r="G20" i="43"/>
  <c r="D108" i="43"/>
  <c r="D28" i="43"/>
  <c r="F108" i="43"/>
  <c r="F68" i="43"/>
  <c r="H108" i="43"/>
  <c r="H68" i="43"/>
  <c r="H88" i="43"/>
  <c r="D22" i="43"/>
  <c r="G22" i="43"/>
  <c r="F12" i="43"/>
  <c r="F10" i="43"/>
  <c r="F22" i="43"/>
  <c r="F17" i="43"/>
  <c r="G15" i="43"/>
  <c r="F15" i="43"/>
  <c r="D17" i="43"/>
  <c r="K12" i="43"/>
  <c r="D10" i="43"/>
  <c r="D12" i="43"/>
  <c r="G17" i="43"/>
  <c r="M12" i="43"/>
  <c r="H12" i="43"/>
  <c r="L12" i="43"/>
  <c r="H10" i="43"/>
  <c r="DF25" i="47"/>
  <c r="DE26" i="47"/>
  <c r="DF26" i="47" s="1"/>
  <c r="F8" i="43" l="1"/>
  <c r="H48" i="43"/>
  <c r="D68" i="43"/>
  <c r="D48" i="43"/>
  <c r="D88" i="43"/>
  <c r="D8" i="43"/>
  <c r="F28" i="43"/>
  <c r="F48" i="43"/>
  <c r="F88" i="43"/>
  <c r="H28" i="43"/>
  <c r="H8" i="43"/>
  <c r="J12" i="43"/>
</calcChain>
</file>

<file path=xl/sharedStrings.xml><?xml version="1.0" encoding="utf-8"?>
<sst xmlns="http://schemas.openxmlformats.org/spreadsheetml/2006/main" count="1720" uniqueCount="242">
  <si>
    <t xml:space="preserve">Impact Assessment Calculator </t>
  </si>
  <si>
    <t>Last updated</t>
  </si>
  <si>
    <t>Instructions</t>
  </si>
  <si>
    <t xml:space="preserve">This spreadsheet will expire on: </t>
  </si>
  <si>
    <t xml:space="preserve">This calculator can be used to calculate the Equivalent Annual Net Direct Cost to Business (EANDCB) and the Equivalent Annual Net Direct Cost to Households (EANDCH) for your measure. It can also be used to calculate the other figures required for the Impact Assessments and Options Assessments. If you have any questions regarding the use of this calculator, please contact: </t>
  </si>
  <si>
    <t>Helen.Woodward3@businessandtrade.gov.uk</t>
  </si>
  <si>
    <t>BRF@businessandtrade.gov.uk</t>
  </si>
  <si>
    <t>The calculator is usually updated quaterly with HMT GDP deflators. It is not mandatory to use this spreadsheet, however it is recommended. When submitting your Options Assessment (OA) or Impact Assessment (IA) to the RPC for scrutiny we recommend that this spreadsheet accompanies the OA or IA. This helps RPC analysts to quickly check for issues and adds reassurance about the calculations.</t>
  </si>
  <si>
    <t>Inputs</t>
  </si>
  <si>
    <r>
      <t xml:space="preserve">1. Please enter in the </t>
    </r>
    <r>
      <rPr>
        <b/>
        <sz val="12"/>
        <color rgb="FF000000"/>
        <rFont val="Arial"/>
        <family val="2"/>
      </rPr>
      <t>inputs tab</t>
    </r>
    <r>
      <rPr>
        <sz val="12"/>
        <color indexed="8"/>
        <rFont val="Arial"/>
        <family val="2"/>
      </rPr>
      <t xml:space="preserve"> the length of the </t>
    </r>
    <r>
      <rPr>
        <b/>
        <sz val="12"/>
        <color rgb="FF000000"/>
        <rFont val="Arial"/>
        <family val="2"/>
      </rPr>
      <t>appraisal period</t>
    </r>
    <r>
      <rPr>
        <sz val="12"/>
        <color indexed="8"/>
        <rFont val="Arial"/>
        <family val="2"/>
      </rPr>
      <t xml:space="preserve"> (default is 10 years), the </t>
    </r>
    <r>
      <rPr>
        <b/>
        <sz val="12"/>
        <color rgb="FF000000"/>
        <rFont val="Arial"/>
        <family val="2"/>
      </rPr>
      <t>price base year</t>
    </r>
    <r>
      <rPr>
        <sz val="12"/>
        <color indexed="8"/>
        <rFont val="Arial"/>
        <family val="2"/>
      </rPr>
      <t xml:space="preserve"> for the costs/benefits you enter, and the </t>
    </r>
    <r>
      <rPr>
        <b/>
        <sz val="12"/>
        <color rgb="FF000000"/>
        <rFont val="Arial"/>
        <family val="2"/>
      </rPr>
      <t>year the costs/benefits begin</t>
    </r>
    <r>
      <rPr>
        <sz val="12"/>
        <color indexed="8"/>
        <rFont val="Arial"/>
        <family val="2"/>
      </rPr>
      <t xml:space="preserve"> for each option.</t>
    </r>
  </si>
  <si>
    <r>
      <t xml:space="preserve">2. For each Option sheet, costs and benefits should be entered based on </t>
    </r>
    <r>
      <rPr>
        <b/>
        <sz val="12"/>
        <color rgb="FF000000"/>
        <rFont val="Arial"/>
        <family val="2"/>
      </rPr>
      <t>each 12 month period following the date at which the cost/benefit stream begins</t>
    </r>
    <r>
      <rPr>
        <sz val="12"/>
        <color indexed="8"/>
        <rFont val="Arial"/>
        <family val="2"/>
      </rPr>
      <t xml:space="preserve"> e.g. if this is in February 2024. The first 'policy year' or 12 month period is therefore February 2024 to January 2025. </t>
    </r>
    <r>
      <rPr>
        <b/>
        <sz val="12"/>
        <color rgb="FF000000"/>
        <rFont val="Arial"/>
        <family val="2"/>
      </rPr>
      <t>Sheets are unlocked for accessibility but please only enter figures in blank cells.</t>
    </r>
    <r>
      <rPr>
        <sz val="12"/>
        <color indexed="8"/>
        <rFont val="Arial"/>
        <family val="2"/>
      </rPr>
      <t xml:space="preserve"> </t>
    </r>
  </si>
  <si>
    <r>
      <t xml:space="preserve">3. For every policy option, you can input the best estimates, low values and high values. All values should be in </t>
    </r>
    <r>
      <rPr>
        <b/>
        <sz val="12"/>
        <color rgb="FF000000"/>
        <rFont val="Arial"/>
        <family val="2"/>
      </rPr>
      <t>millions of pounds</t>
    </r>
    <r>
      <rPr>
        <sz val="12"/>
        <color indexed="8"/>
        <rFont val="Arial"/>
        <family val="2"/>
      </rPr>
      <t>, so £1,500,000 should be entered as 1.5. Please round final values for EANDCB to the nearest £0.1m</t>
    </r>
  </si>
  <si>
    <t>4. Select the type of impact in the drop down menus in column A. Choose "OTHER" if the cost item does not impact on business or households (i.e. if the impacts are on wider society). If the impact on business/households is direct then select "YES" in the "Direct impact on business or household?" column, otherwise select "NO". Costs and benefits that affect more than one category (business, households, and wider society) or that have both direct and indirect impacts, need to be split into their constituent parts and entered as separate cost items.</t>
  </si>
  <si>
    <t>5. To reveal additional cost or benefit rows, or additional year columns, just click on the plus button. The discount rate will change accordingly, as the IA calculator has been pre-programmed with the schedule of discount rates laid out in HMT's Green Book. 0-30 years = 3.5%; 31-50 years = 3.0%</t>
  </si>
  <si>
    <t>Outputs</t>
  </si>
  <si>
    <r>
      <t xml:space="preserve">The </t>
    </r>
    <r>
      <rPr>
        <b/>
        <sz val="12"/>
        <color theme="1"/>
        <rFont val="Arial"/>
        <family val="2"/>
      </rPr>
      <t>Overview tab</t>
    </r>
    <r>
      <rPr>
        <sz val="12"/>
        <color theme="1"/>
        <rFont val="Arial"/>
        <family val="2"/>
      </rPr>
      <t xml:space="preserve"> displays the cost of each option in terms of NPSV, Business NPV (direct and indirect impacts on business), EANDCB and EANDCH, ready for insertion in the Impact Assessment template (see below). The grey boxes are always in current year prices and present value.
</t>
    </r>
  </si>
  <si>
    <r>
      <rPr>
        <sz val="12"/>
        <color theme="1"/>
        <rFont val="Arial"/>
        <family val="2"/>
      </rPr>
      <t xml:space="preserve">As a default, the white boxes on the overview page are calculated using the price and present value base years that have been input into the green table on the inputs tab, and so are not adjusted if that is different to current year prices and present value. </t>
    </r>
    <r>
      <rPr>
        <b/>
        <sz val="12"/>
        <color theme="1"/>
        <rFont val="Arial"/>
        <family val="2"/>
      </rPr>
      <t>The option to have the figures adjusted to the current year is available through the YES/NO box at the top of the Overview sheet.</t>
    </r>
  </si>
  <si>
    <t>Name of measure:</t>
  </si>
  <si>
    <t>xxx</t>
  </si>
  <si>
    <t>Description:</t>
  </si>
  <si>
    <t>Date:</t>
  </si>
  <si>
    <t>Department:</t>
  </si>
  <si>
    <t>Contact address:</t>
  </si>
  <si>
    <t>IA number:</t>
  </si>
  <si>
    <t>1. Please enter below the length of the appraisal period (default is 10 years), the price base year for the costs/benefits you enter, and the year the costs/benefits begin for each option:</t>
  </si>
  <si>
    <t>Appraisal period in years</t>
  </si>
  <si>
    <t>Price Base Year</t>
  </si>
  <si>
    <r>
      <t xml:space="preserve">Present Value Base Year                   </t>
    </r>
    <r>
      <rPr>
        <b/>
        <sz val="10"/>
        <color indexed="8"/>
        <rFont val="Arial"/>
        <family val="2"/>
      </rPr>
      <t>(Year costs / benefits begin)</t>
    </r>
  </si>
  <si>
    <t>Option 1:</t>
  </si>
  <si>
    <t>Option 2:</t>
  </si>
  <si>
    <t>Option 3:</t>
  </si>
  <si>
    <t>Option 4:</t>
  </si>
  <si>
    <t>Option 5:</t>
  </si>
  <si>
    <t>Option 6:</t>
  </si>
  <si>
    <t>For the purposes of wider reporting on better regulation it is useful to report EANDCB, EANDCH, Business NPV and NPSV in current year prices and present value. The spreadsheet will automatically convert to 2025 price and present value on the overview sheet in the grey cells.</t>
  </si>
  <si>
    <t>2. Please select the discount rate required from the drop down box below, the default 3.5% is taken from HMTs Green Book Annex 6. Explanation of where one may depart from this default can be found in 'Intergenerational wealth transfers and social discounting: Supplementary Green Book guidance'</t>
  </si>
  <si>
    <t>Discount rate:</t>
  </si>
  <si>
    <t>x</t>
  </si>
  <si>
    <t>IA Number:</t>
  </si>
  <si>
    <t>Would you like both white and grey boxes to have the same base year?</t>
  </si>
  <si>
    <t>NO</t>
  </si>
  <si>
    <t>Option 1, overview page:</t>
  </si>
  <si>
    <t>Net Benefit (Present Value) £m:</t>
  </si>
  <si>
    <r>
      <t xml:space="preserve">Cost of Option
</t>
    </r>
    <r>
      <rPr>
        <sz val="12"/>
        <color indexed="8"/>
        <rFont val="Arial"/>
        <family val="2"/>
      </rPr>
      <t>(2025 prices, 2025 present value)</t>
    </r>
  </si>
  <si>
    <t>Low:</t>
  </si>
  <si>
    <t>High:</t>
  </si>
  <si>
    <t>Best Estimate</t>
  </si>
  <si>
    <t>Direct cost to business (Equivalent Annual) £m:</t>
  </si>
  <si>
    <t>Total Net Present</t>
  </si>
  <si>
    <t>Business Net</t>
  </si>
  <si>
    <t>Net direct cost to</t>
  </si>
  <si>
    <t>Costs:</t>
  </si>
  <si>
    <t>Benefits:</t>
  </si>
  <si>
    <t>Net:</t>
  </si>
  <si>
    <t>Social Value</t>
  </si>
  <si>
    <t>Present Value</t>
  </si>
  <si>
    <t>business per year</t>
  </si>
  <si>
    <t>households per year</t>
  </si>
  <si>
    <t>Direct cost to households (Equivalent Annual) £m:</t>
  </si>
  <si>
    <t>Appraisal Period (Years)</t>
  </si>
  <si>
    <t>Costs</t>
  </si>
  <si>
    <r>
      <t xml:space="preserve">Total Transition </t>
    </r>
    <r>
      <rPr>
        <sz val="8"/>
        <color indexed="8"/>
        <rFont val="Arial"/>
        <family val="2"/>
      </rPr>
      <t>(constant price)</t>
    </r>
  </si>
  <si>
    <t>Years</t>
  </si>
  <si>
    <r>
      <t>Average Annual</t>
    </r>
    <r>
      <rPr>
        <sz val="8"/>
        <color indexed="8"/>
        <rFont val="Arial"/>
        <family val="2"/>
      </rPr>
      <t xml:space="preserve"> (excl. Transition, constant price)</t>
    </r>
  </si>
  <si>
    <r>
      <t>Total Cost</t>
    </r>
    <r>
      <rPr>
        <sz val="8"/>
        <color indexed="8"/>
        <rFont val="Arial"/>
        <family val="2"/>
      </rPr>
      <t xml:space="preserve">           (present value)</t>
    </r>
  </si>
  <si>
    <t>Low</t>
  </si>
  <si>
    <t>High</t>
  </si>
  <si>
    <t>Benefits</t>
  </si>
  <si>
    <r>
      <t>Total Benefit</t>
    </r>
    <r>
      <rPr>
        <sz val="8"/>
        <color indexed="8"/>
        <rFont val="Arial"/>
        <family val="2"/>
      </rPr>
      <t xml:space="preserve">      (present value)</t>
    </r>
  </si>
  <si>
    <t>Option 2, overview page:</t>
  </si>
  <si>
    <t>Option 3, overview page:</t>
  </si>
  <si>
    <t>Option 4, overview page:</t>
  </si>
  <si>
    <t>Option 5, overview page:</t>
  </si>
  <si>
    <t>Option 6, overview page:</t>
  </si>
  <si>
    <t>YES</t>
  </si>
  <si>
    <t>Type of</t>
  </si>
  <si>
    <t xml:space="preserve">Direct Impact </t>
  </si>
  <si>
    <t>Option 1</t>
  </si>
  <si>
    <t>Description of cost</t>
  </si>
  <si>
    <t>FIGURES SHOULD BE ENTERED IN £M FOR EACH 12 MONTH PERIOD (OR 'POLICY YEAR') FOLLOWING DATE COSTS / BENEFITS BEGIN</t>
  </si>
  <si>
    <t xml:space="preserve"> Impact</t>
  </si>
  <si>
    <t xml:space="preserve">on business </t>
  </si>
  <si>
    <t>Year</t>
  </si>
  <si>
    <t>or household?</t>
  </si>
  <si>
    <t>Transition Costs</t>
  </si>
  <si>
    <t>Total</t>
  </si>
  <si>
    <t>Present Value Total</t>
  </si>
  <si>
    <t>Business impact?</t>
  </si>
  <si>
    <t>Household impact?</t>
  </si>
  <si>
    <t>Direct business impact?</t>
  </si>
  <si>
    <t>Direct household impact?</t>
  </si>
  <si>
    <t>PV Direct Costs to Business</t>
  </si>
  <si>
    <t>Transition Cost 1 - Best Estimate</t>
  </si>
  <si>
    <t>EANDCB</t>
  </si>
  <si>
    <t>Annualised</t>
  </si>
  <si>
    <t>2025 Prices</t>
  </si>
  <si>
    <t>2025 Base Year</t>
  </si>
  <si>
    <t>Present Value Total Cost Scenarios</t>
  </si>
  <si>
    <t>Direct Business Costs</t>
  </si>
  <si>
    <t>PV Direct Benefits to Business</t>
  </si>
  <si>
    <t>Direct Business Benefits</t>
  </si>
  <si>
    <t>Low (i.e. best)</t>
  </si>
  <si>
    <t>Assumptions</t>
  </si>
  <si>
    <t>Transition Cost 2 - Best Estimate</t>
  </si>
  <si>
    <t>Net Direct Cost to Business</t>
  </si>
  <si>
    <t>High (i.e. worst)</t>
  </si>
  <si>
    <t>Discount rate</t>
  </si>
  <si>
    <t>NPV Direct Impact on Business</t>
  </si>
  <si>
    <t>Present Value Total Benefit Scenarios</t>
  </si>
  <si>
    <t>PV Base Year</t>
  </si>
  <si>
    <t>Transition Cost 3 - Best Estimate</t>
  </si>
  <si>
    <t>EANDCH</t>
  </si>
  <si>
    <t>Deflation Factor</t>
  </si>
  <si>
    <t>Direct Household Costs</t>
  </si>
  <si>
    <t>Discount factor</t>
  </si>
  <si>
    <t>PV Direct Costs to Households</t>
  </si>
  <si>
    <t>Direct Household Benefits</t>
  </si>
  <si>
    <t>Annuity Rate</t>
  </si>
  <si>
    <t>Transition Cost 4 - Best Estimate</t>
  </si>
  <si>
    <t>Net Direct Cost to Households</t>
  </si>
  <si>
    <t>Annual Cost Scenarios (Constant price)</t>
  </si>
  <si>
    <t>PV Direct Benefits to Households</t>
  </si>
  <si>
    <t>NPV Direct Impact on Households</t>
  </si>
  <si>
    <t>Transition Cost 5 - Best Estimate</t>
  </si>
  <si>
    <t>Business NPV</t>
  </si>
  <si>
    <t>Total Business Costs</t>
  </si>
  <si>
    <t>Annual Benefit Scenarios (Constant price)</t>
  </si>
  <si>
    <t>Total Business Benefits</t>
  </si>
  <si>
    <t>Annual Costs</t>
  </si>
  <si>
    <t>Net Total Business Impact</t>
  </si>
  <si>
    <t>Low (i.e. worst)</t>
  </si>
  <si>
    <t>PV Costs to Business</t>
  </si>
  <si>
    <t>OTHER</t>
  </si>
  <si>
    <t>Annual Cost 1 - Best Estimate</t>
  </si>
  <si>
    <t>High (i.e. best)</t>
  </si>
  <si>
    <t>PV Benefits to Business</t>
  </si>
  <si>
    <t>NPSV</t>
  </si>
  <si>
    <t>Total Transition Cost Scenarios (Constant price)</t>
  </si>
  <si>
    <t>Annual Cost 2 - Best Estimate</t>
  </si>
  <si>
    <t>Total Costs</t>
  </si>
  <si>
    <t>NPV Impact on Business</t>
  </si>
  <si>
    <t>Total Benefits</t>
  </si>
  <si>
    <t>Net Impact</t>
  </si>
  <si>
    <t>Annual Cost 3 - Best Estimate</t>
  </si>
  <si>
    <t>Total Transition Benefit Scenarios (Constant price)</t>
  </si>
  <si>
    <t>Annual Cost 4 - Best Estimate</t>
  </si>
  <si>
    <t>Annual Cost 5 - Best Estimate</t>
  </si>
  <si>
    <t>Annual Cost 6 - Best Estimate</t>
  </si>
  <si>
    <t>Annual Cost 7 - Best Estimate</t>
  </si>
  <si>
    <t>Annual Cost 8 - Best Estimate</t>
  </si>
  <si>
    <t>Annual Cost 9 - Best Estimate</t>
  </si>
  <si>
    <t>Annual Cost 10 - Best Estimate</t>
  </si>
  <si>
    <t>Annual Cost 11 - Best Estimate</t>
  </si>
  <si>
    <t>Annual Cost 12 - Best Estimate</t>
  </si>
  <si>
    <t>Annual Cost 13 - Best Estimate</t>
  </si>
  <si>
    <t>Annual Cost 14 - Best Estimate</t>
  </si>
  <si>
    <t>Annual Cost 15 - Best Estimate</t>
  </si>
  <si>
    <t>Description of benefit</t>
  </si>
  <si>
    <t>Transition Benefits</t>
  </si>
  <si>
    <t>Transition Benefit 1 - Best Estimate</t>
  </si>
  <si>
    <t>Transition Benefit 2 - Best Estimate</t>
  </si>
  <si>
    <t>Transition Benefit 3 - Best Estimate</t>
  </si>
  <si>
    <t>Transition Benefit 4 - Best Estimate</t>
  </si>
  <si>
    <t>Transition Benefit 5 - Best Estimate</t>
  </si>
  <si>
    <t>Annual Benefits</t>
  </si>
  <si>
    <t>Annual Benefit 1 - Best Estimate</t>
  </si>
  <si>
    <t>Annual Benefit 2 - Best Estimate</t>
  </si>
  <si>
    <t>Annual Benefit 3 - Best Estimate</t>
  </si>
  <si>
    <t>Annual Benefit 4 - Best Estimate</t>
  </si>
  <si>
    <t>Annual Benefit 5 - Best Estimate</t>
  </si>
  <si>
    <t>Annual Benefit 6 - Best Estimate</t>
  </si>
  <si>
    <t>Annual Benefit 7 - Best Estimate</t>
  </si>
  <si>
    <t>Annual Benefit 8 - Best Estimate</t>
  </si>
  <si>
    <t>Annual Benefit 9 - Best Estimate</t>
  </si>
  <si>
    <t>Annual Benefit 10 - Best Estimate</t>
  </si>
  <si>
    <t>Annual Benefit 11 - Best Estimate</t>
  </si>
  <si>
    <t>Annual Benefit 12 - Best Estimate</t>
  </si>
  <si>
    <t>Annual Benefit 13 - Best Estimate</t>
  </si>
  <si>
    <t>Annual Benefit 14 - Best Estimate</t>
  </si>
  <si>
    <t>Annual Benefit 15 - Best Estimate</t>
  </si>
  <si>
    <t>Discount factors</t>
  </si>
  <si>
    <t>LOOKUPS</t>
  </si>
  <si>
    <t>BUSINESS</t>
  </si>
  <si>
    <t>HOUSEHOLD</t>
  </si>
  <si>
    <t>Option 2</t>
  </si>
  <si>
    <t>Option 3</t>
  </si>
  <si>
    <t>Option 4</t>
  </si>
  <si>
    <t>Option 5</t>
  </si>
  <si>
    <t>Option 6</t>
  </si>
  <si>
    <t>GDP Deflator data, source: https://www.gov.uk/government/collections/gdp-deflators-at-market-prices-and-money-gdp</t>
  </si>
  <si>
    <t>The GDP deflator set is updated after every ONS Quarterly National Accounts release (at the end of each quarter) and whenever Treasury updates it's forecasts (usually twice a year).</t>
  </si>
  <si>
    <t>GDP deflator at market prices (treasury)</t>
  </si>
  <si>
    <t>updated to GDP deflators for March 2025, published on 28th Mar 2025</t>
  </si>
  <si>
    <t>Calendar year</t>
  </si>
  <si>
    <t>2024 = 100 (ex. forecasts)</t>
  </si>
  <si>
    <t>per cent change on previous year</t>
  </si>
  <si>
    <t>2025 = 100</t>
  </si>
  <si>
    <t>-</t>
  </si>
  <si>
    <t>Year (t)</t>
  </si>
  <si>
    <t xml:space="preserve"> (t-1)</t>
  </si>
  <si>
    <t>Discount Rate (r)</t>
  </si>
  <si>
    <t>1+ Discount Rate (1+r)</t>
  </si>
  <si>
    <r>
      <t>1/Discount Factor (Π(1+r</t>
    </r>
    <r>
      <rPr>
        <b/>
        <sz val="6"/>
        <rFont val="Arial"/>
        <family val="2"/>
      </rPr>
      <t>t</t>
    </r>
    <r>
      <rPr>
        <b/>
        <sz val="10"/>
        <rFont val="Arial"/>
        <family val="2"/>
      </rPr>
      <t>))</t>
    </r>
  </si>
  <si>
    <t>Discount Factor (DF)</t>
  </si>
  <si>
    <t>Annuity rate (ΣDF)</t>
  </si>
  <si>
    <t>Column G gives the sum of the discount factors up to the relevant year</t>
  </si>
  <si>
    <t>This worksheet calculates the Annuity rate using the formula below</t>
  </si>
  <si>
    <t>Default appraisal period of 10 years</t>
  </si>
  <si>
    <t>Note discount rate change (column C) and formula change (column E)</t>
  </si>
  <si>
    <t>Reason</t>
  </si>
  <si>
    <t>Change</t>
  </si>
  <si>
    <t>Date completed</t>
  </si>
  <si>
    <t>Comments</t>
  </si>
  <si>
    <t>Carried out by</t>
  </si>
  <si>
    <t>NB: quarterly updates to GDP deflators are not included here.</t>
  </si>
  <si>
    <t>User request</t>
  </si>
  <si>
    <t>Options extended to 100 years</t>
  </si>
  <si>
    <t>Helen Woodward</t>
  </si>
  <si>
    <t>Accessibility</t>
  </si>
  <si>
    <t>All sheets now have text in cell A1</t>
  </si>
  <si>
    <t>Remove merged cells</t>
  </si>
  <si>
    <t>remove blank rows and columns</t>
  </si>
  <si>
    <t>remove red text for colour contrast</t>
  </si>
  <si>
    <t>green made brighter</t>
  </si>
  <si>
    <t>Column should be table headers</t>
  </si>
  <si>
    <t>N/A</t>
  </si>
  <si>
    <t>Not practical for this design</t>
  </si>
  <si>
    <t>User feedback</t>
  </si>
  <si>
    <t>Additional guidance on instructions tab on how spreadsheet can be used and who to send it to</t>
  </si>
  <si>
    <t>Additional info abou the regulatory measure on input sheet which feeds into overview</t>
  </si>
  <si>
    <t>Checks by external QA Stuart Roddam</t>
  </si>
  <si>
    <t>cells DJ6 on options tabs: DB63 counted twice. cells DJ7 on options tabs: DB64 counted twice. cells DJ8 on options tabs: DB65 counted twice. Now fixed</t>
  </si>
  <si>
    <t>QA from Stuart Roddam, DESNZ</t>
  </si>
  <si>
    <t>Checks by RPC sec analysts</t>
  </si>
  <si>
    <t>Note that undiscounting past impacts is not desirable. Add note to guidance that if using for past impacts, to report the original present value year, rather than uprating to 2024 terms.</t>
  </si>
  <si>
    <t>QA from David Campbell, RPC sec</t>
  </si>
  <si>
    <t>Final checks from SRD</t>
  </si>
  <si>
    <t>new GDP deflators March 31st 2024</t>
  </si>
  <si>
    <t>Publish</t>
  </si>
  <si>
    <t>Roll forward</t>
  </si>
  <si>
    <t>roll forward to 2025, plus Dec 24 GDP deflators</t>
  </si>
  <si>
    <t>QA by Stuart Roddam, DESNZ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</si>
</sst>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0"/>
    <numFmt numFmtId="165" formatCode="0.0"/>
    <numFmt numFmtId="166" formatCode="0.0000"/>
    <numFmt numFmtId="167" formatCode="0.000%"/>
    <numFmt numFmtId="168" formatCode="0.00000000"/>
    <numFmt numFmtId="169" formatCode="0.000000000"/>
    <numFmt numFmtId="170" formatCode="mmm\-yyyy"/>
    <numFmt numFmtId="171" formatCode="0.0%"/>
  </numFmts>
  <fonts count="41">
    <font>
      <sz val="12"/>
      <color theme="1"/>
      <name val="Arial"/>
      <family val="2"/>
    </font>
    <font>
      <sz val="11"/>
      <color theme="1"/>
      <name val="Calibri"/>
      <family val="2"/>
      <scheme val="minor"/>
    </font>
    <font>
      <sz val="12"/>
      <color indexed="8"/>
      <name val="Arial"/>
      <family val="2"/>
    </font>
    <font>
      <sz val="8"/>
      <color indexed="8"/>
      <name val="Arial"/>
      <family val="2"/>
    </font>
    <font>
      <sz val="12"/>
      <name val="Arial"/>
      <family val="2"/>
    </font>
    <font>
      <b/>
      <sz val="12"/>
      <name val="Arial"/>
      <family val="2"/>
    </font>
    <font>
      <sz val="12"/>
      <name val="Arial"/>
      <family val="2"/>
    </font>
    <font>
      <b/>
      <sz val="10"/>
      <name val="Arial"/>
      <family val="2"/>
    </font>
    <font>
      <sz val="10"/>
      <name val="Arial"/>
      <family val="2"/>
    </font>
    <font>
      <sz val="10"/>
      <name val="Arial Unicode MS"/>
      <family val="2"/>
    </font>
    <font>
      <sz val="12"/>
      <color indexed="8"/>
      <name val="Arial"/>
      <family val="2"/>
    </font>
    <font>
      <b/>
      <sz val="12"/>
      <color indexed="8"/>
      <name val="Arial"/>
      <family val="2"/>
    </font>
    <font>
      <u/>
      <sz val="12"/>
      <color indexed="8"/>
      <name val="Arial"/>
      <family val="2"/>
    </font>
    <font>
      <sz val="10"/>
      <color indexed="8"/>
      <name val="Arial"/>
      <family val="2"/>
    </font>
    <font>
      <sz val="30"/>
      <color indexed="8"/>
      <name val="Arial"/>
      <family val="2"/>
    </font>
    <font>
      <sz val="12"/>
      <color indexed="44"/>
      <name val="Arial"/>
      <family val="2"/>
    </font>
    <font>
      <b/>
      <sz val="10"/>
      <color indexed="8"/>
      <name val="Arial"/>
      <family val="2"/>
    </font>
    <font>
      <b/>
      <u/>
      <sz val="12"/>
      <color indexed="8"/>
      <name val="Arial"/>
      <family val="2"/>
    </font>
    <font>
      <sz val="8"/>
      <name val="Arial"/>
      <family val="2"/>
    </font>
    <font>
      <b/>
      <u/>
      <sz val="12"/>
      <color indexed="12"/>
      <name val="Arial"/>
      <family val="2"/>
    </font>
    <font>
      <sz val="12"/>
      <name val="Arial"/>
      <family val="2"/>
    </font>
    <font>
      <sz val="8"/>
      <name val="Arial"/>
      <family val="2"/>
    </font>
    <font>
      <b/>
      <sz val="6"/>
      <name val="Arial"/>
      <family val="2"/>
    </font>
    <font>
      <b/>
      <sz val="11"/>
      <name val="Arial"/>
      <family val="2"/>
    </font>
    <font>
      <b/>
      <sz val="10"/>
      <name val="Arial Unicode MS"/>
      <family val="2"/>
    </font>
    <font>
      <b/>
      <sz val="12"/>
      <color indexed="10"/>
      <name val="Arial"/>
      <family val="2"/>
    </font>
    <font>
      <sz val="10"/>
      <color indexed="10"/>
      <name val="Arial"/>
      <family val="2"/>
    </font>
    <font>
      <sz val="10"/>
      <color indexed="12"/>
      <name val="Arial"/>
      <family val="2"/>
    </font>
    <font>
      <b/>
      <sz val="22"/>
      <color indexed="8"/>
      <name val="Arial"/>
      <family val="2"/>
    </font>
    <font>
      <u/>
      <sz val="12"/>
      <color theme="10"/>
      <name val="Arial"/>
      <family val="2"/>
    </font>
    <font>
      <b/>
      <sz val="12"/>
      <color theme="1"/>
      <name val="Arial"/>
      <family val="2"/>
    </font>
    <font>
      <b/>
      <i/>
      <sz val="14"/>
      <name val="Arial"/>
      <family val="2"/>
    </font>
    <font>
      <b/>
      <sz val="12"/>
      <color rgb="FFC00000"/>
      <name val="Arial"/>
      <family val="2"/>
    </font>
    <font>
      <b/>
      <u/>
      <sz val="12"/>
      <color theme="1"/>
      <name val="Arial"/>
      <family val="2"/>
    </font>
    <font>
      <b/>
      <sz val="12"/>
      <color rgb="FF000000"/>
      <name val="Arial"/>
      <family val="2"/>
    </font>
    <font>
      <sz val="30"/>
      <color theme="1"/>
      <name val="Arial"/>
      <family val="2"/>
    </font>
    <font>
      <b/>
      <sz val="30"/>
      <color indexed="8"/>
      <name val="Arial"/>
      <family val="2"/>
    </font>
    <font>
      <sz val="10"/>
      <name val="Times New Roman"/>
      <family val="1"/>
    </font>
    <font>
      <sz val="12"/>
      <color rgb="FFFF0000"/>
      <name val="Arial"/>
      <family val="2"/>
    </font>
    <font>
      <u/>
      <sz val="12"/>
      <color theme="1"/>
      <name val="Arial"/>
      <family val="2"/>
    </font>
    <font>
      <b/>
      <sz val="12"/>
      <color theme="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s>
  <cellStyleXfs count="7">
    <xf numFmtId="0" fontId="0" fillId="0" borderId="0"/>
    <xf numFmtId="0" fontId="29" fillId="0" borderId="0" applyNumberFormat="0" applyFill="0" applyBorder="0" applyAlignment="0" applyProtection="0">
      <alignment vertical="top"/>
      <protection locked="0"/>
    </xf>
    <xf numFmtId="0" fontId="6" fillId="0" borderId="0"/>
    <xf numFmtId="0" fontId="4" fillId="0" borderId="0"/>
    <xf numFmtId="0" fontId="20" fillId="0" borderId="0"/>
    <xf numFmtId="9" fontId="10" fillId="0" borderId="0" applyFont="0" applyFill="0" applyBorder="0" applyAlignment="0" applyProtection="0"/>
    <xf numFmtId="0" fontId="1" fillId="0" borderId="0"/>
  </cellStyleXfs>
  <cellXfs count="301">
    <xf numFmtId="0" fontId="0" fillId="0" borderId="0" xfId="0"/>
    <xf numFmtId="0" fontId="29" fillId="2" borderId="0" xfId="1" applyFill="1" applyAlignment="1" applyProtection="1"/>
    <xf numFmtId="165" fontId="11" fillId="2" borderId="10" xfId="0" applyNumberFormat="1" applyFont="1" applyFill="1" applyBorder="1" applyProtection="1">
      <protection locked="0"/>
    </xf>
    <xf numFmtId="165" fontId="11" fillId="2" borderId="9" xfId="0" applyNumberFormat="1" applyFont="1" applyFill="1" applyBorder="1" applyProtection="1">
      <protection locked="0"/>
    </xf>
    <xf numFmtId="165" fontId="11" fillId="2" borderId="32" xfId="0" applyNumberFormat="1" applyFont="1" applyFill="1" applyBorder="1" applyProtection="1">
      <protection locked="0"/>
    </xf>
    <xf numFmtId="165" fontId="11" fillId="2" borderId="33" xfId="0" applyNumberFormat="1" applyFont="1" applyFill="1" applyBorder="1" applyProtection="1">
      <protection locked="0"/>
    </xf>
    <xf numFmtId="0" fontId="8" fillId="0" borderId="0" xfId="4" applyFont="1" applyAlignment="1">
      <alignment horizontal="center"/>
    </xf>
    <xf numFmtId="0" fontId="8" fillId="0" borderId="0" xfId="4" applyFont="1"/>
    <xf numFmtId="166" fontId="8" fillId="0" borderId="0" xfId="4" applyNumberFormat="1" applyFont="1"/>
    <xf numFmtId="168" fontId="8" fillId="0" borderId="0" xfId="4" applyNumberFormat="1" applyFont="1"/>
    <xf numFmtId="169" fontId="8" fillId="0" borderId="0" xfId="4" applyNumberFormat="1" applyFont="1"/>
    <xf numFmtId="0" fontId="7" fillId="0" borderId="0" xfId="4" applyFont="1" applyAlignment="1">
      <alignment horizontal="center"/>
    </xf>
    <xf numFmtId="166" fontId="7" fillId="0" borderId="0" xfId="4" applyNumberFormat="1" applyFont="1" applyAlignment="1">
      <alignment horizontal="center"/>
    </xf>
    <xf numFmtId="168" fontId="7" fillId="0" borderId="0" xfId="4" applyNumberFormat="1" applyFont="1" applyAlignment="1">
      <alignment horizontal="center"/>
    </xf>
    <xf numFmtId="0" fontId="8" fillId="0" borderId="0" xfId="0" applyFont="1"/>
    <xf numFmtId="167" fontId="7" fillId="0" borderId="0" xfId="5" applyNumberFormat="1" applyFont="1"/>
    <xf numFmtId="167" fontId="13" fillId="0" borderId="0" xfId="5" applyNumberFormat="1" applyFont="1"/>
    <xf numFmtId="0" fontId="7" fillId="0" borderId="0" xfId="0" quotePrefix="1" applyFont="1" applyAlignment="1">
      <alignment horizontal="left"/>
    </xf>
    <xf numFmtId="0" fontId="7" fillId="0" borderId="0" xfId="0" applyFont="1"/>
    <xf numFmtId="0" fontId="7" fillId="0" borderId="0" xfId="0" applyFont="1" applyAlignment="1">
      <alignment horizontal="left"/>
    </xf>
    <xf numFmtId="0" fontId="26" fillId="0" borderId="0" xfId="0" applyFont="1"/>
    <xf numFmtId="0" fontId="7" fillId="0" borderId="0" xfId="0" applyFont="1" applyAlignment="1">
      <alignment horizontal="left" wrapText="1"/>
    </xf>
    <xf numFmtId="0" fontId="7" fillId="0" borderId="0" xfId="0" applyFont="1" applyAlignment="1">
      <alignment wrapText="1"/>
    </xf>
    <xf numFmtId="167" fontId="7" fillId="0" borderId="0" xfId="5" applyNumberFormat="1" applyFont="1" applyAlignment="1">
      <alignment wrapText="1"/>
    </xf>
    <xf numFmtId="0" fontId="13" fillId="0" borderId="0" xfId="0" applyFont="1"/>
    <xf numFmtId="2" fontId="13" fillId="3" borderId="0" xfId="0" applyNumberFormat="1" applyFont="1" applyFill="1"/>
    <xf numFmtId="0" fontId="8" fillId="5" borderId="0" xfId="4" applyFont="1" applyFill="1"/>
    <xf numFmtId="166" fontId="8" fillId="5" borderId="0" xfId="4" applyNumberFormat="1" applyFont="1" applyFill="1"/>
    <xf numFmtId="169" fontId="8" fillId="5" borderId="0" xfId="4" applyNumberFormat="1" applyFont="1" applyFill="1"/>
    <xf numFmtId="168" fontId="8" fillId="5" borderId="0" xfId="4" applyNumberFormat="1" applyFont="1" applyFill="1"/>
    <xf numFmtId="0" fontId="8" fillId="6" borderId="0" xfId="4" applyFont="1" applyFill="1"/>
    <xf numFmtId="166" fontId="8" fillId="6" borderId="0" xfId="4" applyNumberFormat="1" applyFont="1" applyFill="1"/>
    <xf numFmtId="169" fontId="8" fillId="6" borderId="0" xfId="4" applyNumberFormat="1" applyFont="1" applyFill="1"/>
    <xf numFmtId="168" fontId="8" fillId="6" borderId="0" xfId="4" applyNumberFormat="1" applyFont="1" applyFill="1"/>
    <xf numFmtId="0" fontId="8" fillId="6" borderId="0" xfId="4" applyFont="1" applyFill="1" applyAlignment="1">
      <alignment horizontal="left"/>
    </xf>
    <xf numFmtId="0" fontId="8" fillId="6" borderId="0" xfId="4" applyFont="1" applyFill="1" applyAlignment="1">
      <alignment horizontal="center"/>
    </xf>
    <xf numFmtId="0" fontId="8" fillId="4" borderId="0" xfId="4" applyFont="1" applyFill="1"/>
    <xf numFmtId="164" fontId="19" fillId="2" borderId="0" xfId="1" applyNumberFormat="1" applyFont="1" applyFill="1" applyAlignment="1" applyProtection="1">
      <alignment wrapText="1"/>
    </xf>
    <xf numFmtId="9" fontId="0" fillId="0" borderId="0" xfId="0" applyNumberFormat="1" applyAlignment="1" applyProtection="1">
      <alignment horizontal="center"/>
      <protection locked="0"/>
    </xf>
    <xf numFmtId="1" fontId="2" fillId="0" borderId="0" xfId="0" applyNumberFormat="1" applyFont="1" applyAlignment="1" applyProtection="1">
      <alignment horizontal="center"/>
      <protection locked="0"/>
    </xf>
    <xf numFmtId="1" fontId="11" fillId="0" borderId="26" xfId="0" applyNumberFormat="1" applyFont="1" applyBorder="1" applyAlignment="1" applyProtection="1">
      <alignment horizontal="left" vertical="center" wrapText="1"/>
      <protection locked="0"/>
    </xf>
    <xf numFmtId="1" fontId="0" fillId="0" borderId="27" xfId="0" applyNumberFormat="1" applyBorder="1" applyAlignment="1" applyProtection="1">
      <alignment horizontal="left" wrapText="1"/>
      <protection locked="0"/>
    </xf>
    <xf numFmtId="1" fontId="0" fillId="0" borderId="38" xfId="0" applyNumberFormat="1" applyBorder="1" applyAlignment="1" applyProtection="1">
      <alignment horizontal="left" wrapText="1"/>
      <protection locked="0"/>
    </xf>
    <xf numFmtId="1" fontId="0" fillId="0" borderId="28" xfId="0" applyNumberFormat="1" applyBorder="1" applyAlignment="1" applyProtection="1">
      <alignment horizontal="left" wrapText="1"/>
      <protection locked="0"/>
    </xf>
    <xf numFmtId="1" fontId="11" fillId="0" borderId="27" xfId="0" applyNumberFormat="1" applyFont="1" applyBorder="1" applyAlignment="1" applyProtection="1">
      <alignment horizontal="left" vertical="center" wrapText="1"/>
      <protection locked="0"/>
    </xf>
    <xf numFmtId="1" fontId="11" fillId="0" borderId="26" xfId="0" applyNumberFormat="1" applyFont="1" applyBorder="1" applyAlignment="1" applyProtection="1">
      <alignment horizontal="left" wrapText="1"/>
      <protection locked="0"/>
    </xf>
    <xf numFmtId="1" fontId="11" fillId="0" borderId="27" xfId="0" applyNumberFormat="1" applyFont="1" applyBorder="1" applyAlignment="1" applyProtection="1">
      <alignment horizontal="left" wrapText="1"/>
      <protection locked="0"/>
    </xf>
    <xf numFmtId="1" fontId="11" fillId="0" borderId="37" xfId="0" applyNumberFormat="1" applyFont="1" applyBorder="1" applyAlignment="1" applyProtection="1">
      <alignment horizontal="left" wrapText="1"/>
      <protection locked="0"/>
    </xf>
    <xf numFmtId="0" fontId="0" fillId="2" borderId="0" xfId="0" applyFill="1"/>
    <xf numFmtId="0" fontId="0" fillId="2" borderId="0" xfId="0" applyFill="1" applyAlignment="1">
      <alignment wrapText="1"/>
    </xf>
    <xf numFmtId="10" fontId="0" fillId="2" borderId="0" xfId="0" applyNumberFormat="1" applyFill="1"/>
    <xf numFmtId="0" fontId="2" fillId="2" borderId="0" xfId="0" applyFont="1" applyFill="1"/>
    <xf numFmtId="0" fontId="2" fillId="0" borderId="0" xfId="0" applyFont="1"/>
    <xf numFmtId="0" fontId="2" fillId="0" borderId="0" xfId="0" applyFont="1" applyAlignment="1">
      <alignment vertical="top" wrapText="1"/>
    </xf>
    <xf numFmtId="164" fontId="0" fillId="2" borderId="0" xfId="0" applyNumberFormat="1" applyFill="1"/>
    <xf numFmtId="164" fontId="0" fillId="2" borderId="0" xfId="0" applyNumberFormat="1" applyFill="1" applyAlignment="1">
      <alignment horizontal="right"/>
    </xf>
    <xf numFmtId="170" fontId="0" fillId="2" borderId="0" xfId="0" applyNumberFormat="1" applyFill="1"/>
    <xf numFmtId="164" fontId="2" fillId="2" borderId="0" xfId="0" applyNumberFormat="1" applyFont="1" applyFill="1" applyAlignment="1">
      <alignment horizontal="right"/>
    </xf>
    <xf numFmtId="14" fontId="0" fillId="2" borderId="0" xfId="0" applyNumberFormat="1" applyFill="1" applyAlignment="1">
      <alignment horizontal="right"/>
    </xf>
    <xf numFmtId="164" fontId="0" fillId="2" borderId="0" xfId="0" applyNumberFormat="1" applyFill="1" applyAlignment="1">
      <alignment wrapText="1"/>
    </xf>
    <xf numFmtId="0" fontId="30" fillId="2" borderId="0" xfId="0" applyFont="1" applyFill="1" applyAlignment="1">
      <alignment wrapText="1"/>
    </xf>
    <xf numFmtId="0" fontId="11" fillId="2" borderId="0" xfId="0" applyFont="1" applyFill="1" applyAlignment="1">
      <alignment horizontal="center"/>
    </xf>
    <xf numFmtId="0" fontId="11" fillId="2" borderId="0" xfId="0" applyFont="1" applyFill="1" applyAlignment="1">
      <alignment horizontal="center" wrapText="1"/>
    </xf>
    <xf numFmtId="1" fontId="17" fillId="0" borderId="4" xfId="0" applyNumberFormat="1" applyFont="1" applyBorder="1" applyProtection="1">
      <protection locked="0"/>
    </xf>
    <xf numFmtId="1" fontId="0" fillId="0" borderId="35" xfId="0" applyNumberFormat="1" applyBorder="1" applyProtection="1">
      <protection locked="0"/>
    </xf>
    <xf numFmtId="1" fontId="5" fillId="0" borderId="14" xfId="0" applyNumberFormat="1" applyFont="1" applyBorder="1" applyProtection="1">
      <protection locked="0"/>
    </xf>
    <xf numFmtId="1" fontId="0" fillId="0" borderId="35" xfId="0" applyNumberFormat="1" applyBorder="1" applyAlignment="1" applyProtection="1">
      <alignment horizontal="left"/>
      <protection locked="0"/>
    </xf>
    <xf numFmtId="1" fontId="0" fillId="0" borderId="30" xfId="0" applyNumberFormat="1" applyBorder="1" applyProtection="1">
      <protection locked="0"/>
    </xf>
    <xf numFmtId="0" fontId="12" fillId="2" borderId="0" xfId="0" applyFont="1" applyFill="1"/>
    <xf numFmtId="0" fontId="0" fillId="2" borderId="10" xfId="0" applyFill="1" applyBorder="1"/>
    <xf numFmtId="0" fontId="13" fillId="2" borderId="0" xfId="0" applyFont="1" applyFill="1"/>
    <xf numFmtId="0" fontId="13" fillId="2" borderId="0" xfId="0" applyFont="1" applyFill="1" applyAlignment="1">
      <alignment horizontal="center"/>
    </xf>
    <xf numFmtId="165" fontId="0" fillId="2" borderId="0" xfId="0" applyNumberFormat="1" applyFill="1"/>
    <xf numFmtId="165" fontId="13" fillId="2" borderId="0" xfId="0" applyNumberFormat="1" applyFont="1" applyFill="1"/>
    <xf numFmtId="164" fontId="13" fillId="2" borderId="0" xfId="0" quotePrefix="1" applyNumberFormat="1" applyFont="1" applyFill="1" applyAlignment="1">
      <alignment horizontal="center"/>
    </xf>
    <xf numFmtId="2" fontId="0" fillId="2" borderId="22" xfId="0" applyNumberFormat="1" applyFill="1" applyBorder="1"/>
    <xf numFmtId="165" fontId="0" fillId="2" borderId="7" xfId="0" applyNumberFormat="1" applyFill="1" applyBorder="1"/>
    <xf numFmtId="165" fontId="0" fillId="2" borderId="23" xfId="0" applyNumberFormat="1" applyFill="1" applyBorder="1"/>
    <xf numFmtId="165" fontId="0" fillId="2" borderId="8" xfId="0" applyNumberFormat="1" applyFill="1" applyBorder="1"/>
    <xf numFmtId="164" fontId="13" fillId="2" borderId="0" xfId="0" applyNumberFormat="1" applyFont="1" applyFill="1" applyAlignment="1">
      <alignment horizontal="center"/>
    </xf>
    <xf numFmtId="165" fontId="0" fillId="2" borderId="12" xfId="0" applyNumberFormat="1" applyFill="1" applyBorder="1" applyAlignment="1">
      <alignment horizontal="center" wrapText="1"/>
    </xf>
    <xf numFmtId="165" fontId="0" fillId="2" borderId="13" xfId="0" applyNumberFormat="1" applyFill="1" applyBorder="1" applyAlignment="1">
      <alignment horizontal="center" wrapText="1"/>
    </xf>
    <xf numFmtId="165" fontId="0" fillId="2" borderId="0" xfId="0" applyNumberFormat="1" applyFill="1" applyAlignment="1">
      <alignment wrapText="1"/>
    </xf>
    <xf numFmtId="164" fontId="13" fillId="2" borderId="0" xfId="0" quotePrefix="1" applyNumberFormat="1" applyFont="1" applyFill="1" applyAlignment="1">
      <alignment horizontal="center" wrapText="1"/>
    </xf>
    <xf numFmtId="164" fontId="0" fillId="2" borderId="3" xfId="0" applyNumberFormat="1" applyFill="1" applyBorder="1"/>
    <xf numFmtId="165" fontId="0" fillId="2" borderId="10" xfId="0" applyNumberFormat="1" applyFill="1" applyBorder="1"/>
    <xf numFmtId="165" fontId="0" fillId="4" borderId="0" xfId="0" applyNumberFormat="1" applyFill="1"/>
    <xf numFmtId="1" fontId="0" fillId="4" borderId="0" xfId="0" applyNumberFormat="1" applyFill="1"/>
    <xf numFmtId="0" fontId="0" fillId="4" borderId="0" xfId="0" applyFill="1"/>
    <xf numFmtId="165" fontId="0" fillId="0" borderId="0" xfId="0" applyNumberFormat="1"/>
    <xf numFmtId="165" fontId="11" fillId="2" borderId="0" xfId="0" applyNumberFormat="1" applyFont="1" applyFill="1"/>
    <xf numFmtId="1" fontId="17" fillId="0" borderId="35" xfId="0" applyNumberFormat="1" applyFont="1" applyBorder="1" applyProtection="1">
      <protection locked="0"/>
    </xf>
    <xf numFmtId="165" fontId="30" fillId="2" borderId="0" xfId="0" applyNumberFormat="1" applyFont="1" applyFill="1"/>
    <xf numFmtId="0" fontId="0" fillId="7" borderId="0" xfId="0" applyFill="1"/>
    <xf numFmtId="0" fontId="2" fillId="2" borderId="0" xfId="0" applyFont="1" applyFill="1" applyAlignment="1">
      <alignment vertical="top" wrapText="1"/>
    </xf>
    <xf numFmtId="165" fontId="0" fillId="4" borderId="10" xfId="0" applyNumberFormat="1" applyFill="1" applyBorder="1"/>
    <xf numFmtId="0" fontId="2" fillId="2" borderId="0" xfId="0" applyFont="1" applyFill="1" applyAlignment="1">
      <alignment vertical="top"/>
    </xf>
    <xf numFmtId="0" fontId="35" fillId="2" borderId="0" xfId="0" applyFont="1" applyFill="1"/>
    <xf numFmtId="171" fontId="11" fillId="2" borderId="0" xfId="5" applyNumberFormat="1" applyFont="1" applyFill="1" applyAlignment="1">
      <alignment vertical="top" wrapText="1"/>
    </xf>
    <xf numFmtId="165" fontId="11" fillId="2" borderId="2" xfId="0" applyNumberFormat="1" applyFont="1" applyFill="1" applyBorder="1" applyProtection="1">
      <protection locked="0"/>
    </xf>
    <xf numFmtId="165" fontId="11" fillId="2" borderId="12" xfId="0" applyNumberFormat="1" applyFont="1" applyFill="1" applyBorder="1" applyProtection="1">
      <protection locked="0"/>
    </xf>
    <xf numFmtId="165" fontId="11" fillId="2" borderId="40" xfId="0" applyNumberFormat="1" applyFont="1" applyFill="1" applyBorder="1" applyProtection="1">
      <protection locked="0"/>
    </xf>
    <xf numFmtId="165" fontId="11" fillId="2" borderId="41" xfId="0" applyNumberFormat="1" applyFont="1" applyFill="1" applyBorder="1" applyProtection="1">
      <protection locked="0"/>
    </xf>
    <xf numFmtId="165" fontId="11" fillId="2" borderId="42" xfId="0" applyNumberFormat="1" applyFont="1" applyFill="1" applyBorder="1" applyProtection="1">
      <protection locked="0"/>
    </xf>
    <xf numFmtId="165" fontId="11" fillId="2" borderId="13" xfId="0" applyNumberFormat="1" applyFont="1" applyFill="1" applyBorder="1" applyProtection="1">
      <protection locked="0"/>
    </xf>
    <xf numFmtId="165" fontId="11" fillId="2" borderId="43" xfId="0" applyNumberFormat="1" applyFont="1" applyFill="1" applyBorder="1" applyProtection="1">
      <protection locked="0"/>
    </xf>
    <xf numFmtId="165" fontId="11" fillId="2" borderId="44" xfId="0" applyNumberFormat="1" applyFont="1" applyFill="1" applyBorder="1" applyProtection="1">
      <protection locked="0"/>
    </xf>
    <xf numFmtId="165" fontId="11" fillId="2" borderId="34" xfId="0" applyNumberFormat="1" applyFont="1" applyFill="1" applyBorder="1"/>
    <xf numFmtId="1" fontId="5" fillId="0" borderId="14" xfId="0" applyNumberFormat="1" applyFont="1" applyBorder="1"/>
    <xf numFmtId="0" fontId="11" fillId="2" borderId="0" xfId="0" applyFont="1" applyFill="1"/>
    <xf numFmtId="0" fontId="11" fillId="2" borderId="0" xfId="0" applyFont="1" applyFill="1" applyAlignment="1">
      <alignment horizontal="left" vertical="top" wrapText="1"/>
    </xf>
    <xf numFmtId="0" fontId="11" fillId="2" borderId="0" xfId="0" applyFont="1" applyFill="1" applyAlignment="1">
      <alignment vertical="top" wrapText="1"/>
    </xf>
    <xf numFmtId="164" fontId="34" fillId="2" borderId="0" xfId="0" applyNumberFormat="1" applyFont="1" applyFill="1" applyAlignment="1">
      <alignment horizontal="left" vertical="top" wrapText="1" shrinkToFit="1"/>
    </xf>
    <xf numFmtId="1" fontId="11" fillId="0" borderId="37" xfId="0" applyNumberFormat="1" applyFont="1" applyBorder="1" applyAlignment="1" applyProtection="1">
      <alignment horizontal="left" vertical="center" wrapText="1"/>
      <protection locked="0"/>
    </xf>
    <xf numFmtId="0" fontId="8" fillId="0" borderId="0" xfId="0" quotePrefix="1" applyFont="1" applyAlignment="1">
      <alignment horizontal="left"/>
    </xf>
    <xf numFmtId="2" fontId="37" fillId="0" borderId="0" xfId="0" applyNumberFormat="1" applyFont="1" applyAlignment="1">
      <alignment horizontal="right"/>
    </xf>
    <xf numFmtId="0" fontId="27" fillId="0" borderId="0" xfId="0" applyFont="1"/>
    <xf numFmtId="0" fontId="13" fillId="0" borderId="0" xfId="0" applyFont="1" applyAlignment="1">
      <alignment horizontal="left"/>
    </xf>
    <xf numFmtId="0" fontId="8" fillId="0" borderId="0" xfId="0" applyFont="1" applyAlignment="1">
      <alignment horizontal="left"/>
    </xf>
    <xf numFmtId="165" fontId="11" fillId="2" borderId="45" xfId="0" applyNumberFormat="1" applyFont="1" applyFill="1" applyBorder="1" applyProtection="1">
      <protection locked="0"/>
    </xf>
    <xf numFmtId="165" fontId="11" fillId="2" borderId="18" xfId="0" applyNumberFormat="1" applyFont="1" applyFill="1" applyBorder="1" applyProtection="1">
      <protection locked="0"/>
    </xf>
    <xf numFmtId="165" fontId="11" fillId="2" borderId="46" xfId="0" applyNumberFormat="1" applyFont="1" applyFill="1" applyBorder="1" applyProtection="1">
      <protection locked="0"/>
    </xf>
    <xf numFmtId="165" fontId="11" fillId="2" borderId="47" xfId="0" applyNumberFormat="1" applyFont="1" applyFill="1" applyBorder="1" applyProtection="1">
      <protection locked="0"/>
    </xf>
    <xf numFmtId="165" fontId="11" fillId="2" borderId="48" xfId="0" applyNumberFormat="1" applyFont="1" applyFill="1" applyBorder="1" applyProtection="1">
      <protection locked="0"/>
    </xf>
    <xf numFmtId="165" fontId="11" fillId="2" borderId="26" xfId="0" applyNumberFormat="1" applyFont="1" applyFill="1" applyBorder="1"/>
    <xf numFmtId="165" fontId="0" fillId="2" borderId="48" xfId="0" applyNumberFormat="1" applyFill="1" applyBorder="1" applyAlignment="1">
      <alignment horizontal="center"/>
    </xf>
    <xf numFmtId="0" fontId="0" fillId="2" borderId="48" xfId="0" applyFill="1" applyBorder="1"/>
    <xf numFmtId="165" fontId="0" fillId="2" borderId="48" xfId="0" applyNumberFormat="1" applyFill="1" applyBorder="1"/>
    <xf numFmtId="165" fontId="0" fillId="2" borderId="49" xfId="0" applyNumberFormat="1" applyFill="1" applyBorder="1"/>
    <xf numFmtId="164" fontId="0" fillId="2" borderId="46" xfId="0" applyNumberFormat="1" applyFill="1" applyBorder="1"/>
    <xf numFmtId="164" fontId="0" fillId="2" borderId="22" xfId="0" applyNumberFormat="1" applyFill="1" applyBorder="1"/>
    <xf numFmtId="165" fontId="0" fillId="2" borderId="7" xfId="0" quotePrefix="1" applyNumberFormat="1" applyFill="1" applyBorder="1"/>
    <xf numFmtId="165" fontId="0" fillId="2" borderId="23" xfId="0" quotePrefix="1" applyNumberFormat="1" applyFill="1" applyBorder="1"/>
    <xf numFmtId="165" fontId="0" fillId="2" borderId="50" xfId="0" applyNumberFormat="1" applyFill="1" applyBorder="1"/>
    <xf numFmtId="165" fontId="0" fillId="2" borderId="8" xfId="0" quotePrefix="1" applyNumberFormat="1" applyFill="1" applyBorder="1"/>
    <xf numFmtId="0" fontId="0" fillId="2" borderId="12" xfId="0" applyFill="1" applyBorder="1" applyAlignment="1">
      <alignment wrapText="1"/>
    </xf>
    <xf numFmtId="165" fontId="0" fillId="2" borderId="43" xfId="0" applyNumberFormat="1" applyFill="1" applyBorder="1"/>
    <xf numFmtId="164" fontId="0" fillId="2" borderId="32" xfId="0" applyNumberFormat="1" applyFill="1" applyBorder="1"/>
    <xf numFmtId="165" fontId="0" fillId="4" borderId="33" xfId="0" applyNumberFormat="1" applyFill="1" applyBorder="1"/>
    <xf numFmtId="0" fontId="0" fillId="2" borderId="33" xfId="0" applyFill="1" applyBorder="1"/>
    <xf numFmtId="165" fontId="0" fillId="2" borderId="44" xfId="0" applyNumberFormat="1" applyFill="1" applyBorder="1"/>
    <xf numFmtId="165" fontId="0" fillId="2" borderId="33" xfId="0" applyNumberFormat="1" applyFill="1" applyBorder="1"/>
    <xf numFmtId="164" fontId="30" fillId="2" borderId="2" xfId="0" applyNumberFormat="1" applyFont="1" applyFill="1" applyBorder="1" applyAlignment="1">
      <alignment wrapText="1"/>
    </xf>
    <xf numFmtId="165" fontId="0" fillId="2" borderId="46" xfId="0" applyNumberFormat="1" applyFill="1" applyBorder="1" applyAlignment="1">
      <alignment horizontal="left"/>
    </xf>
    <xf numFmtId="0" fontId="2" fillId="2" borderId="0" xfId="0" applyFont="1" applyFill="1" applyAlignment="1">
      <alignment horizontal="left" vertical="top" wrapText="1"/>
    </xf>
    <xf numFmtId="0" fontId="30" fillId="2" borderId="0" xfId="0" applyFont="1" applyFill="1" applyAlignment="1">
      <alignment horizontal="left" vertical="top" wrapText="1"/>
    </xf>
    <xf numFmtId="0" fontId="5" fillId="2" borderId="0" xfId="0" applyFont="1" applyFill="1" applyAlignment="1">
      <alignment horizontal="left" wrapText="1"/>
    </xf>
    <xf numFmtId="0" fontId="29" fillId="2" borderId="0" xfId="1" applyFill="1" applyAlignment="1" applyProtection="1">
      <alignment horizontal="left" wrapText="1"/>
    </xf>
    <xf numFmtId="0" fontId="0" fillId="2" borderId="0" xfId="0" applyFill="1" applyAlignment="1">
      <alignment horizontal="left" vertical="top" wrapText="1"/>
    </xf>
    <xf numFmtId="164" fontId="29" fillId="2" borderId="0" xfId="1" applyNumberFormat="1" applyFill="1" applyAlignment="1" applyProtection="1">
      <alignment horizontal="left" vertical="top" wrapText="1" shrinkToFit="1"/>
    </xf>
    <xf numFmtId="0" fontId="17" fillId="2" borderId="0" xfId="0" applyFont="1" applyFill="1" applyAlignment="1">
      <alignment wrapText="1"/>
    </xf>
    <xf numFmtId="0" fontId="4" fillId="2" borderId="0" xfId="0" applyFont="1" applyFill="1" applyAlignment="1">
      <alignment horizontal="left" vertical="top" wrapText="1"/>
    </xf>
    <xf numFmtId="0" fontId="33" fillId="2" borderId="0" xfId="0" applyFont="1" applyFill="1" applyAlignment="1">
      <alignment horizontal="left" wrapText="1"/>
    </xf>
    <xf numFmtId="0" fontId="5" fillId="2" borderId="0" xfId="0" applyFont="1" applyFill="1" applyAlignment="1">
      <alignment horizontal="left" vertical="top" wrapText="1"/>
    </xf>
    <xf numFmtId="1" fontId="2" fillId="0" borderId="26" xfId="0" applyNumberFormat="1" applyFont="1" applyBorder="1" applyAlignment="1" applyProtection="1">
      <alignment horizontal="left" vertical="top" wrapText="1"/>
      <protection locked="0"/>
    </xf>
    <xf numFmtId="1" fontId="2" fillId="0" borderId="27" xfId="0" applyNumberFormat="1" applyFont="1" applyBorder="1" applyAlignment="1" applyProtection="1">
      <alignment horizontal="left" vertical="top" wrapText="1"/>
      <protection locked="0"/>
    </xf>
    <xf numFmtId="1" fontId="2" fillId="0" borderId="38" xfId="0" applyNumberFormat="1" applyFont="1" applyBorder="1" applyAlignment="1" applyProtection="1">
      <alignment horizontal="left" vertical="top" wrapText="1"/>
      <protection locked="0"/>
    </xf>
    <xf numFmtId="1" fontId="0" fillId="0" borderId="26" xfId="0" applyNumberFormat="1"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1" fontId="2" fillId="0" borderId="37" xfId="0" applyNumberFormat="1" applyFont="1"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7" xfId="0" applyBorder="1" applyAlignment="1" applyProtection="1">
      <alignment horizontal="left" wrapText="1"/>
      <protection locked="0"/>
    </xf>
    <xf numFmtId="0" fontId="0" fillId="0" borderId="38" xfId="0" applyBorder="1" applyAlignment="1" applyProtection="1">
      <alignment horizontal="left" wrapText="1"/>
      <protection locked="0"/>
    </xf>
    <xf numFmtId="0" fontId="8" fillId="0" borderId="0" xfId="4" applyFont="1" applyAlignment="1">
      <alignment horizontal="center" wrapText="1"/>
    </xf>
    <xf numFmtId="164" fontId="28" fillId="2" borderId="0" xfId="0" applyNumberFormat="1" applyFont="1" applyFill="1" applyAlignment="1">
      <alignment wrapText="1"/>
    </xf>
    <xf numFmtId="164" fontId="14" fillId="2" borderId="0" xfId="0" applyNumberFormat="1" applyFont="1" applyFill="1" applyAlignment="1">
      <alignment wrapText="1"/>
    </xf>
    <xf numFmtId="0" fontId="29" fillId="0" borderId="0" xfId="1" applyAlignment="1" applyProtection="1">
      <alignment wrapText="1"/>
    </xf>
    <xf numFmtId="0" fontId="11" fillId="2" borderId="0" xfId="0" applyFont="1" applyFill="1" applyAlignment="1">
      <alignment wrapText="1"/>
    </xf>
    <xf numFmtId="0" fontId="2" fillId="0" borderId="0" xfId="0" applyFont="1" applyAlignment="1">
      <alignment wrapText="1"/>
    </xf>
    <xf numFmtId="0" fontId="8" fillId="0" borderId="0" xfId="4" applyFont="1" applyAlignment="1">
      <alignment horizontal="left"/>
    </xf>
    <xf numFmtId="0" fontId="8" fillId="0" borderId="0" xfId="4" applyFont="1" applyAlignment="1">
      <alignment horizontal="left" wrapText="1"/>
    </xf>
    <xf numFmtId="171" fontId="4" fillId="2" borderId="0" xfId="5" applyNumberFormat="1" applyFont="1" applyFill="1"/>
    <xf numFmtId="0" fontId="4" fillId="2" borderId="0" xfId="0" applyFont="1" applyFill="1"/>
    <xf numFmtId="0" fontId="30" fillId="8" borderId="10" xfId="0" applyFont="1" applyFill="1" applyBorder="1" applyProtection="1">
      <protection locked="0"/>
    </xf>
    <xf numFmtId="9" fontId="11" fillId="8" borderId="26" xfId="0" applyNumberFormat="1" applyFont="1" applyFill="1" applyBorder="1" applyAlignment="1">
      <alignment horizontal="center" wrapText="1"/>
    </xf>
    <xf numFmtId="9" fontId="11" fillId="8" borderId="26" xfId="0" applyNumberFormat="1" applyFont="1" applyFill="1" applyBorder="1" applyAlignment="1">
      <alignment horizontal="left"/>
    </xf>
    <xf numFmtId="1" fontId="11" fillId="8" borderId="21" xfId="0" applyNumberFormat="1" applyFont="1" applyFill="1" applyBorder="1"/>
    <xf numFmtId="1" fontId="5" fillId="8" borderId="0" xfId="0" applyNumberFormat="1" applyFont="1" applyFill="1"/>
    <xf numFmtId="1" fontId="0" fillId="8" borderId="0" xfId="0" applyNumberFormat="1" applyFill="1"/>
    <xf numFmtId="1" fontId="11" fillId="8" borderId="0" xfId="0" applyNumberFormat="1" applyFont="1" applyFill="1"/>
    <xf numFmtId="1" fontId="25" fillId="8" borderId="0" xfId="0" applyNumberFormat="1" applyFont="1" applyFill="1"/>
    <xf numFmtId="1" fontId="4" fillId="8" borderId="0" xfId="0" applyNumberFormat="1" applyFont="1" applyFill="1"/>
    <xf numFmtId="1" fontId="15" fillId="8" borderId="0" xfId="0" applyNumberFormat="1" applyFont="1" applyFill="1"/>
    <xf numFmtId="9" fontId="11" fillId="8" borderId="27" xfId="0" applyNumberFormat="1" applyFont="1" applyFill="1" applyBorder="1" applyAlignment="1">
      <alignment horizontal="center" wrapText="1"/>
    </xf>
    <xf numFmtId="1" fontId="11" fillId="8" borderId="27" xfId="0" applyNumberFormat="1" applyFont="1" applyFill="1" applyBorder="1"/>
    <xf numFmtId="9" fontId="11" fillId="8" borderId="28" xfId="0" applyNumberFormat="1" applyFont="1" applyFill="1" applyBorder="1" applyAlignment="1">
      <alignment horizontal="center" wrapText="1"/>
    </xf>
    <xf numFmtId="1" fontId="11" fillId="8" borderId="28" xfId="0" applyNumberFormat="1" applyFont="1" applyFill="1" applyBorder="1"/>
    <xf numFmtId="9" fontId="0" fillId="8" borderId="1" xfId="0" applyNumberFormat="1" applyFill="1" applyBorder="1" applyAlignment="1" applyProtection="1">
      <alignment horizontal="center"/>
      <protection locked="0"/>
    </xf>
    <xf numFmtId="1" fontId="15" fillId="8" borderId="0" xfId="0" applyNumberFormat="1" applyFont="1" applyFill="1" applyProtection="1">
      <protection locked="0"/>
    </xf>
    <xf numFmtId="9" fontId="0" fillId="8" borderId="31" xfId="0" applyNumberFormat="1" applyFill="1" applyBorder="1" applyAlignment="1" applyProtection="1">
      <alignment horizontal="center"/>
      <protection locked="0"/>
    </xf>
    <xf numFmtId="1" fontId="15" fillId="8" borderId="36" xfId="0" applyNumberFormat="1" applyFont="1" applyFill="1" applyBorder="1" applyProtection="1">
      <protection locked="0"/>
    </xf>
    <xf numFmtId="9" fontId="5" fillId="8" borderId="0" xfId="0" applyNumberFormat="1" applyFont="1" applyFill="1" applyAlignment="1" applyProtection="1">
      <alignment horizontal="left" vertical="top" wrapText="1"/>
      <protection locked="0"/>
    </xf>
    <xf numFmtId="9" fontId="5" fillId="8" borderId="29" xfId="0" applyNumberFormat="1" applyFont="1" applyFill="1" applyBorder="1" applyAlignment="1" applyProtection="1">
      <alignment horizontal="left" vertical="top" wrapText="1"/>
      <protection locked="0"/>
    </xf>
    <xf numFmtId="9" fontId="32" fillId="8" borderId="29" xfId="0" applyNumberFormat="1" applyFont="1" applyFill="1" applyBorder="1" applyAlignment="1" applyProtection="1">
      <alignment horizontal="left" vertical="top" wrapText="1"/>
      <protection locked="0"/>
    </xf>
    <xf numFmtId="9" fontId="32" fillId="8" borderId="0" xfId="0" applyNumberFormat="1" applyFont="1" applyFill="1" applyAlignment="1" applyProtection="1">
      <alignment horizontal="left" vertical="top" wrapText="1"/>
      <protection locked="0"/>
    </xf>
    <xf numFmtId="9" fontId="0" fillId="8" borderId="24" xfId="0" applyNumberFormat="1" applyFill="1" applyBorder="1" applyAlignment="1" applyProtection="1">
      <alignment horizontal="center"/>
      <protection locked="0"/>
    </xf>
    <xf numFmtId="9" fontId="0" fillId="8" borderId="0" xfId="0" applyNumberFormat="1" applyFill="1" applyAlignment="1" applyProtection="1">
      <alignment horizontal="center"/>
      <protection locked="0"/>
    </xf>
    <xf numFmtId="1" fontId="11" fillId="8" borderId="0" xfId="0" applyNumberFormat="1" applyFont="1" applyFill="1" applyProtection="1">
      <protection locked="0"/>
    </xf>
    <xf numFmtId="1" fontId="15" fillId="8" borderId="21" xfId="0" applyNumberFormat="1" applyFont="1" applyFill="1" applyBorder="1" applyProtection="1">
      <protection locked="0"/>
    </xf>
    <xf numFmtId="165" fontId="0" fillId="8" borderId="20" xfId="0" applyNumberFormat="1" applyFill="1" applyBorder="1"/>
    <xf numFmtId="165" fontId="0" fillId="8" borderId="29" xfId="0" applyNumberFormat="1" applyFill="1" applyBorder="1"/>
    <xf numFmtId="165" fontId="0" fillId="8" borderId="0" xfId="0" applyNumberFormat="1" applyFill="1"/>
    <xf numFmtId="1" fontId="38" fillId="8" borderId="0" xfId="0" applyNumberFormat="1" applyFont="1" applyFill="1"/>
    <xf numFmtId="166" fontId="9" fillId="8" borderId="10" xfId="0" applyNumberFormat="1" applyFont="1" applyFill="1" applyBorder="1"/>
    <xf numFmtId="1" fontId="8" fillId="8" borderId="0" xfId="0" applyNumberFormat="1" applyFont="1" applyFill="1"/>
    <xf numFmtId="9" fontId="38" fillId="8" borderId="0" xfId="0" applyNumberFormat="1" applyFont="1" applyFill="1" applyAlignment="1">
      <alignment horizontal="center"/>
    </xf>
    <xf numFmtId="0" fontId="0" fillId="8" borderId="0" xfId="0" applyFill="1"/>
    <xf numFmtId="1" fontId="4" fillId="8" borderId="1" xfId="0" applyNumberFormat="1" applyFont="1" applyFill="1" applyBorder="1"/>
    <xf numFmtId="1" fontId="4" fillId="8" borderId="21" xfId="0" applyNumberFormat="1" applyFont="1" applyFill="1" applyBorder="1"/>
    <xf numFmtId="0" fontId="4" fillId="8" borderId="24" xfId="0" applyFont="1" applyFill="1" applyBorder="1"/>
    <xf numFmtId="9" fontId="4" fillId="8" borderId="29" xfId="0" applyNumberFormat="1" applyFont="1" applyFill="1" applyBorder="1" applyAlignment="1">
      <alignment horizontal="center"/>
    </xf>
    <xf numFmtId="0" fontId="4" fillId="8" borderId="25" xfId="0" applyFont="1" applyFill="1" applyBorder="1"/>
    <xf numFmtId="0" fontId="4" fillId="8" borderId="39" xfId="0" applyFont="1" applyFill="1" applyBorder="1"/>
    <xf numFmtId="0" fontId="38" fillId="8" borderId="0" xfId="0" applyFont="1" applyFill="1"/>
    <xf numFmtId="165" fontId="0" fillId="8" borderId="4" xfId="0" applyNumberFormat="1" applyFill="1" applyBorder="1" applyProtection="1">
      <protection locked="0"/>
    </xf>
    <xf numFmtId="165" fontId="0" fillId="8" borderId="35" xfId="0" applyNumberFormat="1" applyFill="1" applyBorder="1" applyProtection="1">
      <protection locked="0"/>
    </xf>
    <xf numFmtId="165" fontId="0" fillId="8" borderId="35" xfId="0" applyNumberFormat="1" applyFill="1" applyBorder="1"/>
    <xf numFmtId="165" fontId="0" fillId="8" borderId="30" xfId="0" applyNumberFormat="1" applyFill="1" applyBorder="1" applyProtection="1">
      <protection locked="0"/>
    </xf>
    <xf numFmtId="1" fontId="0" fillId="8" borderId="35" xfId="0" applyNumberFormat="1" applyFill="1" applyBorder="1" applyProtection="1">
      <protection locked="0"/>
    </xf>
    <xf numFmtId="1" fontId="25" fillId="8" borderId="4" xfId="0" applyNumberFormat="1" applyFont="1" applyFill="1" applyBorder="1" applyProtection="1">
      <protection locked="0"/>
    </xf>
    <xf numFmtId="1" fontId="0" fillId="8" borderId="30" xfId="0" applyNumberFormat="1" applyFill="1" applyBorder="1" applyProtection="1">
      <protection locked="0"/>
    </xf>
    <xf numFmtId="1" fontId="0" fillId="8" borderId="4" xfId="0" applyNumberFormat="1" applyFill="1" applyBorder="1" applyProtection="1">
      <protection locked="0"/>
    </xf>
    <xf numFmtId="1" fontId="23" fillId="8" borderId="11" xfId="0" applyNumberFormat="1" applyFont="1" applyFill="1" applyBorder="1"/>
    <xf numFmtId="1" fontId="31" fillId="8" borderId="14" xfId="0" applyNumberFormat="1" applyFont="1" applyFill="1" applyBorder="1" applyAlignment="1">
      <alignment horizontal="center"/>
    </xf>
    <xf numFmtId="1" fontId="5" fillId="8" borderId="14" xfId="0" applyNumberFormat="1" applyFont="1" applyFill="1" applyBorder="1" applyAlignment="1">
      <alignment horizontal="center"/>
    </xf>
    <xf numFmtId="1" fontId="5" fillId="8" borderId="0" xfId="0" applyNumberFormat="1" applyFont="1" applyFill="1" applyAlignment="1">
      <alignment horizontal="center"/>
    </xf>
    <xf numFmtId="1" fontId="16" fillId="8" borderId="10" xfId="0" applyNumberFormat="1" applyFont="1" applyFill="1" applyBorder="1"/>
    <xf numFmtId="165" fontId="9" fillId="8" borderId="10" xfId="0" applyNumberFormat="1" applyFont="1" applyFill="1" applyBorder="1"/>
    <xf numFmtId="2" fontId="23" fillId="8" borderId="15" xfId="0" applyNumberFormat="1" applyFont="1" applyFill="1" applyBorder="1"/>
    <xf numFmtId="1" fontId="23" fillId="8" borderId="14" xfId="0" applyNumberFormat="1" applyFont="1" applyFill="1" applyBorder="1"/>
    <xf numFmtId="165" fontId="4" fillId="8" borderId="14" xfId="0" applyNumberFormat="1" applyFont="1" applyFill="1" applyBorder="1"/>
    <xf numFmtId="165" fontId="4" fillId="8" borderId="0" xfId="0" applyNumberFormat="1" applyFont="1" applyFill="1"/>
    <xf numFmtId="1" fontId="13" fillId="8" borderId="10" xfId="0" applyNumberFormat="1" applyFont="1" applyFill="1" applyBorder="1"/>
    <xf numFmtId="1" fontId="23" fillId="8" borderId="15" xfId="0" applyNumberFormat="1" applyFont="1" applyFill="1" applyBorder="1"/>
    <xf numFmtId="1" fontId="9" fillId="8" borderId="0" xfId="0" applyNumberFormat="1" applyFont="1" applyFill="1"/>
    <xf numFmtId="1" fontId="5" fillId="8" borderId="1" xfId="0" applyNumberFormat="1" applyFont="1" applyFill="1" applyBorder="1"/>
    <xf numFmtId="165" fontId="4" fillId="8" borderId="14" xfId="0" applyNumberFormat="1" applyFont="1" applyFill="1" applyBorder="1" applyAlignment="1">
      <alignment horizontal="right"/>
    </xf>
    <xf numFmtId="166" fontId="4" fillId="8" borderId="0" xfId="0" applyNumberFormat="1" applyFont="1" applyFill="1"/>
    <xf numFmtId="1" fontId="4" fillId="8" borderId="24" xfId="0" applyNumberFormat="1" applyFont="1" applyFill="1" applyBorder="1"/>
    <xf numFmtId="164" fontId="4" fillId="8" borderId="29" xfId="0" applyNumberFormat="1" applyFont="1" applyFill="1" applyBorder="1"/>
    <xf numFmtId="1" fontId="23" fillId="8" borderId="0" xfId="0" applyNumberFormat="1" applyFont="1" applyFill="1"/>
    <xf numFmtId="164" fontId="9" fillId="8" borderId="0" xfId="0" applyNumberFormat="1" applyFont="1" applyFill="1"/>
    <xf numFmtId="165" fontId="9" fillId="8" borderId="31" xfId="0" applyNumberFormat="1" applyFont="1" applyFill="1" applyBorder="1"/>
    <xf numFmtId="1" fontId="4" fillId="8" borderId="25" xfId="0" applyNumberFormat="1" applyFont="1" applyFill="1" applyBorder="1"/>
    <xf numFmtId="1" fontId="4" fillId="8" borderId="39" xfId="0" applyNumberFormat="1" applyFont="1" applyFill="1" applyBorder="1"/>
    <xf numFmtId="2" fontId="23" fillId="8" borderId="9" xfId="0" applyNumberFormat="1" applyFont="1" applyFill="1" applyBorder="1"/>
    <xf numFmtId="164" fontId="4" fillId="8" borderId="21" xfId="0" applyNumberFormat="1" applyFont="1" applyFill="1" applyBorder="1"/>
    <xf numFmtId="164" fontId="4" fillId="8" borderId="0" xfId="0" applyNumberFormat="1" applyFont="1" applyFill="1"/>
    <xf numFmtId="164" fontId="4" fillId="8" borderId="39" xfId="0" applyNumberFormat="1" applyFont="1" applyFill="1" applyBorder="1"/>
    <xf numFmtId="2" fontId="5" fillId="8" borderId="15" xfId="0" applyNumberFormat="1" applyFont="1" applyFill="1" applyBorder="1"/>
    <xf numFmtId="165" fontId="15" fillId="8" borderId="0" xfId="0" applyNumberFormat="1" applyFont="1" applyFill="1"/>
    <xf numFmtId="165" fontId="9" fillId="8" borderId="0" xfId="0" applyNumberFormat="1" applyFont="1" applyFill="1"/>
    <xf numFmtId="1" fontId="16" fillId="8" borderId="0" xfId="0" applyNumberFormat="1" applyFont="1" applyFill="1"/>
    <xf numFmtId="1" fontId="13" fillId="8" borderId="0" xfId="0" applyNumberFormat="1" applyFont="1" applyFill="1"/>
    <xf numFmtId="1" fontId="24" fillId="8" borderId="0" xfId="0" applyNumberFormat="1" applyFont="1" applyFill="1"/>
    <xf numFmtId="0" fontId="5" fillId="0" borderId="0" xfId="1" applyFont="1" applyAlignment="1" applyProtection="1">
      <alignment wrapText="1"/>
    </xf>
    <xf numFmtId="0" fontId="11" fillId="2" borderId="0" xfId="0" applyFont="1" applyFill="1" applyAlignment="1">
      <alignment horizontal="left" vertical="center" wrapText="1"/>
    </xf>
    <xf numFmtId="0" fontId="11" fillId="2" borderId="10" xfId="0" applyFont="1" applyFill="1" applyBorder="1" applyAlignment="1">
      <alignment horizontal="left" vertical="center" wrapText="1"/>
    </xf>
    <xf numFmtId="0" fontId="39" fillId="2" borderId="0" xfId="0" applyFont="1" applyFill="1"/>
    <xf numFmtId="0" fontId="0" fillId="0" borderId="0" xfId="0" applyAlignment="1">
      <alignment wrapText="1"/>
    </xf>
    <xf numFmtId="14" fontId="0" fillId="0" borderId="0" xfId="0" applyNumberFormat="1" applyAlignment="1">
      <alignment wrapText="1"/>
    </xf>
    <xf numFmtId="17" fontId="30" fillId="0" borderId="0" xfId="0" applyNumberFormat="1" applyFont="1" applyAlignment="1">
      <alignment wrapText="1"/>
    </xf>
    <xf numFmtId="0" fontId="30" fillId="0" borderId="0" xfId="0" applyFont="1" applyAlignment="1">
      <alignment wrapText="1"/>
    </xf>
    <xf numFmtId="165" fontId="11" fillId="9" borderId="11" xfId="0" applyNumberFormat="1" applyFont="1" applyFill="1" applyBorder="1"/>
    <xf numFmtId="165" fontId="11" fillId="9" borderId="15" xfId="0" applyNumberFormat="1" applyFont="1" applyFill="1" applyBorder="1"/>
    <xf numFmtId="165" fontId="13" fillId="9" borderId="15" xfId="0" applyNumberFormat="1" applyFont="1" applyFill="1" applyBorder="1" applyAlignment="1">
      <alignment wrapText="1"/>
    </xf>
    <xf numFmtId="0" fontId="0" fillId="9" borderId="15" xfId="0" applyFill="1" applyBorder="1"/>
    <xf numFmtId="165" fontId="0" fillId="9" borderId="9" xfId="0" applyNumberFormat="1" applyFill="1" applyBorder="1"/>
    <xf numFmtId="164" fontId="37" fillId="0" borderId="0" xfId="0" applyNumberFormat="1" applyFont="1" applyAlignment="1">
      <alignment horizontal="right"/>
    </xf>
    <xf numFmtId="0" fontId="40" fillId="2" borderId="0" xfId="0" applyFont="1" applyFill="1"/>
    <xf numFmtId="2" fontId="37" fillId="0" borderId="51" xfId="0" applyNumberFormat="1" applyFont="1" applyBorder="1" applyAlignment="1">
      <alignment horizontal="right"/>
    </xf>
    <xf numFmtId="164" fontId="37" fillId="0" borderId="19" xfId="0" applyNumberFormat="1" applyFont="1" applyBorder="1" applyAlignment="1">
      <alignment horizontal="right"/>
    </xf>
    <xf numFmtId="2" fontId="37" fillId="0" borderId="18" xfId="0" applyNumberFormat="1" applyFont="1" applyBorder="1" applyAlignment="1">
      <alignment horizontal="right"/>
    </xf>
    <xf numFmtId="0" fontId="30" fillId="0" borderId="0" xfId="0" applyFont="1"/>
    <xf numFmtId="2" fontId="13" fillId="0" borderId="0" xfId="0" applyNumberFormat="1" applyFont="1"/>
    <xf numFmtId="0" fontId="29" fillId="2" borderId="0" xfId="1" applyFill="1" applyAlignment="1" applyProtection="1">
      <alignment horizontal="left" wrapText="1"/>
    </xf>
    <xf numFmtId="0" fontId="11" fillId="0" borderId="0" xfId="0" applyFont="1" applyAlignment="1">
      <alignment horizontal="left"/>
    </xf>
    <xf numFmtId="0" fontId="2" fillId="2" borderId="0" xfId="0" applyFont="1" applyFill="1" applyAlignment="1">
      <alignment horizontal="left" vertical="top" wrapText="1"/>
    </xf>
    <xf numFmtId="0" fontId="11" fillId="2" borderId="0" xfId="0" applyFont="1" applyFill="1" applyAlignment="1">
      <alignment horizontal="left" vertical="top" wrapText="1"/>
    </xf>
    <xf numFmtId="0" fontId="36" fillId="2" borderId="0" xfId="0" applyFont="1" applyFill="1" applyAlignment="1">
      <alignment horizontal="left" vertical="center" wrapText="1"/>
    </xf>
    <xf numFmtId="0" fontId="33" fillId="2" borderId="0" xfId="0" applyFont="1" applyFill="1" applyAlignment="1">
      <alignment horizontal="left" wrapText="1"/>
    </xf>
    <xf numFmtId="0" fontId="5" fillId="2" borderId="0" xfId="0" applyFont="1" applyFill="1" applyAlignment="1">
      <alignment horizontal="left" wrapText="1"/>
    </xf>
    <xf numFmtId="0" fontId="30" fillId="2" borderId="0" xfId="0" applyFont="1" applyFill="1" applyAlignment="1">
      <alignment horizontal="left" vertical="top" wrapText="1"/>
    </xf>
    <xf numFmtId="0" fontId="11" fillId="2" borderId="0" xfId="0" applyFont="1" applyFill="1" applyAlignment="1">
      <alignment vertical="top" wrapText="1"/>
    </xf>
    <xf numFmtId="0" fontId="11" fillId="2" borderId="0" xfId="0" applyFont="1" applyFill="1" applyAlignment="1">
      <alignment vertical="top"/>
    </xf>
    <xf numFmtId="0" fontId="5" fillId="2" borderId="0" xfId="0" applyFont="1" applyFill="1" applyAlignment="1">
      <alignment horizontal="right" vertical="center" wrapText="1"/>
    </xf>
    <xf numFmtId="165" fontId="11" fillId="9" borderId="5" xfId="0" applyNumberFormat="1" applyFont="1" applyFill="1" applyBorder="1" applyAlignment="1">
      <alignment horizontal="center" vertical="center" wrapText="1"/>
    </xf>
    <xf numFmtId="165" fontId="11" fillId="9" borderId="16" xfId="0" applyNumberFormat="1" applyFont="1" applyFill="1" applyBorder="1" applyAlignment="1">
      <alignment horizontal="center" vertical="center" wrapText="1"/>
    </xf>
    <xf numFmtId="165" fontId="11" fillId="9" borderId="17" xfId="0" applyNumberFormat="1" applyFont="1" applyFill="1" applyBorder="1" applyAlignment="1">
      <alignment horizontal="center" vertical="center" wrapText="1"/>
    </xf>
    <xf numFmtId="165" fontId="11" fillId="9" borderId="6" xfId="0" applyNumberFormat="1" applyFont="1" applyFill="1" applyBorder="1" applyAlignment="1">
      <alignment horizontal="center" vertical="center" wrapText="1"/>
    </xf>
    <xf numFmtId="165" fontId="11" fillId="9" borderId="19" xfId="0" applyNumberFormat="1" applyFont="1" applyFill="1" applyBorder="1" applyAlignment="1">
      <alignment horizontal="center" vertical="center" wrapText="1"/>
    </xf>
    <xf numFmtId="165" fontId="11" fillId="9" borderId="18" xfId="0" applyNumberFormat="1" applyFont="1" applyFill="1" applyBorder="1" applyAlignment="1">
      <alignment horizontal="center" vertical="center" wrapText="1"/>
    </xf>
    <xf numFmtId="165" fontId="30" fillId="9" borderId="5" xfId="0" applyNumberFormat="1" applyFont="1" applyFill="1" applyBorder="1" applyAlignment="1">
      <alignment horizontal="center" vertical="center" wrapText="1"/>
    </xf>
    <xf numFmtId="165" fontId="30" fillId="9" borderId="6" xfId="0" applyNumberFormat="1" applyFont="1" applyFill="1" applyBorder="1" applyAlignment="1">
      <alignment horizontal="center" vertical="center" wrapText="1"/>
    </xf>
    <xf numFmtId="1" fontId="0" fillId="9" borderId="17" xfId="0" applyNumberFormat="1" applyFill="1" applyBorder="1" applyAlignment="1">
      <alignment horizontal="center" vertical="center"/>
    </xf>
    <xf numFmtId="1" fontId="0" fillId="9" borderId="18" xfId="0" applyNumberFormat="1" applyFill="1" applyBorder="1" applyAlignment="1">
      <alignment horizontal="center" vertical="center"/>
    </xf>
    <xf numFmtId="0" fontId="5" fillId="2" borderId="0" xfId="0" applyFont="1" applyFill="1" applyAlignment="1">
      <alignment horizontal="right" vertical="top" wrapText="1"/>
    </xf>
    <xf numFmtId="0" fontId="0" fillId="2" borderId="0" xfId="0" applyFill="1" applyAlignment="1">
      <alignment horizontal="center" vertical="center"/>
    </xf>
    <xf numFmtId="0" fontId="11" fillId="2" borderId="0" xfId="0" applyFont="1" applyFill="1" applyAlignment="1"/>
    <xf numFmtId="0" fontId="0" fillId="0" borderId="0" xfId="0" applyAlignment="1"/>
  </cellXfs>
  <cellStyles count="7">
    <cellStyle name="Hyperlink" xfId="1" builtinId="8"/>
    <cellStyle name="Normal" xfId="0" builtinId="0"/>
    <cellStyle name="Normal 2" xfId="2" xr:uid="{00000000-0005-0000-0000-000002000000}"/>
    <cellStyle name="Normal 3" xfId="3" xr:uid="{00000000-0005-0000-0000-000003000000}"/>
    <cellStyle name="Normal 4" xfId="6" xr:uid="{60479094-4DE7-4DB0-9733-60A17BAD16AD}"/>
    <cellStyle name="Normal_D11 814745  EANCB Calculator (Equivalent Annual Net Cost to Business) - unlocked for BRE use March 2011" xfId="4" xr:uid="{00000000-0005-0000-0000-000004000000}"/>
    <cellStyle name="Per cent" xfId="5" builtinId="5"/>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0"/>
        </patternFill>
      </fill>
    </dxf>
  </dxfs>
  <tableStyles count="3" defaultTableStyle="Table Style 3" defaultPivotStyle="PivotStyleLight16">
    <tableStyle name="Table Style 1" pivot="0" count="0" xr9:uid="{A4A1B5A6-F5B8-4A09-824A-90C65E5D5548}"/>
    <tableStyle name="Table Style 2" pivot="0" count="0" xr9:uid="{3DDCD44E-62F0-4C5B-BCDD-0FBC7BC75542}"/>
    <tableStyle name="Table Style 3" pivot="0" count="0" xr9:uid="{F3ABB9E4-55E6-4340-9B0C-42DC3D2F414A}"/>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800100</xdr:rowOff>
    </xdr:from>
    <xdr:to>
      <xdr:col>0</xdr:col>
      <xdr:colOff>5323809</xdr:colOff>
      <xdr:row>14</xdr:row>
      <xdr:rowOff>4295338</xdr:rowOff>
    </xdr:to>
    <xdr:pic>
      <xdr:nvPicPr>
        <xdr:cNvPr id="4" name="Picture 3" descr="Image of the white cells in the overview worksheet">
          <a:extLst>
            <a:ext uri="{FF2B5EF4-FFF2-40B4-BE49-F238E27FC236}">
              <a16:creationId xmlns:a16="http://schemas.microsoft.com/office/drawing/2014/main" id="{F0707367-62C1-4A50-0068-3BA48B737771}"/>
            </a:ext>
          </a:extLst>
        </xdr:cNvPr>
        <xdr:cNvPicPr>
          <a:picLocks noChangeAspect="1"/>
        </xdr:cNvPicPr>
      </xdr:nvPicPr>
      <xdr:blipFill>
        <a:blip xmlns:r="http://schemas.openxmlformats.org/officeDocument/2006/relationships" r:embed="rId1"/>
        <a:stretch>
          <a:fillRect/>
        </a:stretch>
      </xdr:blipFill>
      <xdr:spPr>
        <a:xfrm>
          <a:off x="0" y="6464300"/>
          <a:ext cx="5323809" cy="3495238"/>
        </a:xfrm>
        <a:prstGeom prst="rect">
          <a:avLst/>
        </a:prstGeom>
      </xdr:spPr>
    </xdr:pic>
    <xdr:clientData/>
  </xdr:twoCellAnchor>
  <xdr:twoCellAnchor editAs="oneCell">
    <xdr:from>
      <xdr:col>0</xdr:col>
      <xdr:colOff>0</xdr:colOff>
      <xdr:row>10</xdr:row>
      <xdr:rowOff>711200</xdr:rowOff>
    </xdr:from>
    <xdr:to>
      <xdr:col>0</xdr:col>
      <xdr:colOff>5142857</xdr:colOff>
      <xdr:row>10</xdr:row>
      <xdr:rowOff>2196914</xdr:rowOff>
    </xdr:to>
    <xdr:pic>
      <xdr:nvPicPr>
        <xdr:cNvPr id="3" name="Picture 2">
          <a:extLst>
            <a:ext uri="{FF2B5EF4-FFF2-40B4-BE49-F238E27FC236}">
              <a16:creationId xmlns:a16="http://schemas.microsoft.com/office/drawing/2014/main" id="{E907B87F-9218-7979-1A12-B655161F64CC}"/>
            </a:ext>
          </a:extLst>
        </xdr:cNvPr>
        <xdr:cNvPicPr>
          <a:picLocks noChangeAspect="1"/>
        </xdr:cNvPicPr>
      </xdr:nvPicPr>
      <xdr:blipFill>
        <a:blip xmlns:r="http://schemas.openxmlformats.org/officeDocument/2006/relationships" r:embed="rId2"/>
        <a:stretch>
          <a:fillRect/>
        </a:stretch>
      </xdr:blipFill>
      <xdr:spPr>
        <a:xfrm>
          <a:off x="0" y="5283200"/>
          <a:ext cx="5142857" cy="1485714"/>
        </a:xfrm>
        <a:prstGeom prst="rect">
          <a:avLst/>
        </a:prstGeom>
      </xdr:spPr>
    </xdr:pic>
    <xdr:clientData/>
  </xdr:twoCellAnchor>
  <xdr:twoCellAnchor editAs="oneCell">
    <xdr:from>
      <xdr:col>0</xdr:col>
      <xdr:colOff>0</xdr:colOff>
      <xdr:row>13</xdr:row>
      <xdr:rowOff>596900</xdr:rowOff>
    </xdr:from>
    <xdr:to>
      <xdr:col>0</xdr:col>
      <xdr:colOff>5609524</xdr:colOff>
      <xdr:row>13</xdr:row>
      <xdr:rowOff>2692138</xdr:rowOff>
    </xdr:to>
    <xdr:pic>
      <xdr:nvPicPr>
        <xdr:cNvPr id="5" name="Picture 4">
          <a:extLst>
            <a:ext uri="{FF2B5EF4-FFF2-40B4-BE49-F238E27FC236}">
              <a16:creationId xmlns:a16="http://schemas.microsoft.com/office/drawing/2014/main" id="{C636743C-C795-F45A-1E12-B4E5ABD7C9E1}"/>
            </a:ext>
          </a:extLst>
        </xdr:cNvPr>
        <xdr:cNvPicPr>
          <a:picLocks noChangeAspect="1"/>
        </xdr:cNvPicPr>
      </xdr:nvPicPr>
      <xdr:blipFill>
        <a:blip xmlns:r="http://schemas.openxmlformats.org/officeDocument/2006/relationships" r:embed="rId3"/>
        <a:stretch>
          <a:fillRect/>
        </a:stretch>
      </xdr:blipFill>
      <xdr:spPr>
        <a:xfrm>
          <a:off x="0" y="8242300"/>
          <a:ext cx="5609524" cy="20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723900</xdr:colOff>
      <xdr:row>4</xdr:row>
      <xdr:rowOff>22860</xdr:rowOff>
    </xdr:from>
    <xdr:to>
      <xdr:col>8</xdr:col>
      <xdr:colOff>3009900</xdr:colOff>
      <xdr:row>9</xdr:row>
      <xdr:rowOff>121920</xdr:rowOff>
    </xdr:to>
    <xdr:sp macro="" textlink="">
      <xdr:nvSpPr>
        <xdr:cNvPr id="2087" name="Object 4" descr="Image of the annuity rate formula" hidden="1">
          <a:extLst>
            <a:ext uri="{FF2B5EF4-FFF2-40B4-BE49-F238E27FC236}">
              <a16:creationId xmlns:a16="http://schemas.microsoft.com/office/drawing/2014/main" id="{0E3DCE4A-42CF-424A-877C-5C16DEEA6DA2}"/>
            </a:ext>
          </a:extLst>
        </xdr:cNvPr>
        <xdr:cNvSpPr>
          <a:spLocks noChangeArrowheads="1"/>
        </xdr:cNvSpPr>
      </xdr:nvSpPr>
      <xdr:spPr bwMode="auto">
        <a:xfrm>
          <a:off x="8351520" y="659130"/>
          <a:ext cx="2956560" cy="880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723900</xdr:colOff>
      <xdr:row>4</xdr:row>
      <xdr:rowOff>22860</xdr:rowOff>
    </xdr:from>
    <xdr:to>
      <xdr:col>8</xdr:col>
      <xdr:colOff>3009900</xdr:colOff>
      <xdr:row>9</xdr:row>
      <xdr:rowOff>121920</xdr:rowOff>
    </xdr:to>
    <xdr:pic>
      <xdr:nvPicPr>
        <xdr:cNvPr id="2088" name="Picture 4" descr="Image of the annuity rate formula">
          <a:extLst>
            <a:ext uri="{FF2B5EF4-FFF2-40B4-BE49-F238E27FC236}">
              <a16:creationId xmlns:a16="http://schemas.microsoft.com/office/drawing/2014/main" id="{EFA9DB34-FCE9-4117-BD7E-84D97C58B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1520" y="659130"/>
          <a:ext cx="2956560" cy="880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F@businessandtrade.gov.uk" TargetMode="External"/><Relationship Id="rId1" Type="http://schemas.openxmlformats.org/officeDocument/2006/relationships/hyperlink" Target="mailto:Helen.Woodward3@businessandtrade.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C089-485D-497C-89C4-3B92B843C95A}">
  <sheetPr>
    <tabColor theme="4" tint="0.79998168889431442"/>
    <pageSetUpPr fitToPage="1"/>
  </sheetPr>
  <dimension ref="A1:C46"/>
  <sheetViews>
    <sheetView showGridLines="0" tabSelected="1" zoomScale="75" zoomScaleNormal="85" workbookViewId="0">
      <selection activeCell="C3" sqref="C3"/>
    </sheetView>
  </sheetViews>
  <sheetFormatPr defaultColWidth="8.77734375" defaultRowHeight="15"/>
  <cols>
    <col min="1" max="1" width="165.6640625" style="49" customWidth="1"/>
    <col min="2" max="3" width="27.21875" style="48" customWidth="1"/>
    <col min="4" max="8" width="8.77734375" style="48"/>
    <col min="9" max="9" width="9.44140625" style="48" bestFit="1" customWidth="1"/>
    <col min="10" max="16384" width="8.77734375" style="48"/>
  </cols>
  <sheetData>
    <row r="1" spans="1:3" ht="27.75">
      <c r="A1" s="165" t="s">
        <v>0</v>
      </c>
      <c r="B1" s="55" t="s">
        <v>1</v>
      </c>
      <c r="C1" s="56">
        <v>45750</v>
      </c>
    </row>
    <row r="2" spans="1:3" ht="63.75" customHeight="1">
      <c r="A2" s="166" t="s">
        <v>2</v>
      </c>
      <c r="B2" s="57" t="s">
        <v>3</v>
      </c>
      <c r="C2" s="58">
        <v>45869</v>
      </c>
    </row>
    <row r="3" spans="1:3" ht="40.5" customHeight="1">
      <c r="A3" s="112" t="s">
        <v>4</v>
      </c>
      <c r="B3" s="37"/>
      <c r="C3" s="59"/>
    </row>
    <row r="4" spans="1:3">
      <c r="A4" s="149" t="s">
        <v>5</v>
      </c>
    </row>
    <row r="5" spans="1:3" ht="17.25" customHeight="1">
      <c r="A5" s="167" t="s">
        <v>6</v>
      </c>
    </row>
    <row r="6" spans="1:3" ht="54.75" customHeight="1">
      <c r="A6" s="256" t="s">
        <v>7</v>
      </c>
    </row>
    <row r="7" spans="1:3" ht="52.5" customHeight="1">
      <c r="A7" s="150" t="s">
        <v>8</v>
      </c>
      <c r="B7" s="60"/>
    </row>
    <row r="8" spans="1:3" ht="15.75">
      <c r="A8" s="144" t="s">
        <v>9</v>
      </c>
      <c r="B8" s="60"/>
    </row>
    <row r="9" spans="1:3" ht="31.5">
      <c r="A9" s="144" t="s">
        <v>10</v>
      </c>
    </row>
    <row r="10" spans="1:3" ht="30.75">
      <c r="A10" s="144" t="s">
        <v>11</v>
      </c>
    </row>
    <row r="11" spans="1:3" ht="180" customHeight="1">
      <c r="A11" s="151" t="s">
        <v>12</v>
      </c>
    </row>
    <row r="12" spans="1:3" ht="30">
      <c r="A12" s="144" t="s">
        <v>13</v>
      </c>
    </row>
    <row r="13" spans="1:3" ht="39.75" customHeight="1">
      <c r="A13" s="152" t="s">
        <v>14</v>
      </c>
    </row>
    <row r="14" spans="1:3" ht="228" customHeight="1">
      <c r="A14" s="148" t="s">
        <v>15</v>
      </c>
    </row>
    <row r="15" spans="1:3" ht="349.5" customHeight="1">
      <c r="A15" s="145" t="s">
        <v>16</v>
      </c>
    </row>
    <row r="17" spans="1:2" ht="15.75">
      <c r="A17" s="111"/>
    </row>
    <row r="18" spans="1:2" ht="15.75">
      <c r="A18" s="111"/>
    </row>
    <row r="19" spans="1:2" ht="15.75">
      <c r="A19" s="168"/>
    </row>
    <row r="21" spans="1:2" ht="15.75">
      <c r="A21" s="146"/>
    </row>
    <row r="22" spans="1:2">
      <c r="A22" s="147"/>
    </row>
    <row r="23" spans="1:2" ht="15.75">
      <c r="A23" s="168"/>
    </row>
    <row r="25" spans="1:2">
      <c r="A25" s="144"/>
      <c r="B25" s="49"/>
    </row>
    <row r="26" spans="1:2">
      <c r="A26" s="144"/>
    </row>
    <row r="27" spans="1:2">
      <c r="A27" s="144"/>
    </row>
    <row r="28" spans="1:2">
      <c r="A28" s="144"/>
    </row>
    <row r="29" spans="1:2">
      <c r="A29" s="94"/>
      <c r="B29" s="50"/>
    </row>
    <row r="30" spans="1:2">
      <c r="A30" s="144"/>
    </row>
    <row r="31" spans="1:2">
      <c r="A31" s="144"/>
    </row>
    <row r="32" spans="1:2">
      <c r="A32" s="144"/>
    </row>
    <row r="33" spans="1:3">
      <c r="A33" s="169"/>
    </row>
    <row r="34" spans="1:3">
      <c r="A34" s="94"/>
    </row>
    <row r="35" spans="1:3">
      <c r="A35" s="94"/>
      <c r="B35" s="51"/>
      <c r="C35" s="51"/>
    </row>
    <row r="36" spans="1:3">
      <c r="A36" s="94"/>
      <c r="B36" s="51"/>
      <c r="C36" s="51"/>
    </row>
    <row r="37" spans="1:3">
      <c r="B37" s="51"/>
      <c r="C37" s="51"/>
    </row>
    <row r="38" spans="1:3">
      <c r="B38" s="94"/>
      <c r="C38" s="94"/>
    </row>
    <row r="39" spans="1:3">
      <c r="B39" s="94"/>
      <c r="C39" s="94"/>
    </row>
    <row r="40" spans="1:3">
      <c r="B40" s="53"/>
      <c r="C40" s="53"/>
    </row>
    <row r="41" spans="1:3">
      <c r="B41" s="53"/>
      <c r="C41" s="53"/>
    </row>
    <row r="42" spans="1:3">
      <c r="B42" s="53"/>
      <c r="C42" s="53"/>
    </row>
    <row r="43" spans="1:3">
      <c r="B43" s="51"/>
      <c r="C43" s="51"/>
    </row>
    <row r="44" spans="1:3">
      <c r="B44" s="96"/>
      <c r="C44" s="96"/>
    </row>
    <row r="45" spans="1:3">
      <c r="B45" s="96"/>
      <c r="C45" s="96"/>
    </row>
    <row r="46" spans="1:3">
      <c r="B46" s="96"/>
      <c r="C46" s="96"/>
    </row>
  </sheetData>
  <sheetProtection selectLockedCells="1"/>
  <conditionalFormatting sqref="C2">
    <cfRule type="expression" dxfId="6" priority="1" stopIfTrue="1">
      <formula>$C$2-TODAY()&lt;0</formula>
    </cfRule>
  </conditionalFormatting>
  <hyperlinks>
    <hyperlink ref="A4" r:id="rId1" xr:uid="{C656D150-5A8C-4CFD-BFC7-E109F1AA527F}"/>
    <hyperlink ref="A5" r:id="rId2" xr:uid="{0B58DE12-C6CA-4043-A0D9-1F0CFE8C165D}"/>
  </hyperlinks>
  <pageMargins left="0.43" right="0.28000000000000003" top="0.56000000000000005" bottom="0.75" header="0.3" footer="0.3"/>
  <pageSetup paperSize="9" scale="67" fitToHeight="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59"/>
  <sheetViews>
    <sheetView showGridLines="0" zoomScale="75" zoomScaleNormal="85" workbookViewId="0">
      <selection activeCell="D12" sqref="D12"/>
    </sheetView>
  </sheetViews>
  <sheetFormatPr defaultColWidth="8.77734375" defaultRowHeight="15"/>
  <cols>
    <col min="1" max="1" width="16.6640625" style="48" customWidth="1"/>
    <col min="2" max="2" width="32.33203125" style="48" customWidth="1"/>
    <col min="3" max="3" width="31.21875" style="48" customWidth="1"/>
    <col min="4" max="4" width="32.77734375" style="48" customWidth="1"/>
    <col min="5" max="5" width="20" style="48" hidden="1" customWidth="1"/>
    <col min="6" max="10" width="8.77734375" style="48"/>
    <col min="11" max="11" width="9.44140625" style="48" bestFit="1" customWidth="1"/>
    <col min="12" max="16384" width="8.77734375" style="48"/>
  </cols>
  <sheetData>
    <row r="1" spans="1:5" s="97" customFormat="1" ht="69" customHeight="1">
      <c r="A1" s="280" t="s">
        <v>8</v>
      </c>
      <c r="B1" s="280"/>
      <c r="C1" s="280"/>
      <c r="D1" s="280"/>
      <c r="E1" s="172">
        <v>3.5000000000000003E-2</v>
      </c>
    </row>
    <row r="2" spans="1:5" ht="29.25" customHeight="1">
      <c r="B2" s="258" t="s">
        <v>17</v>
      </c>
      <c r="C2" s="258" t="s">
        <v>18</v>
      </c>
      <c r="D2" s="257"/>
      <c r="E2" s="172"/>
    </row>
    <row r="3" spans="1:5" ht="29.25" customHeight="1">
      <c r="B3" s="258" t="s">
        <v>19</v>
      </c>
      <c r="C3" s="258"/>
      <c r="D3" s="257"/>
      <c r="E3" s="172"/>
    </row>
    <row r="4" spans="1:5" ht="29.25" customHeight="1">
      <c r="B4" s="258" t="s">
        <v>20</v>
      </c>
      <c r="C4" s="258"/>
      <c r="D4" s="257"/>
      <c r="E4" s="172"/>
    </row>
    <row r="5" spans="1:5" ht="27.75" customHeight="1">
      <c r="B5" s="258" t="s">
        <v>21</v>
      </c>
      <c r="C5" s="258"/>
      <c r="D5" s="257"/>
      <c r="E5" s="172"/>
    </row>
    <row r="6" spans="1:5" ht="26.25" customHeight="1">
      <c r="B6" s="258" t="s">
        <v>22</v>
      </c>
      <c r="C6" s="258"/>
      <c r="D6" s="257"/>
      <c r="E6" s="172"/>
    </row>
    <row r="7" spans="1:5" ht="27" customHeight="1">
      <c r="B7" s="258" t="s">
        <v>23</v>
      </c>
      <c r="C7" s="258" t="s">
        <v>18</v>
      </c>
      <c r="D7" s="257"/>
      <c r="E7" s="172"/>
    </row>
    <row r="8" spans="1:5" ht="21" customHeight="1">
      <c r="B8" s="257"/>
      <c r="C8" s="257"/>
      <c r="D8" s="257"/>
      <c r="E8" s="172"/>
    </row>
    <row r="9" spans="1:5" ht="39" customHeight="1">
      <c r="A9" s="279" t="s">
        <v>24</v>
      </c>
      <c r="B9" s="279"/>
      <c r="C9" s="279"/>
      <c r="D9" s="279"/>
      <c r="E9" s="172">
        <v>0.03</v>
      </c>
    </row>
    <row r="10" spans="1:5" ht="33.75" customHeight="1">
      <c r="B10" s="61" t="s">
        <v>25</v>
      </c>
      <c r="C10" s="61" t="s">
        <v>26</v>
      </c>
      <c r="D10" s="62" t="s">
        <v>27</v>
      </c>
      <c r="E10" s="172">
        <v>1.4999999999999999E-2</v>
      </c>
    </row>
    <row r="11" spans="1:5" ht="15.75">
      <c r="A11" s="109" t="s">
        <v>28</v>
      </c>
      <c r="B11" s="174">
        <v>10</v>
      </c>
      <c r="C11" s="174">
        <v>2025</v>
      </c>
      <c r="D11" s="174">
        <v>2026</v>
      </c>
      <c r="E11" s="172">
        <v>0.01</v>
      </c>
    </row>
    <row r="12" spans="1:5" ht="15" customHeight="1">
      <c r="A12" s="109" t="s">
        <v>29</v>
      </c>
      <c r="B12" s="174">
        <v>10</v>
      </c>
      <c r="C12" s="174">
        <v>2025</v>
      </c>
      <c r="D12" s="174">
        <v>2025</v>
      </c>
    </row>
    <row r="13" spans="1:5" ht="15" customHeight="1">
      <c r="A13" s="109" t="s">
        <v>30</v>
      </c>
      <c r="B13" s="174">
        <v>10</v>
      </c>
      <c r="C13" s="174">
        <v>2025</v>
      </c>
      <c r="D13" s="174">
        <v>2025</v>
      </c>
    </row>
    <row r="14" spans="1:5" ht="15" customHeight="1">
      <c r="A14" s="109" t="s">
        <v>31</v>
      </c>
      <c r="B14" s="174">
        <v>10</v>
      </c>
      <c r="C14" s="174">
        <v>2025</v>
      </c>
      <c r="D14" s="174">
        <v>2025</v>
      </c>
    </row>
    <row r="15" spans="1:5" ht="16.5" customHeight="1">
      <c r="A15" s="109" t="s">
        <v>32</v>
      </c>
      <c r="B15" s="174">
        <v>10</v>
      </c>
      <c r="C15" s="174">
        <v>2025</v>
      </c>
      <c r="D15" s="174">
        <v>2025</v>
      </c>
    </row>
    <row r="16" spans="1:5" ht="15.75" customHeight="1">
      <c r="A16" s="109" t="s">
        <v>33</v>
      </c>
      <c r="B16" s="174">
        <v>10</v>
      </c>
      <c r="C16" s="174">
        <v>2025</v>
      </c>
      <c r="D16" s="174">
        <v>2025</v>
      </c>
    </row>
    <row r="17" spans="1:4" ht="21" customHeight="1">
      <c r="B17" s="111"/>
      <c r="C17" s="111"/>
      <c r="D17" s="111"/>
    </row>
    <row r="18" spans="1:4" ht="59.25" customHeight="1">
      <c r="A18" s="279" t="s">
        <v>34</v>
      </c>
      <c r="B18" s="279"/>
      <c r="C18" s="279"/>
      <c r="D18" s="279"/>
    </row>
    <row r="19" spans="1:4" ht="11.25" customHeight="1">
      <c r="A19" s="111"/>
      <c r="B19" s="111"/>
      <c r="C19" s="111"/>
      <c r="D19" s="111"/>
    </row>
    <row r="20" spans="1:4" ht="48.4" customHeight="1">
      <c r="A20" s="279" t="s">
        <v>35</v>
      </c>
      <c r="B20" s="279"/>
      <c r="C20" s="279"/>
      <c r="D20" s="279"/>
    </row>
    <row r="21" spans="1:4" ht="19.5" customHeight="1">
      <c r="A21" s="110"/>
      <c r="B21" s="110"/>
      <c r="C21" s="110"/>
      <c r="D21" s="110"/>
    </row>
    <row r="22" spans="1:4" ht="19.149999999999999" customHeight="1">
      <c r="A22" s="286" t="s">
        <v>36</v>
      </c>
      <c r="B22" s="286"/>
      <c r="C22" s="98">
        <v>3.5000000000000003E-2</v>
      </c>
      <c r="D22" s="111"/>
    </row>
    <row r="23" spans="1:4" ht="16.5" customHeight="1">
      <c r="A23" s="153"/>
      <c r="B23" s="153"/>
      <c r="C23" s="153"/>
      <c r="D23" s="153"/>
    </row>
    <row r="24" spans="1:4" ht="16.5" customHeight="1">
      <c r="A24" s="153"/>
      <c r="B24" s="153"/>
      <c r="C24" s="153"/>
      <c r="D24" s="153"/>
    </row>
    <row r="25" spans="1:4" ht="16.5" customHeight="1">
      <c r="A25" s="279"/>
      <c r="B25" s="279"/>
      <c r="C25" s="279"/>
      <c r="D25" s="279"/>
    </row>
    <row r="26" spans="1:4" ht="16.5" customHeight="1">
      <c r="A26" s="279"/>
      <c r="B26" s="279"/>
      <c r="C26" s="279"/>
      <c r="D26" s="279"/>
    </row>
    <row r="27" spans="1:4" ht="24" customHeight="1">
      <c r="A27" s="279"/>
      <c r="B27" s="279"/>
      <c r="C27" s="279"/>
      <c r="D27" s="279"/>
    </row>
    <row r="28" spans="1:4" ht="24" customHeight="1">
      <c r="A28" s="281"/>
      <c r="B28" s="281"/>
      <c r="C28" s="281"/>
      <c r="D28" s="281"/>
    </row>
    <row r="29" spans="1:4" ht="15.75">
      <c r="A29" s="283"/>
      <c r="B29" s="283"/>
      <c r="C29" s="283"/>
      <c r="D29" s="283"/>
    </row>
    <row r="30" spans="1:4" ht="49.5" customHeight="1"/>
    <row r="31" spans="1:4" ht="34.9" customHeight="1">
      <c r="A31" s="283"/>
      <c r="B31" s="283"/>
      <c r="C31" s="283"/>
      <c r="D31" s="283"/>
    </row>
    <row r="33" spans="1:5" ht="64.900000000000006" customHeight="1">
      <c r="A33" s="284"/>
      <c r="B33" s="285"/>
      <c r="C33" s="285"/>
      <c r="D33" s="285"/>
    </row>
    <row r="34" spans="1:5" ht="108.4" customHeight="1">
      <c r="A34" s="285"/>
      <c r="B34" s="285"/>
      <c r="C34" s="285"/>
      <c r="D34" s="285"/>
    </row>
    <row r="35" spans="1:5" ht="38.25" customHeight="1">
      <c r="A35" s="299"/>
      <c r="B35" s="300"/>
      <c r="C35" s="300"/>
      <c r="D35" s="300"/>
    </row>
    <row r="36" spans="1:5" ht="15.75" customHeight="1"/>
    <row r="37" spans="1:5" ht="24" customHeight="1">
      <c r="A37" s="282"/>
      <c r="B37" s="282"/>
      <c r="C37" s="282"/>
      <c r="D37" s="282"/>
    </row>
    <row r="38" spans="1:5" ht="53.65" customHeight="1">
      <c r="A38" s="276"/>
      <c r="B38" s="277"/>
      <c r="C38" s="277"/>
      <c r="D38" s="277"/>
    </row>
    <row r="39" spans="1:5" ht="144.75" customHeight="1">
      <c r="A39" s="299"/>
      <c r="B39" s="299"/>
    </row>
    <row r="40" spans="1:5" ht="63.75" customHeight="1"/>
    <row r="41" spans="1:5" ht="151.5" customHeight="1">
      <c r="A41" s="278"/>
      <c r="B41" s="278"/>
      <c r="C41" s="278"/>
      <c r="D41" s="94"/>
    </row>
    <row r="42" spans="1:5">
      <c r="A42" s="278"/>
      <c r="B42" s="278"/>
      <c r="C42" s="278"/>
      <c r="D42" s="94"/>
    </row>
    <row r="43" spans="1:5" ht="31.9" customHeight="1">
      <c r="A43" s="278"/>
      <c r="B43" s="278"/>
      <c r="C43" s="278"/>
      <c r="D43" s="94"/>
    </row>
    <row r="44" spans="1:5">
      <c r="A44" s="278"/>
      <c r="B44" s="278"/>
      <c r="C44" s="278"/>
      <c r="D44" s="94"/>
    </row>
    <row r="45" spans="1:5" ht="15" customHeight="1">
      <c r="A45" s="94"/>
      <c r="B45" s="94"/>
      <c r="C45" s="94"/>
      <c r="D45" s="94"/>
    </row>
    <row r="46" spans="1:5" ht="21.75" customHeight="1">
      <c r="A46" s="278"/>
      <c r="B46" s="278"/>
      <c r="C46" s="278"/>
      <c r="D46" s="94"/>
    </row>
    <row r="47" spans="1:5" ht="24.75" customHeight="1">
      <c r="A47" s="278"/>
      <c r="B47" s="278"/>
      <c r="C47" s="278"/>
      <c r="D47" s="94"/>
    </row>
    <row r="48" spans="1:5" ht="38.25" customHeight="1">
      <c r="A48" s="278"/>
      <c r="B48" s="278"/>
      <c r="C48" s="278"/>
      <c r="D48" s="94"/>
      <c r="E48" s="51"/>
    </row>
    <row r="49" spans="1:5" ht="15" customHeight="1">
      <c r="A49" s="52"/>
      <c r="B49" s="51"/>
      <c r="C49" s="51"/>
      <c r="D49" s="51"/>
      <c r="E49" s="51"/>
    </row>
    <row r="50" spans="1:5" ht="25.5" customHeight="1">
      <c r="A50" s="94"/>
      <c r="B50" s="96"/>
      <c r="C50" s="96"/>
      <c r="D50" s="96"/>
      <c r="E50" s="51"/>
    </row>
    <row r="51" spans="1:5" ht="15" customHeight="1">
      <c r="A51" s="96"/>
      <c r="B51" s="96"/>
      <c r="C51" s="96"/>
      <c r="D51" s="96"/>
      <c r="E51" s="94"/>
    </row>
    <row r="52" spans="1:5" ht="107.25" customHeight="1">
      <c r="A52" s="96"/>
      <c r="B52" s="96"/>
      <c r="C52" s="96"/>
      <c r="D52" s="96"/>
      <c r="E52" s="94"/>
    </row>
    <row r="53" spans="1:5" ht="72" customHeight="1">
      <c r="E53" s="53"/>
    </row>
    <row r="54" spans="1:5" ht="3" customHeight="1">
      <c r="E54" s="53"/>
    </row>
    <row r="55" spans="1:5" ht="15" customHeight="1">
      <c r="E55" s="53"/>
    </row>
    <row r="56" spans="1:5">
      <c r="E56" s="51"/>
    </row>
    <row r="57" spans="1:5" ht="96.75" customHeight="1">
      <c r="E57" s="96"/>
    </row>
    <row r="58" spans="1:5">
      <c r="E58" s="96"/>
    </row>
    <row r="59" spans="1:5">
      <c r="E59" s="96"/>
    </row>
  </sheetData>
  <sheetProtection selectLockedCells="1"/>
  <mergeCells count="18">
    <mergeCell ref="A20:D20"/>
    <mergeCell ref="A1:D1"/>
    <mergeCell ref="A28:D28"/>
    <mergeCell ref="A37:D37"/>
    <mergeCell ref="A9:D9"/>
    <mergeCell ref="A31:D31"/>
    <mergeCell ref="A25:D25"/>
    <mergeCell ref="A26:D27"/>
    <mergeCell ref="A29:D29"/>
    <mergeCell ref="A33:D34"/>
    <mergeCell ref="A35:D35"/>
    <mergeCell ref="A22:B22"/>
    <mergeCell ref="A18:D18"/>
    <mergeCell ref="A38:D38"/>
    <mergeCell ref="A41:C43"/>
    <mergeCell ref="A44:C44"/>
    <mergeCell ref="A46:C48"/>
    <mergeCell ref="A39:B39"/>
  </mergeCells>
  <phoneticPr fontId="18" type="noConversion"/>
  <dataValidations count="1">
    <dataValidation type="list" allowBlank="1" showInputMessage="1" showErrorMessage="1" sqref="C22" xr:uid="{4B7BFCCE-F433-4F75-9E38-A1E3581CC456}">
      <formula1>$E$1:$E$11</formula1>
    </dataValidation>
  </dataValidations>
  <pageMargins left="0.43" right="0.28000000000000003" top="0.56000000000000005" bottom="0.75" header="0.3" footer="0.3"/>
  <pageSetup paperSize="9" scale="6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68BC-E7D2-45C2-9439-60ACC514EB1C}">
  <sheetPr>
    <tabColor rgb="FF0070C0"/>
    <pageSetUpPr fitToPage="1"/>
  </sheetPr>
  <dimension ref="A1:O176"/>
  <sheetViews>
    <sheetView zoomScale="80" zoomScaleNormal="80" workbookViewId="0">
      <selection activeCell="J12" sqref="J12"/>
    </sheetView>
  </sheetViews>
  <sheetFormatPr defaultColWidth="8.77734375" defaultRowHeight="15" outlineLevelRow="1"/>
  <cols>
    <col min="1" max="1" width="4.5546875" style="48" customWidth="1"/>
    <col min="2" max="2" width="1.77734375" style="48" customWidth="1"/>
    <col min="3" max="3" width="12.77734375" style="48" customWidth="1"/>
    <col min="4" max="4" width="14.21875" style="48" customWidth="1"/>
    <col min="5" max="5" width="10.77734375" style="48" customWidth="1"/>
    <col min="6" max="6" width="14.21875" style="48" customWidth="1"/>
    <col min="7" max="7" width="13.6640625" style="48" customWidth="1"/>
    <col min="8" max="8" width="9.33203125" style="48" customWidth="1"/>
    <col min="9" max="9" width="16" style="48" customWidth="1"/>
    <col min="10" max="10" width="18.6640625" style="48" customWidth="1"/>
    <col min="11" max="11" width="17" style="48" customWidth="1"/>
    <col min="12" max="12" width="18.44140625" style="48" customWidth="1"/>
    <col min="13" max="13" width="20.77734375" style="48" customWidth="1"/>
    <col min="14" max="14" width="19" style="48" customWidth="1"/>
    <col min="15" max="16384" width="8.77734375" style="48"/>
  </cols>
  <sheetData>
    <row r="1" spans="1:15" ht="15.75">
      <c r="A1" s="270" t="s">
        <v>37</v>
      </c>
      <c r="H1" s="1"/>
    </row>
    <row r="2" spans="1:15">
      <c r="B2" s="259" t="s">
        <v>17</v>
      </c>
      <c r="D2" s="69" t="str">
        <f>Inputs!C2</f>
        <v>xxx</v>
      </c>
    </row>
    <row r="3" spans="1:15">
      <c r="B3" s="68" t="s">
        <v>38</v>
      </c>
      <c r="D3" s="69" t="str">
        <f>Inputs!C7</f>
        <v>xxx</v>
      </c>
      <c r="F3" s="297" t="s">
        <v>39</v>
      </c>
      <c r="G3" s="297"/>
      <c r="H3" s="297"/>
      <c r="I3" s="297"/>
      <c r="J3" s="298" t="s">
        <v>40</v>
      </c>
    </row>
    <row r="4" spans="1:15">
      <c r="F4" s="297"/>
      <c r="G4" s="297"/>
      <c r="H4" s="297"/>
      <c r="I4" s="297"/>
      <c r="J4" s="298"/>
    </row>
    <row r="5" spans="1:15" ht="15.75">
      <c r="B5" s="109" t="s">
        <v>41</v>
      </c>
      <c r="C5" s="109"/>
      <c r="D5" s="109"/>
      <c r="L5" s="109"/>
    </row>
    <row r="6" spans="1:15" ht="15.75" thickBot="1">
      <c r="L6" s="70"/>
      <c r="M6" s="70"/>
      <c r="N6" s="71"/>
      <c r="O6" s="71"/>
    </row>
    <row r="7" spans="1:15" ht="18" customHeight="1">
      <c r="C7" s="143" t="s">
        <v>42</v>
      </c>
      <c r="D7" s="125"/>
      <c r="E7" s="126"/>
      <c r="F7" s="127"/>
      <c r="G7" s="127"/>
      <c r="H7" s="128"/>
      <c r="I7" s="72"/>
      <c r="J7" s="287" t="s">
        <v>43</v>
      </c>
      <c r="K7" s="288"/>
      <c r="L7" s="288"/>
      <c r="M7" s="289"/>
      <c r="N7" s="74"/>
      <c r="O7" s="74"/>
    </row>
    <row r="8" spans="1:15" ht="18" customHeight="1" thickBot="1">
      <c r="C8" s="75" t="s">
        <v>44</v>
      </c>
      <c r="D8" s="76">
        <f>G20-G16</f>
        <v>0</v>
      </c>
      <c r="E8" s="77" t="s">
        <v>45</v>
      </c>
      <c r="F8" s="76">
        <f>G21-G15</f>
        <v>0</v>
      </c>
      <c r="G8" s="77" t="s">
        <v>46</v>
      </c>
      <c r="H8" s="78">
        <f>G22-G17</f>
        <v>135.62784106023025</v>
      </c>
      <c r="I8" s="72"/>
      <c r="J8" s="290"/>
      <c r="K8" s="291"/>
      <c r="L8" s="291"/>
      <c r="M8" s="292"/>
      <c r="N8" s="79"/>
      <c r="O8" s="79"/>
    </row>
    <row r="9" spans="1:15" ht="18" customHeight="1">
      <c r="C9" s="129" t="s">
        <v>47</v>
      </c>
      <c r="D9" s="127"/>
      <c r="E9" s="127"/>
      <c r="F9" s="127"/>
      <c r="G9" s="127"/>
      <c r="H9" s="128"/>
      <c r="I9" s="72"/>
      <c r="J9" s="264" t="s">
        <v>48</v>
      </c>
      <c r="K9" s="264" t="s">
        <v>49</v>
      </c>
      <c r="L9" s="264" t="s">
        <v>50</v>
      </c>
      <c r="M9" s="264" t="s">
        <v>50</v>
      </c>
      <c r="N9" s="79"/>
      <c r="O9" s="79"/>
    </row>
    <row r="10" spans="1:15" s="49" customFormat="1" ht="18" customHeight="1" thickBot="1">
      <c r="C10" s="130" t="s">
        <v>51</v>
      </c>
      <c r="D10" s="131">
        <f>IF($J$3="NO",'Option 1'!$DE$6,'Option 1'!$DG$6)</f>
        <v>0</v>
      </c>
      <c r="E10" s="77" t="s">
        <v>52</v>
      </c>
      <c r="F10" s="132">
        <f>IF($J$3="NO",'Option 1'!$DE$7,'Option 1'!$DG$7)</f>
        <v>0</v>
      </c>
      <c r="G10" s="133" t="s">
        <v>53</v>
      </c>
      <c r="H10" s="134">
        <f>IF($J$3="NO",'Option 1'!$DE$8,'Option 1'!$DG$8)</f>
        <v>0</v>
      </c>
      <c r="I10" s="82"/>
      <c r="J10" s="265" t="s">
        <v>54</v>
      </c>
      <c r="K10" s="265" t="s">
        <v>55</v>
      </c>
      <c r="L10" s="265" t="s">
        <v>56</v>
      </c>
      <c r="M10" s="265" t="s">
        <v>57</v>
      </c>
      <c r="N10" s="83"/>
    </row>
    <row r="11" spans="1:15" ht="18" customHeight="1">
      <c r="C11" s="129" t="s">
        <v>58</v>
      </c>
      <c r="D11" s="127"/>
      <c r="E11" s="127"/>
      <c r="F11" s="127"/>
      <c r="G11" s="127"/>
      <c r="H11" s="128"/>
      <c r="I11" s="72"/>
      <c r="J11" s="266"/>
      <c r="K11" s="266"/>
      <c r="L11" s="266"/>
      <c r="M11" s="267"/>
      <c r="N11" s="79"/>
    </row>
    <row r="12" spans="1:15" ht="18" customHeight="1" thickBot="1">
      <c r="C12" s="130" t="s">
        <v>51</v>
      </c>
      <c r="D12" s="131">
        <f>IF($J$3="NO",'Option 1'!$DE$12,'Option 1'!$DG$12)</f>
        <v>0</v>
      </c>
      <c r="E12" s="77" t="s">
        <v>52</v>
      </c>
      <c r="F12" s="132">
        <f>IF($J$3="NO",'Option 1'!$DE$13,'Option 1'!$DG$13)</f>
        <v>0</v>
      </c>
      <c r="G12" s="133" t="s">
        <v>53</v>
      </c>
      <c r="H12" s="134">
        <f>IF($J$3="NO",'Option 1'!$DE$14,'Option 1'!$DG$14)</f>
        <v>0</v>
      </c>
      <c r="I12" s="72"/>
      <c r="J12" s="268">
        <f>'Option 1'!$DF$26</f>
        <v>131.0413923287249</v>
      </c>
      <c r="K12" s="268">
        <f>'Option 1'!$DF$20</f>
        <v>0</v>
      </c>
      <c r="L12" s="268">
        <f>'Option 1'!$DG$8</f>
        <v>0</v>
      </c>
      <c r="M12" s="268">
        <f>'Option 1'!$DG$14</f>
        <v>0</v>
      </c>
      <c r="N12" s="79"/>
    </row>
    <row r="13" spans="1:15" ht="18" customHeight="1" thickBot="1">
      <c r="C13" s="54"/>
      <c r="D13" s="72"/>
      <c r="E13" s="72"/>
      <c r="F13" s="72"/>
      <c r="G13" s="72"/>
      <c r="H13" s="72"/>
      <c r="I13" s="72"/>
      <c r="J13" s="293" t="s">
        <v>59</v>
      </c>
      <c r="K13" s="295">
        <f>Option1Period</f>
        <v>10</v>
      </c>
      <c r="L13" s="72"/>
    </row>
    <row r="14" spans="1:15" ht="39.950000000000003" customHeight="1">
      <c r="C14" s="142" t="s">
        <v>60</v>
      </c>
      <c r="D14" s="80" t="s">
        <v>61</v>
      </c>
      <c r="E14" s="135" t="s">
        <v>62</v>
      </c>
      <c r="F14" s="80" t="s">
        <v>63</v>
      </c>
      <c r="G14" s="81" t="s">
        <v>64</v>
      </c>
      <c r="I14" s="72"/>
      <c r="J14" s="294"/>
      <c r="K14" s="296"/>
    </row>
    <row r="15" spans="1:15" ht="18" customHeight="1">
      <c r="C15" s="84" t="s">
        <v>65</v>
      </c>
      <c r="D15" s="95">
        <f>IF($J$3="NO",'Option 1'!$DJ$25,'Option 1'!$DL$25)</f>
        <v>0</v>
      </c>
      <c r="E15" s="69"/>
      <c r="F15" s="85">
        <f>(IF($J$3="NO",'Option 1'!$DJ$16,'Option 1'!$DL$16)/Option1Period)</f>
        <v>0</v>
      </c>
      <c r="G15" s="136">
        <f>IF($J$3="NO",'Option 1'!$DJ$7,'Option 1'!$DL$7)</f>
        <v>0</v>
      </c>
      <c r="I15" s="72"/>
    </row>
    <row r="16" spans="1:15" ht="18" customHeight="1">
      <c r="C16" s="84" t="s">
        <v>66</v>
      </c>
      <c r="D16" s="95">
        <f>IF($J$3="NO",'Option 1'!$DJ$26,'Option 1'!$DL$26)</f>
        <v>0</v>
      </c>
      <c r="E16" s="69"/>
      <c r="F16" s="85">
        <f>(IF($J$3="NO",'Option 1'!$DJ$17,'Option 1'!$DL$17)/Option1Period)</f>
        <v>0</v>
      </c>
      <c r="G16" s="136">
        <f>IF($J$3="NO",'Option 1'!$DJ$8,'Option 1'!$DL$8)</f>
        <v>0</v>
      </c>
      <c r="I16" s="72"/>
      <c r="J16" s="86"/>
      <c r="K16" s="87"/>
      <c r="L16" s="72"/>
    </row>
    <row r="17" spans="1:14" ht="18" customHeight="1" thickBot="1">
      <c r="C17" s="137" t="s">
        <v>46</v>
      </c>
      <c r="D17" s="138">
        <f>IF($J$3="NO",'Option 1'!$DJ$24,'Option 1'!$DL$24)</f>
        <v>0</v>
      </c>
      <c r="E17" s="139"/>
      <c r="F17" s="138">
        <f>(IF($J$3="NO",'Option 1'!$DJ$15,'Option 1'!$DL$15)/Option1Period)</f>
        <v>0</v>
      </c>
      <c r="G17" s="140">
        <f>IF($J$3="NO",'Option 1'!$DJ$6,'Option 1'!$DL$6)</f>
        <v>0</v>
      </c>
      <c r="I17" s="72"/>
      <c r="J17" s="86"/>
      <c r="K17" s="87"/>
      <c r="L17" s="72"/>
    </row>
    <row r="18" spans="1:14" ht="18" customHeight="1" thickBot="1">
      <c r="C18" s="54"/>
      <c r="D18" s="72"/>
      <c r="F18" s="72"/>
      <c r="G18" s="72"/>
      <c r="I18" s="72"/>
      <c r="J18" s="88"/>
      <c r="K18" s="87"/>
      <c r="L18" s="72"/>
    </row>
    <row r="19" spans="1:14" ht="39.950000000000003" customHeight="1">
      <c r="C19" s="142" t="s">
        <v>67</v>
      </c>
      <c r="D19" s="80" t="s">
        <v>61</v>
      </c>
      <c r="E19" s="135" t="s">
        <v>62</v>
      </c>
      <c r="F19" s="80" t="s">
        <v>63</v>
      </c>
      <c r="G19" s="81" t="s">
        <v>68</v>
      </c>
      <c r="I19" s="72"/>
      <c r="J19" s="72"/>
      <c r="K19" s="72"/>
      <c r="L19" s="72"/>
      <c r="M19" s="72"/>
    </row>
    <row r="20" spans="1:14" ht="18" customHeight="1">
      <c r="C20" s="84" t="s">
        <v>65</v>
      </c>
      <c r="D20" s="85">
        <f>IF($J$3="NO",'Option 1'!$DJ$29,'Option 1'!$DL$29)</f>
        <v>0</v>
      </c>
      <c r="E20" s="69"/>
      <c r="F20" s="85">
        <f>(IF($J$3="NO",'Option 1'!$DJ$20,'Option 1'!$DL$20)/Option1Period)</f>
        <v>0</v>
      </c>
      <c r="G20" s="136">
        <f>IF($J$3="NO",'Option 1'!$DJ$11,'Option 1'!$DL$11)</f>
        <v>0</v>
      </c>
      <c r="I20" s="72"/>
      <c r="J20" s="72"/>
      <c r="K20" s="72"/>
      <c r="L20" s="72"/>
      <c r="M20" s="72"/>
    </row>
    <row r="21" spans="1:14" ht="18" customHeight="1">
      <c r="C21" s="84" t="s">
        <v>66</v>
      </c>
      <c r="D21" s="85">
        <f>IF($J$3="NO",'Option 1'!$DJ$30,'Option 1'!$DL$30)</f>
        <v>0</v>
      </c>
      <c r="E21" s="69"/>
      <c r="F21" s="85">
        <f>(IF($J$3="NO",'Option 1'!$DJ$21,'Option 1'!$DL$21)/Option1Period)</f>
        <v>0</v>
      </c>
      <c r="G21" s="136">
        <f>IF($J$3="NO",'Option 1'!$DJ$12,'Option 1'!$DL$12)</f>
        <v>0</v>
      </c>
      <c r="I21" s="72"/>
      <c r="J21" s="89"/>
      <c r="K21" s="72"/>
      <c r="L21" s="72"/>
      <c r="M21" s="72"/>
    </row>
    <row r="22" spans="1:14" ht="18" customHeight="1" thickBot="1">
      <c r="C22" s="137" t="s">
        <v>46</v>
      </c>
      <c r="D22" s="141">
        <f>IF($J$3="NO",'Option 1'!$DJ$28,'Option 1'!$DL$28)</f>
        <v>0</v>
      </c>
      <c r="E22" s="139"/>
      <c r="F22" s="141">
        <f>(IF($J$3="NO",'Option 1'!$DJ$19,'Option 1'!$DL$19)/Option1Period)</f>
        <v>20</v>
      </c>
      <c r="G22" s="140">
        <f>IF($J$3="NO",'Option 1'!$DJ$10,'Option 1'!$DL$10)</f>
        <v>135.62784106023025</v>
      </c>
      <c r="I22" s="72"/>
      <c r="J22" s="72"/>
      <c r="K22" s="72"/>
      <c r="L22" s="72"/>
      <c r="M22" s="72"/>
    </row>
    <row r="23" spans="1:14" ht="18" customHeight="1" outlineLevel="1">
      <c r="C23" s="54"/>
      <c r="D23" s="72"/>
      <c r="E23" s="72"/>
      <c r="F23" s="72"/>
      <c r="G23" s="72"/>
      <c r="H23" s="72"/>
      <c r="I23" s="72"/>
      <c r="J23" s="72"/>
      <c r="K23" s="72"/>
      <c r="L23" s="72"/>
      <c r="M23" s="72"/>
    </row>
    <row r="24" spans="1:14" ht="18" customHeight="1" outlineLevel="1">
      <c r="D24" s="72"/>
      <c r="E24" s="72"/>
      <c r="F24" s="72"/>
      <c r="G24" s="72"/>
      <c r="H24" s="72"/>
      <c r="I24" s="72"/>
      <c r="J24" s="72"/>
      <c r="K24" s="72"/>
      <c r="L24" s="72"/>
      <c r="M24" s="72"/>
    </row>
    <row r="25" spans="1:14" ht="18" customHeight="1" outlineLevel="1">
      <c r="A25" s="88"/>
      <c r="B25" s="109" t="s">
        <v>69</v>
      </c>
      <c r="D25" s="72"/>
      <c r="E25" s="72"/>
      <c r="F25" s="92"/>
      <c r="G25" s="72"/>
      <c r="H25" s="72"/>
      <c r="I25" s="72"/>
      <c r="J25" s="72"/>
      <c r="K25" s="72"/>
      <c r="L25" s="90"/>
      <c r="M25" s="72"/>
    </row>
    <row r="26" spans="1:14" ht="18" customHeight="1" outlineLevel="1" thickBot="1">
      <c r="D26" s="72"/>
      <c r="E26" s="72"/>
      <c r="F26" s="72"/>
      <c r="G26" s="72"/>
      <c r="H26" s="72"/>
      <c r="I26" s="72"/>
      <c r="J26" s="72"/>
      <c r="K26" s="72"/>
      <c r="L26" s="73"/>
      <c r="M26" s="73"/>
      <c r="N26" s="71"/>
    </row>
    <row r="27" spans="1:14" ht="18" customHeight="1" outlineLevel="1">
      <c r="C27" s="143" t="s">
        <v>42</v>
      </c>
      <c r="D27" s="125"/>
      <c r="E27" s="126"/>
      <c r="F27" s="127"/>
      <c r="G27" s="127"/>
      <c r="H27" s="128"/>
      <c r="I27" s="72"/>
      <c r="J27" s="287" t="s">
        <v>43</v>
      </c>
      <c r="K27" s="288"/>
      <c r="L27" s="288"/>
      <c r="M27" s="289"/>
      <c r="N27" s="74"/>
    </row>
    <row r="28" spans="1:14" ht="18" customHeight="1" outlineLevel="1" thickBot="1">
      <c r="C28" s="75" t="s">
        <v>44</v>
      </c>
      <c r="D28" s="76">
        <f>G40-G36</f>
        <v>0</v>
      </c>
      <c r="E28" s="77" t="s">
        <v>45</v>
      </c>
      <c r="F28" s="76">
        <f>G41-G35</f>
        <v>0</v>
      </c>
      <c r="G28" s="77" t="s">
        <v>46</v>
      </c>
      <c r="H28" s="78">
        <f>G42-G37</f>
        <v>0</v>
      </c>
      <c r="I28" s="72"/>
      <c r="J28" s="290"/>
      <c r="K28" s="291"/>
      <c r="L28" s="291"/>
      <c r="M28" s="292"/>
      <c r="N28" s="79"/>
    </row>
    <row r="29" spans="1:14" ht="18" customHeight="1" outlineLevel="1">
      <c r="C29" s="129" t="s">
        <v>47</v>
      </c>
      <c r="D29" s="127"/>
      <c r="E29" s="127"/>
      <c r="F29" s="127"/>
      <c r="G29" s="127"/>
      <c r="H29" s="128"/>
      <c r="I29" s="72"/>
      <c r="J29" s="264" t="s">
        <v>48</v>
      </c>
      <c r="K29" s="264" t="s">
        <v>49</v>
      </c>
      <c r="L29" s="264" t="s">
        <v>50</v>
      </c>
      <c r="M29" s="264" t="s">
        <v>50</v>
      </c>
      <c r="N29" s="79"/>
    </row>
    <row r="30" spans="1:14" ht="18" customHeight="1" outlineLevel="1" thickBot="1">
      <c r="B30" s="49"/>
      <c r="C30" s="130" t="s">
        <v>51</v>
      </c>
      <c r="D30" s="131">
        <f>IF($J$3="NO",'Option 2'!$DE$6,'Option 2'!$DG$6)</f>
        <v>0</v>
      </c>
      <c r="E30" s="77" t="s">
        <v>52</v>
      </c>
      <c r="F30" s="132">
        <f>IF($J$3="NO",'Option 2'!$DE$7,'Option 2'!$DG$7)</f>
        <v>0</v>
      </c>
      <c r="G30" s="133" t="s">
        <v>53</v>
      </c>
      <c r="H30" s="134">
        <f>IF($J$3="NO",'Option 2'!$DE$8,'Option 2'!$DG$8)</f>
        <v>0</v>
      </c>
      <c r="I30" s="82"/>
      <c r="J30" s="265" t="s">
        <v>54</v>
      </c>
      <c r="K30" s="265" t="s">
        <v>55</v>
      </c>
      <c r="L30" s="265" t="s">
        <v>56</v>
      </c>
      <c r="M30" s="265" t="s">
        <v>57</v>
      </c>
      <c r="N30" s="83"/>
    </row>
    <row r="31" spans="1:14" ht="18" customHeight="1" outlineLevel="1">
      <c r="C31" s="129" t="s">
        <v>58</v>
      </c>
      <c r="D31" s="127"/>
      <c r="E31" s="127"/>
      <c r="F31" s="127"/>
      <c r="G31" s="127"/>
      <c r="H31" s="128"/>
      <c r="I31" s="72"/>
      <c r="J31" s="266"/>
      <c r="K31" s="266"/>
      <c r="L31" s="266"/>
      <c r="M31" s="267"/>
      <c r="N31" s="79"/>
    </row>
    <row r="32" spans="1:14" ht="18" customHeight="1" outlineLevel="1" thickBot="1">
      <c r="C32" s="130" t="s">
        <v>51</v>
      </c>
      <c r="D32" s="131">
        <f>IF($J$3="NO",'Option 2'!$DE$12,'Option 2'!$DG$12)</f>
        <v>0</v>
      </c>
      <c r="E32" s="77" t="s">
        <v>52</v>
      </c>
      <c r="F32" s="132">
        <f>IF($J$3="NO",'Option 2'!$DE$13,'Option 2'!$DG$13)</f>
        <v>0</v>
      </c>
      <c r="G32" s="133" t="s">
        <v>53</v>
      </c>
      <c r="H32" s="134">
        <f>IF($J$3="NO",'Option 2'!$DE$14,'Option 2'!$DG$14)</f>
        <v>0</v>
      </c>
      <c r="I32" s="72"/>
      <c r="J32" s="268">
        <f>'Option 2'!$DF$26</f>
        <v>0</v>
      </c>
      <c r="K32" s="268">
        <f>'Option 2'!$DF$20</f>
        <v>0</v>
      </c>
      <c r="L32" s="268">
        <f>'Option 2'!$DG$8</f>
        <v>0</v>
      </c>
      <c r="M32" s="268">
        <f>'Option 2'!$DG$14</f>
        <v>0</v>
      </c>
      <c r="N32" s="79"/>
    </row>
    <row r="33" spans="1:14" ht="18" customHeight="1" outlineLevel="1" thickBot="1">
      <c r="C33" s="54"/>
      <c r="D33" s="72"/>
      <c r="E33" s="72"/>
      <c r="F33" s="72"/>
      <c r="G33" s="72"/>
      <c r="H33" s="72"/>
      <c r="I33" s="72"/>
      <c r="J33" s="293" t="s">
        <v>59</v>
      </c>
      <c r="K33" s="295">
        <f>Option1Period</f>
        <v>10</v>
      </c>
      <c r="L33" s="72"/>
    </row>
    <row r="34" spans="1:14" ht="39.950000000000003" customHeight="1" outlineLevel="1">
      <c r="C34" s="142" t="s">
        <v>60</v>
      </c>
      <c r="D34" s="80" t="s">
        <v>61</v>
      </c>
      <c r="E34" s="135" t="s">
        <v>62</v>
      </c>
      <c r="F34" s="80" t="s">
        <v>63</v>
      </c>
      <c r="G34" s="81" t="s">
        <v>64</v>
      </c>
      <c r="I34" s="72"/>
      <c r="J34" s="294"/>
      <c r="K34" s="296"/>
    </row>
    <row r="35" spans="1:14" ht="18" customHeight="1" outlineLevel="1">
      <c r="C35" s="84" t="s">
        <v>65</v>
      </c>
      <c r="D35" s="95">
        <f>IF($J$3="NO",'Option 2'!$DJ$25,'Option 2'!$DL$25)</f>
        <v>0</v>
      </c>
      <c r="E35" s="69"/>
      <c r="F35" s="85">
        <f>(IF($J$3="NO",'Option 2'!$DJ$16,'Option 2'!$DL$16)/Option1Period)</f>
        <v>0</v>
      </c>
      <c r="G35" s="136">
        <f>IF($J$3="NO",'Option 2'!$DJ$7,'Option 2'!$DL$7)</f>
        <v>0</v>
      </c>
      <c r="I35" s="72"/>
    </row>
    <row r="36" spans="1:14" ht="18" customHeight="1" outlineLevel="1">
      <c r="C36" s="84" t="s">
        <v>66</v>
      </c>
      <c r="D36" s="95">
        <f>IF($J$3="NO",'Option 2'!$DJ$26,'Option 2'!$DL$26)</f>
        <v>0</v>
      </c>
      <c r="E36" s="69"/>
      <c r="F36" s="85">
        <f>(IF($J$3="NO",'Option 2'!$DJ$17,'Option 2'!$DL$17)/Option1Period)</f>
        <v>0</v>
      </c>
      <c r="G36" s="136">
        <f>IF($J$3="NO",'Option 2'!$DJ$8,'Option 2'!$DL$8)</f>
        <v>0</v>
      </c>
      <c r="I36" s="72"/>
      <c r="J36" s="86"/>
      <c r="K36" s="87"/>
      <c r="L36" s="72"/>
    </row>
    <row r="37" spans="1:14" ht="18" customHeight="1" outlineLevel="1" thickBot="1">
      <c r="C37" s="137" t="s">
        <v>46</v>
      </c>
      <c r="D37" s="138">
        <f>IF($J$3="NO",'Option 2'!$DJ$24,'Option 2'!$DL$24)</f>
        <v>0</v>
      </c>
      <c r="E37" s="139"/>
      <c r="F37" s="138">
        <f>(IF($J$3="NO",'Option 2'!$DJ$15,'Option 2'!$DL$15)/Option1Period)</f>
        <v>0</v>
      </c>
      <c r="G37" s="140">
        <f>IF($J$3="NO",'Option 2'!$DJ$6,'Option 2'!$DL$6)</f>
        <v>0</v>
      </c>
      <c r="I37" s="72"/>
      <c r="J37" s="86"/>
      <c r="K37" s="87"/>
      <c r="L37" s="72"/>
    </row>
    <row r="38" spans="1:14" ht="18" customHeight="1" outlineLevel="1" thickBot="1">
      <c r="C38" s="54"/>
      <c r="D38" s="72"/>
      <c r="F38" s="72"/>
      <c r="G38" s="72"/>
      <c r="I38" s="72"/>
      <c r="J38" s="88"/>
      <c r="K38" s="87"/>
      <c r="L38" s="72"/>
    </row>
    <row r="39" spans="1:14" ht="39.950000000000003" customHeight="1" outlineLevel="1">
      <c r="C39" s="142" t="s">
        <v>67</v>
      </c>
      <c r="D39" s="80" t="s">
        <v>61</v>
      </c>
      <c r="E39" s="135" t="s">
        <v>62</v>
      </c>
      <c r="F39" s="80" t="s">
        <v>63</v>
      </c>
      <c r="G39" s="81" t="s">
        <v>68</v>
      </c>
      <c r="I39" s="72"/>
      <c r="J39" s="72"/>
      <c r="K39" s="72"/>
      <c r="L39" s="72"/>
      <c r="M39" s="72"/>
    </row>
    <row r="40" spans="1:14" ht="18" customHeight="1" outlineLevel="1">
      <c r="C40" s="84" t="s">
        <v>65</v>
      </c>
      <c r="D40" s="85">
        <f>IF($J$3="NO",'Option 2'!$DJ$29,'Option 2'!$DL$29)</f>
        <v>0</v>
      </c>
      <c r="E40" s="69"/>
      <c r="F40" s="85">
        <f>(IF($J$3="NO",'Option 2'!$DJ$20,'Option 2'!$DL$20)/Option1Period)</f>
        <v>0</v>
      </c>
      <c r="G40" s="136">
        <f>IF($J$3="NO",'Option 2'!$DJ$11,'Option 2'!$DL$11)</f>
        <v>0</v>
      </c>
      <c r="I40" s="72"/>
      <c r="J40" s="72"/>
      <c r="K40" s="72"/>
      <c r="L40" s="72"/>
      <c r="M40" s="72"/>
    </row>
    <row r="41" spans="1:14" ht="18" customHeight="1" outlineLevel="1">
      <c r="C41" s="84" t="s">
        <v>66</v>
      </c>
      <c r="D41" s="85">
        <f>IF($J$3="NO",'Option 2'!$DJ$30,'Option 2'!$DL$30)</f>
        <v>0</v>
      </c>
      <c r="E41" s="69"/>
      <c r="F41" s="85">
        <f>(IF($J$3="NO",'Option 2'!$DJ$21,'Option 2'!$DL$21)/Option1Period)</f>
        <v>0</v>
      </c>
      <c r="G41" s="136">
        <f>IF($J$3="NO",'Option 2'!$DJ$12,'Option 2'!$DL$12)</f>
        <v>0</v>
      </c>
      <c r="I41" s="72"/>
      <c r="J41" s="89"/>
      <c r="K41" s="72"/>
      <c r="L41" s="72"/>
      <c r="M41" s="72"/>
    </row>
    <row r="42" spans="1:14" ht="18" customHeight="1" outlineLevel="1" thickBot="1">
      <c r="C42" s="137" t="s">
        <v>46</v>
      </c>
      <c r="D42" s="141">
        <f>IF($J$3="NO",'Option 2'!$DJ$28,'Option 2'!$DL$28)</f>
        <v>0</v>
      </c>
      <c r="E42" s="139"/>
      <c r="F42" s="141">
        <f>(IF($J$3="NO",'Option 2'!$DJ$19,'Option 2'!$DL$19)/Option1Period)</f>
        <v>0</v>
      </c>
      <c r="G42" s="140">
        <f>IF($J$3="NO",'Option 2'!$DJ$10,'Option 2'!$DL$10)</f>
        <v>0</v>
      </c>
      <c r="I42" s="72"/>
      <c r="J42" s="72"/>
      <c r="K42" s="72"/>
      <c r="L42" s="72"/>
      <c r="M42" s="72"/>
    </row>
    <row r="43" spans="1:14" ht="18" customHeight="1" outlineLevel="1">
      <c r="D43" s="72"/>
      <c r="E43" s="72"/>
      <c r="F43" s="72"/>
      <c r="G43" s="72"/>
      <c r="H43" s="72"/>
      <c r="I43" s="72"/>
      <c r="J43" s="72"/>
      <c r="K43" s="72"/>
      <c r="L43" s="72"/>
      <c r="M43" s="72"/>
    </row>
    <row r="44" spans="1:14" ht="18" customHeight="1" outlineLevel="1">
      <c r="D44" s="72"/>
      <c r="E44" s="72"/>
      <c r="F44" s="72"/>
      <c r="G44" s="72"/>
      <c r="H44" s="72"/>
      <c r="I44" s="72"/>
      <c r="J44" s="72"/>
      <c r="K44" s="54"/>
      <c r="L44" s="72"/>
      <c r="M44" s="72"/>
    </row>
    <row r="45" spans="1:14" ht="18" customHeight="1" outlineLevel="1">
      <c r="A45" s="88"/>
      <c r="B45" s="109" t="s">
        <v>70</v>
      </c>
      <c r="D45" s="72"/>
      <c r="E45" s="72"/>
      <c r="F45" s="72"/>
      <c r="G45" s="72"/>
      <c r="H45" s="72"/>
      <c r="I45" s="72"/>
      <c r="J45" s="72"/>
      <c r="K45" s="72"/>
      <c r="L45" s="90"/>
      <c r="M45" s="72"/>
    </row>
    <row r="46" spans="1:14" ht="18" customHeight="1" outlineLevel="1" thickBot="1">
      <c r="D46" s="72"/>
      <c r="E46" s="72"/>
      <c r="F46" s="72"/>
      <c r="G46" s="72"/>
      <c r="H46" s="72"/>
      <c r="I46" s="72"/>
      <c r="J46" s="72"/>
      <c r="K46" s="72"/>
      <c r="L46" s="73"/>
      <c r="M46" s="73"/>
      <c r="N46" s="71"/>
    </row>
    <row r="47" spans="1:14" ht="18" customHeight="1" outlineLevel="1">
      <c r="C47" s="143" t="s">
        <v>42</v>
      </c>
      <c r="D47" s="125"/>
      <c r="E47" s="126"/>
      <c r="F47" s="127"/>
      <c r="G47" s="127"/>
      <c r="H47" s="128"/>
      <c r="I47" s="72"/>
      <c r="J47" s="287" t="s">
        <v>43</v>
      </c>
      <c r="K47" s="288"/>
      <c r="L47" s="288"/>
      <c r="M47" s="289"/>
      <c r="N47" s="74"/>
    </row>
    <row r="48" spans="1:14" ht="18" customHeight="1" outlineLevel="1" thickBot="1">
      <c r="C48" s="75" t="s">
        <v>44</v>
      </c>
      <c r="D48" s="76">
        <f>G60-G56</f>
        <v>0</v>
      </c>
      <c r="E48" s="77" t="s">
        <v>45</v>
      </c>
      <c r="F48" s="76">
        <f>G61-G55</f>
        <v>0</v>
      </c>
      <c r="G48" s="77" t="s">
        <v>46</v>
      </c>
      <c r="H48" s="78">
        <f>G62-G57</f>
        <v>0</v>
      </c>
      <c r="I48" s="72"/>
      <c r="J48" s="290"/>
      <c r="K48" s="291"/>
      <c r="L48" s="291"/>
      <c r="M48" s="292"/>
      <c r="N48" s="79"/>
    </row>
    <row r="49" spans="2:14" ht="18" customHeight="1" outlineLevel="1">
      <c r="C49" s="129" t="s">
        <v>47</v>
      </c>
      <c r="D49" s="127"/>
      <c r="E49" s="127"/>
      <c r="F49" s="127"/>
      <c r="G49" s="127"/>
      <c r="H49" s="128"/>
      <c r="I49" s="72"/>
      <c r="J49" s="264" t="s">
        <v>48</v>
      </c>
      <c r="K49" s="264" t="s">
        <v>49</v>
      </c>
      <c r="L49" s="264" t="s">
        <v>50</v>
      </c>
      <c r="M49" s="264" t="s">
        <v>50</v>
      </c>
      <c r="N49" s="79"/>
    </row>
    <row r="50" spans="2:14" ht="18" customHeight="1" outlineLevel="1" thickBot="1">
      <c r="B50" s="49"/>
      <c r="C50" s="130" t="s">
        <v>51</v>
      </c>
      <c r="D50" s="131">
        <f>IF($J$3="NO",'Option 3'!$DE$6,'Option 3'!$DG$6)</f>
        <v>0</v>
      </c>
      <c r="E50" s="77" t="s">
        <v>52</v>
      </c>
      <c r="F50" s="132">
        <f>IF($J$3="NO",'Option 3'!$DE$7,'Option 3'!$DG$7)</f>
        <v>0</v>
      </c>
      <c r="G50" s="133" t="s">
        <v>53</v>
      </c>
      <c r="H50" s="134">
        <f>IF($J$3="NO",'Option 3'!$DE$8,'Option 3'!$DG$8)</f>
        <v>0</v>
      </c>
      <c r="I50" s="82"/>
      <c r="J50" s="265" t="s">
        <v>54</v>
      </c>
      <c r="K50" s="265" t="s">
        <v>55</v>
      </c>
      <c r="L50" s="265" t="s">
        <v>56</v>
      </c>
      <c r="M50" s="265" t="s">
        <v>57</v>
      </c>
      <c r="N50" s="83"/>
    </row>
    <row r="51" spans="2:14" ht="18" customHeight="1" outlineLevel="1">
      <c r="C51" s="129" t="s">
        <v>58</v>
      </c>
      <c r="D51" s="127"/>
      <c r="E51" s="127"/>
      <c r="F51" s="127"/>
      <c r="G51" s="127"/>
      <c r="H51" s="128"/>
      <c r="I51" s="72"/>
      <c r="J51" s="266"/>
      <c r="K51" s="266"/>
      <c r="L51" s="266"/>
      <c r="M51" s="267"/>
      <c r="N51" s="79"/>
    </row>
    <row r="52" spans="2:14" ht="18" customHeight="1" outlineLevel="1" thickBot="1">
      <c r="C52" s="130" t="s">
        <v>51</v>
      </c>
      <c r="D52" s="131">
        <f>IF($J$3="NO",'Option 3'!$DE$12,'Option 3'!$DG$12)</f>
        <v>0</v>
      </c>
      <c r="E52" s="77" t="s">
        <v>52</v>
      </c>
      <c r="F52" s="132">
        <f>IF($J$3="NO",'Option 3'!$DE$13,'Option 3'!$DG$13)</f>
        <v>0</v>
      </c>
      <c r="G52" s="133" t="s">
        <v>53</v>
      </c>
      <c r="H52" s="134">
        <f>IF($J$3="NO",'Option 3'!$DE$14,'Option 3'!$DG$14)</f>
        <v>0</v>
      </c>
      <c r="I52" s="72"/>
      <c r="J52" s="268">
        <f>'Option 3'!$DF$26</f>
        <v>0</v>
      </c>
      <c r="K52" s="268">
        <f>'Option 3'!$DF$20</f>
        <v>0</v>
      </c>
      <c r="L52" s="268">
        <f>'Option 3'!$DG$8</f>
        <v>0</v>
      </c>
      <c r="M52" s="268">
        <f>'Option 3'!$DG$14</f>
        <v>0</v>
      </c>
      <c r="N52" s="79"/>
    </row>
    <row r="53" spans="2:14" ht="18" customHeight="1" outlineLevel="1" thickBot="1">
      <c r="C53" s="54"/>
      <c r="D53" s="72"/>
      <c r="E53" s="72"/>
      <c r="F53" s="72"/>
      <c r="G53" s="72"/>
      <c r="H53" s="72"/>
      <c r="I53" s="72"/>
      <c r="J53" s="293" t="s">
        <v>59</v>
      </c>
      <c r="K53" s="295">
        <f>Option1Period</f>
        <v>10</v>
      </c>
      <c r="L53" s="72"/>
    </row>
    <row r="54" spans="2:14" ht="39.950000000000003" customHeight="1" outlineLevel="1">
      <c r="C54" s="142" t="s">
        <v>60</v>
      </c>
      <c r="D54" s="80" t="s">
        <v>61</v>
      </c>
      <c r="E54" s="135" t="s">
        <v>62</v>
      </c>
      <c r="F54" s="80" t="s">
        <v>63</v>
      </c>
      <c r="G54" s="81" t="s">
        <v>64</v>
      </c>
      <c r="I54" s="72"/>
      <c r="J54" s="294"/>
      <c r="K54" s="296"/>
    </row>
    <row r="55" spans="2:14" ht="18" customHeight="1" outlineLevel="1">
      <c r="C55" s="84" t="s">
        <v>65</v>
      </c>
      <c r="D55" s="95">
        <f>IF($J$3="NO",'Option 3'!$DJ$25,'Option 3'!$DL$25)</f>
        <v>0</v>
      </c>
      <c r="E55" s="69"/>
      <c r="F55" s="85">
        <f>(IF($J$3="NO",'Option 3'!$DJ$16,'Option 3'!$DL$16)/Option1Period)</f>
        <v>0</v>
      </c>
      <c r="G55" s="136">
        <f>IF($J$3="NO",'Option 3'!$DJ$7,'Option 3'!$DL$7)</f>
        <v>0</v>
      </c>
      <c r="I55" s="72"/>
    </row>
    <row r="56" spans="2:14" ht="18" customHeight="1" outlineLevel="1">
      <c r="C56" s="84" t="s">
        <v>66</v>
      </c>
      <c r="D56" s="95">
        <f>IF($J$3="NO",'Option 3'!$DJ$26,'Option 3'!$DL$26)</f>
        <v>0</v>
      </c>
      <c r="E56" s="69"/>
      <c r="F56" s="85">
        <f>(IF($J$3="NO",'Option 3'!$DJ$17,'Option 3'!$DL$17)/Option1Period)</f>
        <v>0</v>
      </c>
      <c r="G56" s="136">
        <f>IF($J$3="NO",'Option 3'!$DJ$8,'Option 3'!$DL$8)</f>
        <v>0</v>
      </c>
      <c r="I56" s="72"/>
      <c r="J56" s="86"/>
      <c r="K56" s="87"/>
      <c r="L56" s="72"/>
    </row>
    <row r="57" spans="2:14" ht="18" customHeight="1" outlineLevel="1" thickBot="1">
      <c r="C57" s="137" t="s">
        <v>46</v>
      </c>
      <c r="D57" s="138">
        <f>IF($J$3="NO",'Option 3'!$DJ$24,'Option 3'!$DL$24)</f>
        <v>0</v>
      </c>
      <c r="E57" s="139"/>
      <c r="F57" s="138">
        <f>(IF($J$3="NO",'Option 3'!$DJ$15,'Option 3'!$DL$15)/Option1Period)</f>
        <v>0</v>
      </c>
      <c r="G57" s="140">
        <f>IF($J$3="NO",'Option 3'!$DJ$6,'Option 3'!$DL$6)</f>
        <v>0</v>
      </c>
      <c r="I57" s="72"/>
      <c r="J57" s="86"/>
      <c r="K57" s="87"/>
      <c r="L57" s="72"/>
    </row>
    <row r="58" spans="2:14" ht="18" customHeight="1" outlineLevel="1" thickBot="1">
      <c r="C58" s="54"/>
      <c r="D58" s="72"/>
      <c r="F58" s="72"/>
      <c r="G58" s="72"/>
      <c r="I58" s="72"/>
      <c r="J58" s="88"/>
      <c r="K58" s="87"/>
      <c r="L58" s="72"/>
    </row>
    <row r="59" spans="2:14" ht="39.950000000000003" customHeight="1" outlineLevel="1">
      <c r="C59" s="142" t="s">
        <v>67</v>
      </c>
      <c r="D59" s="80" t="s">
        <v>61</v>
      </c>
      <c r="E59" s="135" t="s">
        <v>62</v>
      </c>
      <c r="F59" s="80" t="s">
        <v>63</v>
      </c>
      <c r="G59" s="81" t="s">
        <v>68</v>
      </c>
      <c r="I59" s="72"/>
      <c r="J59" s="72"/>
      <c r="K59" s="72"/>
      <c r="L59" s="72"/>
      <c r="M59" s="72"/>
    </row>
    <row r="60" spans="2:14" ht="18" customHeight="1" outlineLevel="1">
      <c r="C60" s="84" t="s">
        <v>65</v>
      </c>
      <c r="D60" s="85">
        <f>IF($J$3="NO",'Option 3'!$DJ$29,'Option 3'!$DL$29)</f>
        <v>0</v>
      </c>
      <c r="E60" s="69"/>
      <c r="F60" s="85">
        <f>(IF($J$3="NO",'Option 3'!$DJ$20,'Option 3'!$DL$20)/Option1Period)</f>
        <v>0</v>
      </c>
      <c r="G60" s="136">
        <f>IF($J$3="NO",'Option 3'!$DJ$11,'Option 3'!$DL$11)</f>
        <v>0</v>
      </c>
      <c r="I60" s="72"/>
      <c r="J60" s="72"/>
      <c r="K60" s="72"/>
      <c r="L60" s="72"/>
      <c r="M60" s="72"/>
    </row>
    <row r="61" spans="2:14" ht="18" customHeight="1" outlineLevel="1">
      <c r="C61" s="84" t="s">
        <v>66</v>
      </c>
      <c r="D61" s="85">
        <f>IF($J$3="NO",'Option 3'!$DJ$30,'Option 3'!$DL$30)</f>
        <v>0</v>
      </c>
      <c r="E61" s="69"/>
      <c r="F61" s="85">
        <f>(IF($J$3="NO",'Option 3'!$DJ$21,'Option 3'!$DL$21)/Option1Period)</f>
        <v>0</v>
      </c>
      <c r="G61" s="136">
        <f>IF($J$3="NO",'Option 3'!$DJ$12,'Option 3'!$DL$12)</f>
        <v>0</v>
      </c>
      <c r="I61" s="72"/>
      <c r="J61" s="89"/>
      <c r="K61" s="72"/>
      <c r="L61" s="72"/>
      <c r="M61" s="72"/>
    </row>
    <row r="62" spans="2:14" ht="18" customHeight="1" outlineLevel="1" thickBot="1">
      <c r="C62" s="137" t="s">
        <v>46</v>
      </c>
      <c r="D62" s="141">
        <f>IF($J$3="NO",'Option 3'!$DJ$28,'Option 3'!$DL$28)</f>
        <v>0</v>
      </c>
      <c r="E62" s="139"/>
      <c r="F62" s="141">
        <f>(IF($J$3="NO",'Option 3'!$DJ$19,'Option 3'!$DL$19)/Option1Period)</f>
        <v>0</v>
      </c>
      <c r="G62" s="140">
        <f>IF($J$3="NO",'Option 3'!$DJ$10,'Option 3'!$DL$10)</f>
        <v>0</v>
      </c>
      <c r="I62" s="72"/>
      <c r="J62" s="72"/>
      <c r="K62" s="72"/>
      <c r="L62" s="72"/>
      <c r="M62" s="72"/>
    </row>
    <row r="63" spans="2:14" ht="18" customHeight="1" outlineLevel="1">
      <c r="D63" s="72"/>
      <c r="E63" s="72"/>
      <c r="F63" s="72"/>
      <c r="G63" s="72"/>
      <c r="H63" s="72"/>
      <c r="I63" s="72"/>
      <c r="J63" s="72"/>
      <c r="K63" s="72"/>
      <c r="L63" s="72"/>
      <c r="M63" s="72"/>
    </row>
    <row r="64" spans="2:14" ht="18" customHeight="1" outlineLevel="1">
      <c r="D64" s="72"/>
      <c r="E64" s="72"/>
      <c r="F64" s="72"/>
      <c r="G64" s="72"/>
      <c r="H64" s="72"/>
      <c r="I64" s="72"/>
      <c r="J64" s="72"/>
      <c r="K64" s="72"/>
      <c r="L64" s="72"/>
      <c r="M64" s="72"/>
    </row>
    <row r="65" spans="1:14" ht="18" customHeight="1" outlineLevel="1">
      <c r="A65" s="88"/>
      <c r="B65" s="109" t="s">
        <v>71</v>
      </c>
      <c r="D65" s="72"/>
      <c r="E65" s="72"/>
      <c r="F65" s="72"/>
      <c r="G65" s="72"/>
      <c r="H65" s="72"/>
      <c r="I65" s="72"/>
      <c r="J65" s="72"/>
      <c r="K65" s="72"/>
      <c r="L65" s="90"/>
      <c r="M65" s="72"/>
    </row>
    <row r="66" spans="1:14" ht="18" customHeight="1" outlineLevel="1" thickBot="1">
      <c r="D66" s="72"/>
      <c r="E66" s="72"/>
      <c r="F66" s="72"/>
      <c r="G66" s="72"/>
      <c r="H66" s="72"/>
      <c r="I66" s="72"/>
      <c r="J66" s="72"/>
      <c r="K66" s="72"/>
      <c r="L66" s="73"/>
      <c r="M66" s="73"/>
    </row>
    <row r="67" spans="1:14" ht="18" customHeight="1" outlineLevel="1">
      <c r="C67" s="143" t="s">
        <v>42</v>
      </c>
      <c r="D67" s="125"/>
      <c r="E67" s="126"/>
      <c r="F67" s="127"/>
      <c r="G67" s="127"/>
      <c r="H67" s="128"/>
      <c r="I67" s="72"/>
      <c r="J67" s="287" t="s">
        <v>43</v>
      </c>
      <c r="K67" s="288"/>
      <c r="L67" s="288"/>
      <c r="M67" s="289"/>
      <c r="N67" s="74"/>
    </row>
    <row r="68" spans="1:14" ht="18" customHeight="1" outlineLevel="1" thickBot="1">
      <c r="C68" s="75" t="s">
        <v>44</v>
      </c>
      <c r="D68" s="76">
        <f>G80-G76</f>
        <v>0</v>
      </c>
      <c r="E68" s="77" t="s">
        <v>45</v>
      </c>
      <c r="F68" s="76">
        <f>G81-G75</f>
        <v>0</v>
      </c>
      <c r="G68" s="77" t="s">
        <v>46</v>
      </c>
      <c r="H68" s="78">
        <f>G82-G77</f>
        <v>0</v>
      </c>
      <c r="I68" s="72"/>
      <c r="J68" s="290"/>
      <c r="K68" s="291"/>
      <c r="L68" s="291"/>
      <c r="M68" s="292"/>
      <c r="N68" s="79"/>
    </row>
    <row r="69" spans="1:14" ht="18" customHeight="1" outlineLevel="1">
      <c r="C69" s="129" t="s">
        <v>47</v>
      </c>
      <c r="D69" s="127"/>
      <c r="E69" s="127"/>
      <c r="F69" s="127"/>
      <c r="G69" s="127"/>
      <c r="H69" s="128"/>
      <c r="I69" s="72"/>
      <c r="J69" s="264" t="s">
        <v>48</v>
      </c>
      <c r="K69" s="264" t="s">
        <v>49</v>
      </c>
      <c r="L69" s="264" t="s">
        <v>50</v>
      </c>
      <c r="M69" s="264" t="s">
        <v>50</v>
      </c>
      <c r="N69" s="79"/>
    </row>
    <row r="70" spans="1:14" ht="18" customHeight="1" outlineLevel="1" thickBot="1">
      <c r="B70" s="49"/>
      <c r="C70" s="130" t="s">
        <v>51</v>
      </c>
      <c r="D70" s="131">
        <f>IF($J$3="NO",'Option 4'!$DE$6,'Option 4'!$DG$6)</f>
        <v>0</v>
      </c>
      <c r="E70" s="77" t="s">
        <v>52</v>
      </c>
      <c r="F70" s="132">
        <f>IF($J$3="NO",'Option 4'!$DE$7,'Option 4'!$DG$7)</f>
        <v>0</v>
      </c>
      <c r="G70" s="133" t="s">
        <v>53</v>
      </c>
      <c r="H70" s="134">
        <f>IF($J$3="NO",'Option 4'!$DE$8,'Option 4'!$DG$8)</f>
        <v>0</v>
      </c>
      <c r="I70" s="82"/>
      <c r="J70" s="265" t="s">
        <v>54</v>
      </c>
      <c r="K70" s="265" t="s">
        <v>55</v>
      </c>
      <c r="L70" s="265" t="s">
        <v>56</v>
      </c>
      <c r="M70" s="265" t="s">
        <v>57</v>
      </c>
      <c r="N70" s="83"/>
    </row>
    <row r="71" spans="1:14" ht="18" customHeight="1" outlineLevel="1">
      <c r="C71" s="129" t="s">
        <v>58</v>
      </c>
      <c r="D71" s="127"/>
      <c r="E71" s="127"/>
      <c r="F71" s="127"/>
      <c r="G71" s="127"/>
      <c r="H71" s="128"/>
      <c r="I71" s="72"/>
      <c r="J71" s="266"/>
      <c r="K71" s="266"/>
      <c r="L71" s="266"/>
      <c r="M71" s="267"/>
      <c r="N71" s="79"/>
    </row>
    <row r="72" spans="1:14" ht="18" customHeight="1" outlineLevel="1" thickBot="1">
      <c r="C72" s="130" t="s">
        <v>51</v>
      </c>
      <c r="D72" s="131">
        <f>IF($J$3="NO",'Option 4'!$DE$12,'Option 4'!$DG$12)</f>
        <v>0</v>
      </c>
      <c r="E72" s="77" t="s">
        <v>52</v>
      </c>
      <c r="F72" s="132">
        <f>IF($J$3="NO",'Option 4'!$DE$13,'Option 4'!$DG$13)</f>
        <v>0</v>
      </c>
      <c r="G72" s="133" t="s">
        <v>53</v>
      </c>
      <c r="H72" s="134">
        <f>IF($J$3="NO",'Option 4'!$DE$14,'Option 4'!$DG$14)</f>
        <v>0</v>
      </c>
      <c r="I72" s="72"/>
      <c r="J72" s="268">
        <f>'Option 4'!$DF$26</f>
        <v>0</v>
      </c>
      <c r="K72" s="268">
        <f>'Option 4'!$DF$20</f>
        <v>0</v>
      </c>
      <c r="L72" s="268">
        <f>'Option 4'!$DG$8</f>
        <v>0</v>
      </c>
      <c r="M72" s="268">
        <f>'Option 4'!$DG$14</f>
        <v>0</v>
      </c>
      <c r="N72" s="79"/>
    </row>
    <row r="73" spans="1:14" ht="18" customHeight="1" outlineLevel="1" thickBot="1">
      <c r="C73" s="54"/>
      <c r="D73" s="72"/>
      <c r="E73" s="72"/>
      <c r="F73" s="72"/>
      <c r="G73" s="72"/>
      <c r="H73" s="72"/>
      <c r="I73" s="72"/>
      <c r="J73" s="293" t="s">
        <v>59</v>
      </c>
      <c r="K73" s="295">
        <f>Option1Period</f>
        <v>10</v>
      </c>
      <c r="L73" s="72"/>
    </row>
    <row r="74" spans="1:14" ht="39.950000000000003" customHeight="1" outlineLevel="1">
      <c r="C74" s="142" t="s">
        <v>60</v>
      </c>
      <c r="D74" s="80" t="s">
        <v>61</v>
      </c>
      <c r="E74" s="135" t="s">
        <v>62</v>
      </c>
      <c r="F74" s="80" t="s">
        <v>63</v>
      </c>
      <c r="G74" s="81" t="s">
        <v>64</v>
      </c>
      <c r="I74" s="72"/>
      <c r="J74" s="294"/>
      <c r="K74" s="296"/>
    </row>
    <row r="75" spans="1:14" ht="18" customHeight="1" outlineLevel="1">
      <c r="C75" s="84" t="s">
        <v>65</v>
      </c>
      <c r="D75" s="95">
        <f>IF($J$3="NO",'Option 4'!$DJ$25,'Option 4'!$DL$25)</f>
        <v>0</v>
      </c>
      <c r="E75" s="69"/>
      <c r="F75" s="85">
        <f>(IF($J$3="NO",'Option 4'!$DJ$16,'Option 4'!$DL$16)/Option1Period)</f>
        <v>0</v>
      </c>
      <c r="G75" s="136">
        <f>IF($J$3="NO",'Option 4'!$DJ$7,'Option 4'!$DL$7)</f>
        <v>0</v>
      </c>
      <c r="I75" s="72"/>
    </row>
    <row r="76" spans="1:14" ht="18" customHeight="1" outlineLevel="1">
      <c r="C76" s="84" t="s">
        <v>66</v>
      </c>
      <c r="D76" s="95">
        <f>IF($J$3="NO",'Option 4'!$DJ$26,'Option 4'!$DL$26)</f>
        <v>0</v>
      </c>
      <c r="E76" s="69"/>
      <c r="F76" s="85">
        <f>(IF($J$3="NO",'Option 4'!$DJ$17,'Option 4'!$DL$17)/Option1Period)</f>
        <v>0</v>
      </c>
      <c r="G76" s="136">
        <f>IF($J$3="NO",'Option 4'!$DJ$8,'Option 4'!$DL$8)</f>
        <v>0</v>
      </c>
      <c r="I76" s="72"/>
      <c r="J76" s="86"/>
      <c r="K76" s="87"/>
      <c r="L76" s="72"/>
    </row>
    <row r="77" spans="1:14" ht="18" customHeight="1" outlineLevel="1" thickBot="1">
      <c r="C77" s="137" t="s">
        <v>46</v>
      </c>
      <c r="D77" s="138">
        <f>IF($J$3="NO",'Option 4'!$DJ$24,'Option 4'!$DL$24)</f>
        <v>0</v>
      </c>
      <c r="E77" s="139"/>
      <c r="F77" s="138">
        <f>(IF($J$3="NO",'Option 4'!$DJ$15,'Option 4'!$DL$15)/Option1Period)</f>
        <v>0</v>
      </c>
      <c r="G77" s="140">
        <f>IF($J$3="NO",'Option 4'!$DJ$6,'Option 4'!$DL$6)</f>
        <v>0</v>
      </c>
      <c r="I77" s="72"/>
      <c r="J77" s="86"/>
      <c r="K77" s="87"/>
      <c r="L77" s="72"/>
    </row>
    <row r="78" spans="1:14" ht="18" customHeight="1" outlineLevel="1" thickBot="1">
      <c r="C78" s="54"/>
      <c r="D78" s="72"/>
      <c r="F78" s="72"/>
      <c r="G78" s="72"/>
      <c r="I78" s="72"/>
      <c r="J78" s="88"/>
      <c r="K78" s="87"/>
      <c r="L78" s="72"/>
    </row>
    <row r="79" spans="1:14" ht="39.950000000000003" customHeight="1" outlineLevel="1">
      <c r="C79" s="142" t="s">
        <v>67</v>
      </c>
      <c r="D79" s="80" t="s">
        <v>61</v>
      </c>
      <c r="E79" s="135" t="s">
        <v>62</v>
      </c>
      <c r="F79" s="80" t="s">
        <v>63</v>
      </c>
      <c r="G79" s="81" t="s">
        <v>68</v>
      </c>
      <c r="I79" s="72"/>
      <c r="J79" s="72"/>
      <c r="K79" s="72"/>
      <c r="L79" s="72"/>
      <c r="M79" s="72"/>
    </row>
    <row r="80" spans="1:14" ht="18" customHeight="1" outlineLevel="1">
      <c r="C80" s="84" t="s">
        <v>65</v>
      </c>
      <c r="D80" s="85">
        <f>IF($J$3="NO",'Option 4'!$DJ$29,'Option 4'!$DL$29)</f>
        <v>0</v>
      </c>
      <c r="E80" s="69"/>
      <c r="F80" s="85">
        <f>(IF($J$3="NO",'Option 4'!$DJ$20,'Option 4'!$DL$20)/Option1Period)</f>
        <v>0</v>
      </c>
      <c r="G80" s="136">
        <f>IF($J$3="NO",'Option 4'!$DJ$11,'Option 4'!$DL$11)</f>
        <v>0</v>
      </c>
      <c r="I80" s="72"/>
      <c r="J80" s="72"/>
      <c r="K80" s="72"/>
      <c r="L80" s="72"/>
      <c r="M80" s="72"/>
    </row>
    <row r="81" spans="1:14" ht="18" customHeight="1" outlineLevel="1">
      <c r="C81" s="84" t="s">
        <v>66</v>
      </c>
      <c r="D81" s="85">
        <f>IF($J$3="NO",'Option 4'!$DJ$30,'Option 4'!$DL$30)</f>
        <v>0</v>
      </c>
      <c r="E81" s="69"/>
      <c r="F81" s="85">
        <f>(IF($J$3="NO",'Option 4'!$DJ$21,'Option 4'!$DL$21)/Option1Period)</f>
        <v>0</v>
      </c>
      <c r="G81" s="136">
        <f>IF($J$3="NO",'Option 4'!$DJ$12,'Option 4'!$DL$12)</f>
        <v>0</v>
      </c>
      <c r="I81" s="72"/>
      <c r="J81" s="89"/>
      <c r="K81" s="72"/>
      <c r="L81" s="72"/>
      <c r="M81" s="72"/>
    </row>
    <row r="82" spans="1:14" ht="18" customHeight="1" outlineLevel="1" thickBot="1">
      <c r="C82" s="137" t="s">
        <v>46</v>
      </c>
      <c r="D82" s="141">
        <f>IF($J$3="NO",'Option 4'!$DJ$28,'Option 4'!$DL$28)</f>
        <v>0</v>
      </c>
      <c r="E82" s="139"/>
      <c r="F82" s="141">
        <f>(IF($J$3="NO",'Option 4'!$DJ$19,'Option 4'!$DL$19)/Option1Period)</f>
        <v>0</v>
      </c>
      <c r="G82" s="140">
        <f>IF($J$3="NO",'Option 4'!$DJ$10,'Option 4'!$DL$10)</f>
        <v>0</v>
      </c>
      <c r="I82" s="72"/>
      <c r="J82" s="72"/>
      <c r="K82" s="72"/>
      <c r="L82" s="72"/>
      <c r="M82" s="72"/>
    </row>
    <row r="83" spans="1:14" ht="18" customHeight="1" outlineLevel="1">
      <c r="D83" s="72"/>
      <c r="E83" s="72"/>
      <c r="F83" s="72"/>
      <c r="G83" s="72"/>
      <c r="H83" s="72"/>
      <c r="I83" s="72"/>
      <c r="J83" s="72"/>
      <c r="K83" s="72"/>
      <c r="L83" s="72"/>
      <c r="M83" s="72"/>
    </row>
    <row r="84" spans="1:14" ht="18" customHeight="1" outlineLevel="1">
      <c r="D84" s="72"/>
      <c r="E84" s="72"/>
      <c r="F84" s="72"/>
      <c r="G84" s="72"/>
      <c r="H84" s="72"/>
      <c r="I84" s="72"/>
      <c r="J84" s="72"/>
      <c r="K84" s="72"/>
      <c r="L84" s="72"/>
      <c r="M84" s="72"/>
    </row>
    <row r="85" spans="1:14" ht="18" customHeight="1" outlineLevel="1">
      <c r="A85" s="88"/>
      <c r="B85" s="109" t="s">
        <v>72</v>
      </c>
      <c r="D85" s="72"/>
      <c r="E85" s="72"/>
      <c r="F85" s="72"/>
      <c r="G85" s="72"/>
      <c r="H85" s="72"/>
      <c r="I85" s="72"/>
      <c r="J85" s="72"/>
      <c r="K85" s="72"/>
      <c r="L85" s="90"/>
      <c r="M85" s="72"/>
    </row>
    <row r="86" spans="1:14" ht="18" customHeight="1" outlineLevel="1" thickBot="1">
      <c r="D86" s="72"/>
      <c r="E86" s="72"/>
      <c r="F86" s="72"/>
      <c r="G86" s="72"/>
      <c r="H86" s="72"/>
      <c r="I86" s="72"/>
      <c r="J86" s="72"/>
      <c r="K86" s="72"/>
      <c r="L86" s="73"/>
      <c r="M86" s="73"/>
    </row>
    <row r="87" spans="1:14" ht="18" customHeight="1" outlineLevel="1">
      <c r="C87" s="143" t="s">
        <v>42</v>
      </c>
      <c r="D87" s="125"/>
      <c r="E87" s="126"/>
      <c r="F87" s="127"/>
      <c r="G87" s="127"/>
      <c r="H87" s="128"/>
      <c r="I87" s="72"/>
      <c r="J87" s="287" t="s">
        <v>43</v>
      </c>
      <c r="K87" s="288"/>
      <c r="L87" s="288"/>
      <c r="M87" s="289"/>
      <c r="N87" s="74"/>
    </row>
    <row r="88" spans="1:14" ht="18" customHeight="1" outlineLevel="1" thickBot="1">
      <c r="C88" s="75" t="s">
        <v>44</v>
      </c>
      <c r="D88" s="76">
        <f>G100-G96</f>
        <v>0</v>
      </c>
      <c r="E88" s="77" t="s">
        <v>45</v>
      </c>
      <c r="F88" s="76">
        <f>G101-G95</f>
        <v>0</v>
      </c>
      <c r="G88" s="77" t="s">
        <v>46</v>
      </c>
      <c r="H88" s="78">
        <f>G102-G97</f>
        <v>0</v>
      </c>
      <c r="I88" s="72"/>
      <c r="J88" s="290"/>
      <c r="K88" s="291"/>
      <c r="L88" s="291"/>
      <c r="M88" s="292"/>
      <c r="N88" s="79"/>
    </row>
    <row r="89" spans="1:14" ht="18" customHeight="1" outlineLevel="1">
      <c r="C89" s="129" t="s">
        <v>47</v>
      </c>
      <c r="D89" s="127"/>
      <c r="E89" s="127"/>
      <c r="F89" s="127"/>
      <c r="G89" s="127"/>
      <c r="H89" s="128"/>
      <c r="I89" s="72"/>
      <c r="J89" s="264" t="s">
        <v>48</v>
      </c>
      <c r="K89" s="264" t="s">
        <v>49</v>
      </c>
      <c r="L89" s="264" t="s">
        <v>50</v>
      </c>
      <c r="M89" s="264" t="s">
        <v>50</v>
      </c>
      <c r="N89" s="79"/>
    </row>
    <row r="90" spans="1:14" ht="18" customHeight="1" outlineLevel="1" thickBot="1">
      <c r="B90" s="49"/>
      <c r="C90" s="130" t="s">
        <v>51</v>
      </c>
      <c r="D90" s="131">
        <f>IF($J$3="NO",'Option 5'!$DE$6,'Option 5'!$DG$6)</f>
        <v>0</v>
      </c>
      <c r="E90" s="77" t="s">
        <v>52</v>
      </c>
      <c r="F90" s="132">
        <f>IF($J$3="NO",'Option 5'!$DE$7,'Option 5'!$DG$7)</f>
        <v>0</v>
      </c>
      <c r="G90" s="133" t="s">
        <v>53</v>
      </c>
      <c r="H90" s="134">
        <f>IF($J$3="NO",'Option 5'!$DE$8,'Option 5'!$DG$8)</f>
        <v>0</v>
      </c>
      <c r="I90" s="82"/>
      <c r="J90" s="265" t="s">
        <v>54</v>
      </c>
      <c r="K90" s="265" t="s">
        <v>55</v>
      </c>
      <c r="L90" s="265" t="s">
        <v>56</v>
      </c>
      <c r="M90" s="265" t="s">
        <v>57</v>
      </c>
      <c r="N90" s="83"/>
    </row>
    <row r="91" spans="1:14" ht="18" customHeight="1" outlineLevel="1">
      <c r="C91" s="129" t="s">
        <v>58</v>
      </c>
      <c r="D91" s="127"/>
      <c r="E91" s="127"/>
      <c r="F91" s="127"/>
      <c r="G91" s="127"/>
      <c r="H91" s="128"/>
      <c r="I91" s="72"/>
      <c r="J91" s="266"/>
      <c r="K91" s="266"/>
      <c r="L91" s="266"/>
      <c r="M91" s="267"/>
      <c r="N91" s="79"/>
    </row>
    <row r="92" spans="1:14" ht="18" customHeight="1" outlineLevel="1" thickBot="1">
      <c r="C92" s="130" t="s">
        <v>51</v>
      </c>
      <c r="D92" s="131">
        <f>IF($J$3="NO",'Option 5'!$DE$12,'Option 5'!$DG$12)</f>
        <v>0</v>
      </c>
      <c r="E92" s="77" t="s">
        <v>52</v>
      </c>
      <c r="F92" s="132">
        <f>IF($J$3="NO",'Option 5'!$DE$13,'Option 5'!$DG$13)</f>
        <v>0</v>
      </c>
      <c r="G92" s="133" t="s">
        <v>53</v>
      </c>
      <c r="H92" s="134">
        <f>IF($J$3="NO",'Option 5'!$DE$14,'Option 5'!$DG$14)</f>
        <v>0</v>
      </c>
      <c r="I92" s="72"/>
      <c r="J92" s="268">
        <f>'Option 5'!$DF$26</f>
        <v>0</v>
      </c>
      <c r="K92" s="268">
        <f>'Option 5'!$DF$20</f>
        <v>0</v>
      </c>
      <c r="L92" s="268">
        <f>'Option 5'!$DG$8</f>
        <v>0</v>
      </c>
      <c r="M92" s="268">
        <f>'Option 5'!$DG$14</f>
        <v>0</v>
      </c>
      <c r="N92" s="79"/>
    </row>
    <row r="93" spans="1:14" ht="18" customHeight="1" outlineLevel="1" thickBot="1">
      <c r="C93" s="54"/>
      <c r="D93" s="72"/>
      <c r="E93" s="72"/>
      <c r="F93" s="72"/>
      <c r="G93" s="72"/>
      <c r="H93" s="72"/>
      <c r="I93" s="72"/>
      <c r="J93" s="293" t="s">
        <v>59</v>
      </c>
      <c r="K93" s="295">
        <f>Option1Period</f>
        <v>10</v>
      </c>
      <c r="L93" s="72"/>
    </row>
    <row r="94" spans="1:14" ht="39.950000000000003" customHeight="1" outlineLevel="1">
      <c r="C94" s="142" t="s">
        <v>60</v>
      </c>
      <c r="D94" s="80" t="s">
        <v>61</v>
      </c>
      <c r="E94" s="135" t="s">
        <v>62</v>
      </c>
      <c r="F94" s="80" t="s">
        <v>63</v>
      </c>
      <c r="G94" s="81" t="s">
        <v>64</v>
      </c>
      <c r="I94" s="72"/>
      <c r="J94" s="294"/>
      <c r="K94" s="296"/>
    </row>
    <row r="95" spans="1:14" ht="18" customHeight="1" outlineLevel="1">
      <c r="C95" s="84" t="s">
        <v>65</v>
      </c>
      <c r="D95" s="95">
        <f>IF($J$3="NO",'Option 5'!$DJ$25,'Option 5'!$DL$25)</f>
        <v>0</v>
      </c>
      <c r="E95" s="69"/>
      <c r="F95" s="85">
        <f>(IF($J$3="NO",'Option 5'!$DJ$16,'Option 5'!$DL$16)/Option1Period)</f>
        <v>0</v>
      </c>
      <c r="G95" s="136">
        <f>IF($J$3="NO",'Option 5'!$DJ$7,'Option 5'!$DL$7)</f>
        <v>0</v>
      </c>
      <c r="I95" s="72"/>
    </row>
    <row r="96" spans="1:14" ht="18" customHeight="1" outlineLevel="1">
      <c r="C96" s="84" t="s">
        <v>66</v>
      </c>
      <c r="D96" s="95">
        <f>IF($J$3="NO",'Option 5'!$DJ$26,'Option 5'!$DL$26)</f>
        <v>0</v>
      </c>
      <c r="E96" s="69"/>
      <c r="F96" s="85">
        <f>(IF($J$3="NO",'Option 5'!$DJ$17,'Option 5'!$DL$17)/Option1Period)</f>
        <v>0</v>
      </c>
      <c r="G96" s="136">
        <f>IF($J$3="NO",'Option 5'!$DJ$8,'Option 5'!$DL$8)</f>
        <v>0</v>
      </c>
      <c r="I96" s="72"/>
      <c r="J96" s="86"/>
      <c r="K96" s="87"/>
      <c r="L96" s="72"/>
    </row>
    <row r="97" spans="1:14" ht="18" customHeight="1" outlineLevel="1" thickBot="1">
      <c r="C97" s="137" t="s">
        <v>46</v>
      </c>
      <c r="D97" s="138">
        <f>IF($J$3="NO",'Option 5'!$DJ$24,'Option 5'!$DL$24)</f>
        <v>0</v>
      </c>
      <c r="E97" s="139"/>
      <c r="F97" s="138">
        <f>(IF($J$3="NO",'Option 5'!$DJ$15,'Option 5'!$DL$15)/Option1Period)</f>
        <v>0</v>
      </c>
      <c r="G97" s="140">
        <f>IF($J$3="NO",'Option 5'!$DJ$6,'Option 5'!$DL$6)</f>
        <v>0</v>
      </c>
      <c r="I97" s="72"/>
      <c r="J97" s="86"/>
      <c r="K97" s="87"/>
      <c r="L97" s="72"/>
    </row>
    <row r="98" spans="1:14" ht="18" customHeight="1" outlineLevel="1" thickBot="1">
      <c r="C98" s="54"/>
      <c r="D98" s="72"/>
      <c r="F98" s="72"/>
      <c r="G98" s="72"/>
      <c r="I98" s="72"/>
      <c r="J98" s="88"/>
      <c r="K98" s="87"/>
      <c r="L98" s="72"/>
    </row>
    <row r="99" spans="1:14" ht="39.950000000000003" customHeight="1" outlineLevel="1">
      <c r="C99" s="142" t="s">
        <v>67</v>
      </c>
      <c r="D99" s="80" t="s">
        <v>61</v>
      </c>
      <c r="E99" s="135" t="s">
        <v>62</v>
      </c>
      <c r="F99" s="80" t="s">
        <v>63</v>
      </c>
      <c r="G99" s="81" t="s">
        <v>68</v>
      </c>
      <c r="I99" s="72"/>
      <c r="J99" s="72"/>
      <c r="K99" s="72"/>
      <c r="L99" s="72"/>
      <c r="M99" s="72"/>
    </row>
    <row r="100" spans="1:14" ht="18" customHeight="1" outlineLevel="1">
      <c r="C100" s="84" t="s">
        <v>65</v>
      </c>
      <c r="D100" s="85">
        <f>IF($J$3="NO",'Option 5'!$DJ$29,'Option 5'!$DL$29)</f>
        <v>0</v>
      </c>
      <c r="E100" s="69"/>
      <c r="F100" s="85">
        <f>(IF($J$3="NO",'Option 5'!$DJ$20,'Option 5'!$DL$20)/Option1Period)</f>
        <v>0</v>
      </c>
      <c r="G100" s="136">
        <f>IF($J$3="NO",'Option 5'!$DJ$11,'Option 5'!$DL$11)</f>
        <v>0</v>
      </c>
      <c r="I100" s="72"/>
      <c r="J100" s="72"/>
      <c r="K100" s="72"/>
      <c r="L100" s="72"/>
      <c r="M100" s="72"/>
    </row>
    <row r="101" spans="1:14" ht="18" customHeight="1" outlineLevel="1">
      <c r="C101" s="84" t="s">
        <v>66</v>
      </c>
      <c r="D101" s="85">
        <f>IF($J$3="NO",'Option 5'!$DJ$30,'Option 5'!$DL$30)</f>
        <v>0</v>
      </c>
      <c r="E101" s="69"/>
      <c r="F101" s="85">
        <f>(IF($J$3="NO",'Option 5'!$DJ$21,'Option 5'!$DL$21)/Option1Period)</f>
        <v>0</v>
      </c>
      <c r="G101" s="136">
        <f>IF($J$3="NO",'Option 5'!$DJ$12,'Option 5'!$DL$12)</f>
        <v>0</v>
      </c>
      <c r="I101" s="72"/>
      <c r="J101" s="89"/>
      <c r="K101" s="72"/>
      <c r="L101" s="72"/>
      <c r="M101" s="72"/>
    </row>
    <row r="102" spans="1:14" ht="18" customHeight="1" outlineLevel="1" thickBot="1">
      <c r="C102" s="137" t="s">
        <v>46</v>
      </c>
      <c r="D102" s="141">
        <f>IF($J$3="NO",'Option 5'!$DJ$28,'Option 5'!$DL$28)</f>
        <v>0</v>
      </c>
      <c r="E102" s="139"/>
      <c r="F102" s="141">
        <f>(IF($J$3="NO",'Option 5'!$DJ$19,'Option 5'!$DL$19)/Option1Period)</f>
        <v>0</v>
      </c>
      <c r="G102" s="140">
        <f>IF($J$3="NO",'Option 5'!$DJ$10,'Option 5'!$DL$10)</f>
        <v>0</v>
      </c>
      <c r="I102" s="72"/>
      <c r="J102" s="72"/>
      <c r="K102" s="72"/>
      <c r="L102" s="72"/>
      <c r="M102" s="72"/>
    </row>
    <row r="103" spans="1:14" ht="18" customHeight="1" outlineLevel="1">
      <c r="D103" s="72"/>
      <c r="E103" s="72"/>
      <c r="F103" s="72"/>
      <c r="G103" s="72"/>
      <c r="H103" s="72"/>
      <c r="I103" s="72"/>
      <c r="J103" s="72"/>
      <c r="K103" s="72"/>
      <c r="L103" s="72"/>
      <c r="M103" s="72"/>
    </row>
    <row r="104" spans="1:14" ht="18" customHeight="1" outlineLevel="1">
      <c r="D104" s="72"/>
      <c r="E104" s="72"/>
      <c r="F104" s="72"/>
      <c r="G104" s="72"/>
      <c r="H104" s="72"/>
      <c r="I104" s="72"/>
      <c r="J104" s="72"/>
      <c r="K104" s="72"/>
      <c r="L104" s="72"/>
      <c r="M104" s="72"/>
    </row>
    <row r="105" spans="1:14" ht="18" customHeight="1" outlineLevel="1">
      <c r="A105" s="88"/>
      <c r="B105" s="109" t="s">
        <v>73</v>
      </c>
      <c r="D105" s="72"/>
      <c r="E105" s="72"/>
      <c r="F105" s="72"/>
      <c r="G105" s="72"/>
      <c r="H105" s="72"/>
      <c r="I105" s="72"/>
      <c r="J105" s="72"/>
      <c r="K105" s="72"/>
      <c r="L105" s="90"/>
      <c r="M105" s="72"/>
    </row>
    <row r="106" spans="1:14" ht="18" customHeight="1" outlineLevel="1" thickBot="1">
      <c r="D106" s="72"/>
      <c r="E106" s="72"/>
      <c r="F106" s="72"/>
      <c r="G106" s="72"/>
      <c r="H106" s="72"/>
      <c r="I106" s="72"/>
      <c r="J106" s="72"/>
      <c r="K106" s="72"/>
      <c r="L106" s="73"/>
      <c r="M106" s="73"/>
    </row>
    <row r="107" spans="1:14" ht="18" customHeight="1" outlineLevel="1">
      <c r="C107" s="143" t="s">
        <v>42</v>
      </c>
      <c r="D107" s="125"/>
      <c r="E107" s="126"/>
      <c r="F107" s="127"/>
      <c r="G107" s="127"/>
      <c r="H107" s="128"/>
      <c r="I107" s="72"/>
      <c r="J107" s="287" t="s">
        <v>43</v>
      </c>
      <c r="K107" s="288"/>
      <c r="L107" s="288"/>
      <c r="M107" s="289"/>
      <c r="N107" s="74"/>
    </row>
    <row r="108" spans="1:14" ht="18" customHeight="1" outlineLevel="1" thickBot="1">
      <c r="C108" s="75" t="s">
        <v>44</v>
      </c>
      <c r="D108" s="76">
        <f>G120-G116</f>
        <v>0</v>
      </c>
      <c r="E108" s="77" t="s">
        <v>45</v>
      </c>
      <c r="F108" s="76">
        <f>G121-G115</f>
        <v>0</v>
      </c>
      <c r="G108" s="77" t="s">
        <v>46</v>
      </c>
      <c r="H108" s="78">
        <f>G122-G117</f>
        <v>0</v>
      </c>
      <c r="I108" s="72"/>
      <c r="J108" s="290"/>
      <c r="K108" s="291"/>
      <c r="L108" s="291"/>
      <c r="M108" s="292"/>
      <c r="N108" s="79"/>
    </row>
    <row r="109" spans="1:14" ht="18" customHeight="1" outlineLevel="1">
      <c r="C109" s="129" t="s">
        <v>47</v>
      </c>
      <c r="D109" s="127"/>
      <c r="E109" s="127"/>
      <c r="F109" s="127"/>
      <c r="G109" s="127"/>
      <c r="H109" s="128"/>
      <c r="I109" s="72"/>
      <c r="J109" s="264" t="s">
        <v>48</v>
      </c>
      <c r="K109" s="264" t="s">
        <v>49</v>
      </c>
      <c r="L109" s="264" t="s">
        <v>50</v>
      </c>
      <c r="M109" s="264" t="s">
        <v>50</v>
      </c>
      <c r="N109" s="79"/>
    </row>
    <row r="110" spans="1:14" ht="18" customHeight="1" outlineLevel="1" thickBot="1">
      <c r="B110" s="49"/>
      <c r="C110" s="130" t="s">
        <v>51</v>
      </c>
      <c r="D110" s="131">
        <f>IF($J$3="NO",'Option 6'!$DE$6,'Option 6'!$DG$6)</f>
        <v>0</v>
      </c>
      <c r="E110" s="77" t="s">
        <v>52</v>
      </c>
      <c r="F110" s="132">
        <f>IF($J$3="NO",'Option 6'!$DE$7,'Option 6'!$DG$7)</f>
        <v>0</v>
      </c>
      <c r="G110" s="133" t="s">
        <v>53</v>
      </c>
      <c r="H110" s="134">
        <f>IF($J$3="NO",'Option 6'!$DE$8,'Option 6'!$DG$8)</f>
        <v>0</v>
      </c>
      <c r="I110" s="82"/>
      <c r="J110" s="265" t="s">
        <v>54</v>
      </c>
      <c r="K110" s="265" t="s">
        <v>55</v>
      </c>
      <c r="L110" s="265" t="s">
        <v>56</v>
      </c>
      <c r="M110" s="265" t="s">
        <v>57</v>
      </c>
      <c r="N110" s="83"/>
    </row>
    <row r="111" spans="1:14" ht="18" customHeight="1" outlineLevel="1">
      <c r="C111" s="129" t="s">
        <v>58</v>
      </c>
      <c r="D111" s="127"/>
      <c r="E111" s="127"/>
      <c r="F111" s="127"/>
      <c r="G111" s="127"/>
      <c r="H111" s="128"/>
      <c r="I111" s="72"/>
      <c r="J111" s="266"/>
      <c r="K111" s="266"/>
      <c r="L111" s="266"/>
      <c r="M111" s="267"/>
      <c r="N111" s="79"/>
    </row>
    <row r="112" spans="1:14" ht="18" customHeight="1" outlineLevel="1" thickBot="1">
      <c r="C112" s="130" t="s">
        <v>51</v>
      </c>
      <c r="D112" s="131">
        <f>IF($J$3="NO",'Option 6'!$DE$12,'Option 6'!$DG$12)</f>
        <v>0</v>
      </c>
      <c r="E112" s="77" t="s">
        <v>52</v>
      </c>
      <c r="F112" s="132">
        <f>IF($J$3="NO",'Option 6'!$DE$13,'Option 6'!$DG$13)</f>
        <v>0</v>
      </c>
      <c r="G112" s="133" t="s">
        <v>53</v>
      </c>
      <c r="H112" s="134">
        <f>IF($J$3="NO",'Option 6'!$DE$14,'Option 6'!$DG$14)</f>
        <v>0</v>
      </c>
      <c r="I112" s="72"/>
      <c r="J112" s="268">
        <f>'Option 6'!$DF$26</f>
        <v>0</v>
      </c>
      <c r="K112" s="268">
        <f>'Option 6'!$DF$20</f>
        <v>0</v>
      </c>
      <c r="L112" s="268">
        <f>'Option 6'!$DG$8</f>
        <v>0</v>
      </c>
      <c r="M112" s="268">
        <f>'Option 6'!$DG$14</f>
        <v>0</v>
      </c>
      <c r="N112" s="79"/>
    </row>
    <row r="113" spans="1:13" ht="18" customHeight="1" outlineLevel="1" thickBot="1">
      <c r="C113" s="54"/>
      <c r="D113" s="72"/>
      <c r="E113" s="72"/>
      <c r="F113" s="72"/>
      <c r="G113" s="72"/>
      <c r="H113" s="72"/>
      <c r="I113" s="72"/>
      <c r="J113" s="293" t="s">
        <v>59</v>
      </c>
      <c r="K113" s="295">
        <f>Option1Period</f>
        <v>10</v>
      </c>
      <c r="L113" s="72"/>
    </row>
    <row r="114" spans="1:13" ht="39.950000000000003" customHeight="1" outlineLevel="1">
      <c r="C114" s="142" t="s">
        <v>60</v>
      </c>
      <c r="D114" s="80" t="s">
        <v>61</v>
      </c>
      <c r="E114" s="135" t="s">
        <v>62</v>
      </c>
      <c r="F114" s="80" t="s">
        <v>63</v>
      </c>
      <c r="G114" s="81" t="s">
        <v>64</v>
      </c>
      <c r="I114" s="72"/>
      <c r="J114" s="294"/>
      <c r="K114" s="296"/>
    </row>
    <row r="115" spans="1:13" ht="18" customHeight="1" outlineLevel="1">
      <c r="C115" s="84" t="s">
        <v>65</v>
      </c>
      <c r="D115" s="95">
        <f>IF($J$3="NO",'Option 6'!$DJ$25,'Option 6'!$DL$25)</f>
        <v>0</v>
      </c>
      <c r="E115" s="69"/>
      <c r="F115" s="85">
        <f>(IF($J$3="NO",'Option 6'!$DJ$16,'Option 6'!$DL$16)/Option1Period)</f>
        <v>0</v>
      </c>
      <c r="G115" s="136">
        <f>IF($J$3="NO",'Option 6'!$DJ$7,'Option 6'!$DL$7)</f>
        <v>0</v>
      </c>
      <c r="I115" s="72"/>
    </row>
    <row r="116" spans="1:13" ht="18" customHeight="1" outlineLevel="1">
      <c r="C116" s="84" t="s">
        <v>66</v>
      </c>
      <c r="D116" s="95">
        <f>IF($J$3="NO",'Option 6'!$DJ$26,'Option 6'!$DL$26)</f>
        <v>0</v>
      </c>
      <c r="E116" s="69"/>
      <c r="F116" s="85">
        <f>(IF($J$3="NO",'Option 6'!$DJ$17,'Option 6'!$DL$17)/Option1Period)</f>
        <v>0</v>
      </c>
      <c r="G116" s="136">
        <f>IF($J$3="NO",'Option 6'!$DJ$8,'Option 6'!$DL$8)</f>
        <v>0</v>
      </c>
      <c r="I116" s="72"/>
      <c r="J116" s="86"/>
      <c r="K116" s="87"/>
      <c r="L116" s="72"/>
    </row>
    <row r="117" spans="1:13" ht="18" customHeight="1" outlineLevel="1" thickBot="1">
      <c r="C117" s="137" t="s">
        <v>46</v>
      </c>
      <c r="D117" s="138">
        <f>IF($J$3="NO",'Option 6'!$DJ$24,'Option 6'!$DL$24)</f>
        <v>0</v>
      </c>
      <c r="E117" s="139"/>
      <c r="F117" s="138">
        <f>(IF($J$3="NO",'Option 6'!$DJ$15,'Option 6'!$DL$15)/Option1Period)</f>
        <v>0</v>
      </c>
      <c r="G117" s="140">
        <f>IF($J$3="NO",'Option 6'!$DJ$6,'Option 6'!$DL$6)</f>
        <v>0</v>
      </c>
      <c r="I117" s="72"/>
      <c r="J117" s="86"/>
      <c r="K117" s="87"/>
      <c r="L117" s="72"/>
    </row>
    <row r="118" spans="1:13" ht="18" customHeight="1" outlineLevel="1" thickBot="1">
      <c r="C118" s="54"/>
      <c r="D118" s="72"/>
      <c r="F118" s="72"/>
      <c r="G118" s="72"/>
      <c r="I118" s="72"/>
      <c r="J118" s="88"/>
      <c r="K118" s="87"/>
      <c r="L118" s="72"/>
    </row>
    <row r="119" spans="1:13" ht="39.950000000000003" customHeight="1" outlineLevel="1">
      <c r="C119" s="142" t="s">
        <v>67</v>
      </c>
      <c r="D119" s="80" t="s">
        <v>61</v>
      </c>
      <c r="E119" s="135" t="s">
        <v>62</v>
      </c>
      <c r="F119" s="80" t="s">
        <v>63</v>
      </c>
      <c r="G119" s="81" t="s">
        <v>68</v>
      </c>
      <c r="I119" s="72"/>
      <c r="J119" s="72"/>
      <c r="K119" s="72"/>
      <c r="L119" s="72"/>
      <c r="M119" s="72"/>
    </row>
    <row r="120" spans="1:13" ht="18" customHeight="1" outlineLevel="1">
      <c r="C120" s="84" t="s">
        <v>65</v>
      </c>
      <c r="D120" s="85">
        <f>IF($J$3="NO",'Option 6'!$DJ$29,'Option 6'!$DL$29)</f>
        <v>0</v>
      </c>
      <c r="E120" s="69"/>
      <c r="F120" s="85">
        <f>(IF($J$3="NO",'Option 6'!$DJ$20,'Option 6'!$DL$20)/Option1Period)</f>
        <v>0</v>
      </c>
      <c r="G120" s="136">
        <f>IF($J$3="NO",'Option 6'!$DJ$11,'Option 6'!$DL$11)</f>
        <v>0</v>
      </c>
      <c r="I120" s="72"/>
      <c r="J120" s="72"/>
      <c r="K120" s="72"/>
      <c r="L120" s="72"/>
      <c r="M120" s="72"/>
    </row>
    <row r="121" spans="1:13" ht="18" customHeight="1" outlineLevel="1">
      <c r="C121" s="84" t="s">
        <v>66</v>
      </c>
      <c r="D121" s="85">
        <f>IF($J$3="NO",'Option 6'!$DJ$30,'Option 6'!$DL$30)</f>
        <v>0</v>
      </c>
      <c r="E121" s="69"/>
      <c r="F121" s="85">
        <f>(IF($J$3="NO",'Option 6'!$DJ$21,'Option 6'!$DL$21)/Option1Period)</f>
        <v>0</v>
      </c>
      <c r="G121" s="136">
        <f>IF($J$3="NO",'Option 6'!$DJ$12,'Option 6'!$DL$12)</f>
        <v>0</v>
      </c>
      <c r="I121" s="72"/>
      <c r="J121" s="89"/>
      <c r="K121" s="72"/>
      <c r="L121" s="72"/>
      <c r="M121" s="72"/>
    </row>
    <row r="122" spans="1:13" ht="18" customHeight="1" outlineLevel="1" thickBot="1">
      <c r="C122" s="137" t="s">
        <v>46</v>
      </c>
      <c r="D122" s="141">
        <f>IF($J$3="NO",'Option 6'!$DJ$28,'Option 6'!$DL$28)</f>
        <v>0</v>
      </c>
      <c r="E122" s="139"/>
      <c r="F122" s="141">
        <f>(IF($J$3="NO",'Option 6'!$DJ$19,'Option 6'!$DL$19)/Option1Period)</f>
        <v>0</v>
      </c>
      <c r="G122" s="140">
        <f>IF($J$3="NO",'Option 6'!$DJ$10,'Option 6'!$DL$10)</f>
        <v>0</v>
      </c>
      <c r="I122" s="72"/>
      <c r="J122" s="72"/>
      <c r="K122" s="72"/>
      <c r="L122" s="72"/>
      <c r="M122" s="72"/>
    </row>
    <row r="123" spans="1:13" ht="18" customHeight="1"/>
    <row r="124" spans="1:13" ht="18" customHeight="1"/>
    <row r="125" spans="1:13" ht="18" hidden="1" customHeight="1">
      <c r="A125" s="173" t="s">
        <v>74</v>
      </c>
    </row>
    <row r="126" spans="1:13" ht="18" hidden="1" customHeight="1">
      <c r="A126" s="173" t="s">
        <v>40</v>
      </c>
    </row>
    <row r="127" spans="1:13" ht="18" customHeight="1"/>
    <row r="128" spans="1:13"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sheetData>
  <mergeCells count="20">
    <mergeCell ref="J87:M88"/>
    <mergeCell ref="J93:J94"/>
    <mergeCell ref="K93:K94"/>
    <mergeCell ref="J107:M108"/>
    <mergeCell ref="J113:J114"/>
    <mergeCell ref="K113:K114"/>
    <mergeCell ref="J47:M48"/>
    <mergeCell ref="J53:J54"/>
    <mergeCell ref="K53:K54"/>
    <mergeCell ref="J67:M68"/>
    <mergeCell ref="J73:J74"/>
    <mergeCell ref="K73:K74"/>
    <mergeCell ref="J27:M28"/>
    <mergeCell ref="J33:J34"/>
    <mergeCell ref="K33:K34"/>
    <mergeCell ref="F3:I4"/>
    <mergeCell ref="J3:J4"/>
    <mergeCell ref="J7:M8"/>
    <mergeCell ref="J13:J14"/>
    <mergeCell ref="K13:K14"/>
  </mergeCells>
  <dataValidations count="1">
    <dataValidation type="list" allowBlank="1" showInputMessage="1" showErrorMessage="1" sqref="J3" xr:uid="{E474D8D2-3802-43E0-9BE3-23BFD13631EF}">
      <formula1>$A$125:$A$126</formula1>
    </dataValidation>
  </dataValidations>
  <pageMargins left="0.7" right="0.7" top="0.75" bottom="0.75" header="0.3" footer="0.3"/>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8924-BAD6-4B7B-8555-9FF01B26A0B7}">
  <sheetPr>
    <tabColor rgb="FF92D050"/>
  </sheetPr>
  <dimension ref="A1:DU154"/>
  <sheetViews>
    <sheetView topLeftCell="N1" zoomScale="70" zoomScaleNormal="70" workbookViewId="0">
      <selection activeCell="E86" sqref="E86"/>
    </sheetView>
  </sheetViews>
  <sheetFormatPr defaultColWidth="8.88671875" defaultRowHeight="15" outlineLevelRow="1" outlineLevelCol="1"/>
  <cols>
    <col min="1" max="1" width="11.109375" style="207" customWidth="1"/>
    <col min="2" max="2" width="13.6640625" style="207" customWidth="1"/>
    <col min="3" max="4" width="31.6640625" style="207" customWidth="1"/>
    <col min="5" max="14" width="10.21875" style="207" customWidth="1"/>
    <col min="15" max="104" width="10.21875" style="207" customWidth="1" outlineLevel="1"/>
    <col min="105" max="105" width="16" style="207" customWidth="1"/>
    <col min="106" max="106" width="26.33203125" style="207" customWidth="1"/>
    <col min="107" max="107" width="8.88671875" style="207"/>
    <col min="108" max="108" width="27.5546875" style="207" customWidth="1"/>
    <col min="109" max="109" width="10.88671875" style="207" bestFit="1" customWidth="1"/>
    <col min="110" max="111" width="14.21875" style="207" bestFit="1" customWidth="1"/>
    <col min="112" max="112" width="2.109375" style="207" customWidth="1"/>
    <col min="113" max="113" width="42.5546875" style="207" customWidth="1"/>
    <col min="114" max="114" width="20.44140625" style="207" customWidth="1"/>
    <col min="115" max="115" width="10.5546875" style="207" customWidth="1"/>
    <col min="116" max="116" width="12.109375" style="207" customWidth="1"/>
    <col min="117" max="117" width="2.88671875" style="207" customWidth="1"/>
    <col min="118" max="118" width="13.5546875" style="207" bestFit="1" customWidth="1"/>
    <col min="119" max="119" width="5.33203125" style="207" bestFit="1" customWidth="1"/>
    <col min="120" max="120" width="14.77734375" style="207" bestFit="1" customWidth="1"/>
    <col min="121" max="121" width="14.77734375" style="207" customWidth="1"/>
    <col min="122" max="122" width="20.109375" style="207" customWidth="1"/>
    <col min="123" max="123" width="21" style="207" customWidth="1"/>
    <col min="124" max="124" width="2.44140625" style="207" customWidth="1"/>
    <col min="125" max="125" width="30.109375" style="207" customWidth="1"/>
    <col min="126" max="16384" width="8.88671875" style="93"/>
  </cols>
  <sheetData>
    <row r="1" spans="1:125" s="183" customFormat="1" ht="15" customHeight="1">
      <c r="A1" s="175" t="s">
        <v>75</v>
      </c>
      <c r="B1" s="175" t="s">
        <v>76</v>
      </c>
      <c r="C1" s="176" t="s">
        <v>77</v>
      </c>
      <c r="D1" s="177" t="s">
        <v>78</v>
      </c>
      <c r="E1" s="178" t="s">
        <v>79</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37</v>
      </c>
      <c r="DH1" s="182" t="s">
        <v>37</v>
      </c>
      <c r="DM1" s="182" t="s">
        <v>37</v>
      </c>
      <c r="DP1" s="182"/>
      <c r="DQ1" s="182"/>
      <c r="DR1" s="182"/>
      <c r="DS1" s="182"/>
      <c r="DT1" s="182" t="s">
        <v>37</v>
      </c>
      <c r="DU1" s="182"/>
    </row>
    <row r="2" spans="1:125" s="183" customFormat="1" ht="15.75">
      <c r="A2" s="184" t="s">
        <v>80</v>
      </c>
      <c r="B2" s="184" t="s">
        <v>81</v>
      </c>
      <c r="C2" s="185" t="s">
        <v>82</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16.5" thickBot="1">
      <c r="A3" s="186"/>
      <c r="B3" s="186" t="s">
        <v>83</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5" thickBot="1">
      <c r="A4" s="188"/>
      <c r="B4" s="189"/>
      <c r="C4" s="63" t="s">
        <v>84</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85</v>
      </c>
      <c r="DB4" s="65" t="s">
        <v>86</v>
      </c>
      <c r="DP4" s="182" t="s">
        <v>87</v>
      </c>
      <c r="DQ4" s="182" t="s">
        <v>88</v>
      </c>
      <c r="DR4" s="182" t="s">
        <v>89</v>
      </c>
      <c r="DS4" s="182" t="s">
        <v>90</v>
      </c>
      <c r="DT4" s="182"/>
      <c r="DU4" s="223" t="s">
        <v>91</v>
      </c>
    </row>
    <row r="5" spans="1:125" s="183" customFormat="1" ht="19.5" thickBot="1">
      <c r="A5" s="38"/>
      <c r="B5" s="39"/>
      <c r="C5" s="45" t="s">
        <v>92</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93</v>
      </c>
      <c r="DE5" s="225" t="s">
        <v>94</v>
      </c>
      <c r="DF5" s="225" t="s">
        <v>95</v>
      </c>
      <c r="DG5" s="225" t="s">
        <v>96</v>
      </c>
      <c r="DH5" s="226"/>
      <c r="DI5" s="227" t="s">
        <v>97</v>
      </c>
      <c r="DJ5" s="228" t="str">
        <f>Option1PriceYear&amp;" Prices "&amp;Option1PVYear&amp;" Base Year"</f>
        <v>2025 Prices 2026 Base Year</v>
      </c>
      <c r="DK5" s="228" t="s">
        <v>95</v>
      </c>
      <c r="DL5" s="228" t="s">
        <v>96</v>
      </c>
      <c r="DP5" s="182">
        <f t="shared" ref="DP5:DP36" si="1">IF(A5="BUSINESS",1,0)</f>
        <v>0</v>
      </c>
      <c r="DQ5" s="182">
        <f t="shared" ref="DQ5:DQ36" si="2">IF(A5="HOUSEHOLD",1,0)</f>
        <v>0</v>
      </c>
      <c r="DR5" s="182">
        <f t="shared" ref="DR5:DR36" si="3">IF(AND(B5="YES",DP5=1),1,0)</f>
        <v>0</v>
      </c>
      <c r="DS5" s="182">
        <f t="shared" ref="DS5:DS36" si="4">IF(AND(B5="YES",DQ5=1),1,0)</f>
        <v>0</v>
      </c>
      <c r="DT5" s="182"/>
      <c r="DU5" s="229">
        <f>SUMPRODUCT(DB5:DB65,DR5:DR65)</f>
        <v>0</v>
      </c>
    </row>
    <row r="6" spans="1:125" s="183" customFormat="1" ht="16.5" thickBot="1">
      <c r="A6" s="192" t="str">
        <f>IF(DA5&lt;&gt;0,(IF(OR(A5="",B5=""),"Please fill in the two boxes above",IF(AND(B5="YES",OR(A5="OTHER",A5="")),"YES for direct impacts on business/household only",""))),"")</f>
        <v/>
      </c>
      <c r="B6" s="193"/>
      <c r="C6" s="41" t="s">
        <v>65</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98</v>
      </c>
      <c r="DE6" s="231">
        <f>DU5/DO13</f>
        <v>0</v>
      </c>
      <c r="DF6" s="231">
        <f>DE6/DO11</f>
        <v>0</v>
      </c>
      <c r="DG6" s="231">
        <f>DF6/DO12</f>
        <v>0</v>
      </c>
      <c r="DH6" s="232"/>
      <c r="DI6" s="233" t="s">
        <v>46</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99</v>
      </c>
    </row>
    <row r="7" spans="1:125" s="183" customFormat="1" ht="16.5" thickBot="1">
      <c r="A7" s="192"/>
      <c r="B7" s="193"/>
      <c r="C7" s="42" t="s">
        <v>66</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100</v>
      </c>
      <c r="DE7" s="231">
        <f>DU7/DO13</f>
        <v>0</v>
      </c>
      <c r="DF7" s="231">
        <f>DE7/DO11</f>
        <v>0</v>
      </c>
      <c r="DG7" s="231">
        <f>DF7/DO12</f>
        <v>0</v>
      </c>
      <c r="DH7" s="232"/>
      <c r="DI7" s="233" t="s">
        <v>101</v>
      </c>
      <c r="DJ7" s="228">
        <f>SUM(DB6,DB9,DB12,DB15,DB18,DB22,DB25,DB28,DB31,DB34,DB37,DB40,DB43,DB46,DB49,DB52,DB55,DB58,DB61,DB64)</f>
        <v>0</v>
      </c>
      <c r="DK7" s="228">
        <f t="shared" ref="DK7:DK30" si="6">DJ7/$DO$11</f>
        <v>0</v>
      </c>
      <c r="DL7" s="228">
        <f t="shared" ref="DL7:DL12" si="7">DK7/$DO$12</f>
        <v>0</v>
      </c>
      <c r="DM7" s="235"/>
      <c r="DN7" s="236" t="s">
        <v>102</v>
      </c>
      <c r="DO7" s="209"/>
      <c r="DP7" s="182">
        <f t="shared" si="1"/>
        <v>0</v>
      </c>
      <c r="DQ7" s="182">
        <f t="shared" si="2"/>
        <v>0</v>
      </c>
      <c r="DR7" s="182">
        <f t="shared" si="3"/>
        <v>0</v>
      </c>
      <c r="DS7" s="182">
        <f t="shared" si="4"/>
        <v>0</v>
      </c>
      <c r="DT7" s="182"/>
      <c r="DU7" s="229">
        <f>SUMPRODUCT(DB70:DB130,DR70:DR130)</f>
        <v>0</v>
      </c>
    </row>
    <row r="8" spans="1:125" s="183" customFormat="1" ht="16.5" outlineLevel="1" thickBot="1">
      <c r="A8" s="38"/>
      <c r="B8" s="39"/>
      <c r="C8" s="47" t="s">
        <v>103</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104</v>
      </c>
      <c r="DE8" s="231">
        <f>DE6-DE7</f>
        <v>0</v>
      </c>
      <c r="DF8" s="237">
        <f>DE8/DO11</f>
        <v>0</v>
      </c>
      <c r="DG8" s="231">
        <f>DF8/DO12</f>
        <v>0</v>
      </c>
      <c r="DH8" s="232"/>
      <c r="DI8" s="233" t="s">
        <v>105</v>
      </c>
      <c r="DJ8" s="228">
        <f>SUM(DB7,DB10,DB13,DB16,DB19,DB23,DB26,DB29,DB32,DB35,DB38,DB41,DB44,DB47,DB50,DB53,DB56,DB59,DB62,DB65)</f>
        <v>0</v>
      </c>
      <c r="DK8" s="228">
        <f t="shared" si="6"/>
        <v>0</v>
      </c>
      <c r="DL8" s="228">
        <f t="shared" si="7"/>
        <v>0</v>
      </c>
      <c r="DM8" s="238"/>
      <c r="DN8" s="239" t="s">
        <v>106</v>
      </c>
      <c r="DO8" s="240">
        <f>1+DiscountRate</f>
        <v>1.0349999999999999</v>
      </c>
      <c r="DP8" s="182">
        <f t="shared" si="1"/>
        <v>0</v>
      </c>
      <c r="DQ8" s="182">
        <f t="shared" si="2"/>
        <v>0</v>
      </c>
      <c r="DR8" s="182">
        <f t="shared" si="3"/>
        <v>0</v>
      </c>
      <c r="DS8" s="182">
        <f t="shared" si="4"/>
        <v>0</v>
      </c>
      <c r="DT8" s="182"/>
      <c r="DU8" s="234" t="s">
        <v>107</v>
      </c>
    </row>
    <row r="9" spans="1:125" s="183" customFormat="1" ht="16.5" customHeight="1" outlineLevel="1" thickBot="1">
      <c r="A9" s="192" t="str">
        <f>IF(DA8&lt;&gt;0,(IF(OR(A8="",B8=""),"Please fill in the two boxes above",IF(AND(B8="YES",OR(A8="OTHER",A8="")),"YES for direct impacts on business/household only",""))),"")</f>
        <v/>
      </c>
      <c r="B9" s="194"/>
      <c r="C9" s="41" t="s">
        <v>65</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108</v>
      </c>
      <c r="DJ9" s="243"/>
      <c r="DK9" s="228"/>
      <c r="DL9" s="228"/>
      <c r="DM9" s="238"/>
      <c r="DN9" s="244" t="s">
        <v>109</v>
      </c>
      <c r="DO9" s="245">
        <v>2025</v>
      </c>
      <c r="DP9" s="182">
        <f t="shared" si="1"/>
        <v>0</v>
      </c>
      <c r="DQ9" s="182">
        <f t="shared" si="2"/>
        <v>0</v>
      </c>
      <c r="DR9" s="182">
        <f t="shared" si="3"/>
        <v>0</v>
      </c>
      <c r="DS9" s="182">
        <f t="shared" si="4"/>
        <v>0</v>
      </c>
      <c r="DT9" s="182"/>
      <c r="DU9" s="246">
        <f>DU7-DU5</f>
        <v>0</v>
      </c>
    </row>
    <row r="10" spans="1:125" s="183" customFormat="1" ht="16.5" outlineLevel="1" thickBot="1">
      <c r="A10" s="195"/>
      <c r="B10" s="194"/>
      <c r="C10" s="42" t="s">
        <v>66</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46</v>
      </c>
      <c r="DJ10" s="228">
        <f>SUM(DB70,DB73,DB76,DB79,DB82,DB86,DB89,DB92,DB95,DB98,DB101,DB104,DB107,DB110,DB113,DB116,DB119,DB122,DB125,DB128)</f>
        <v>135.62784106023025</v>
      </c>
      <c r="DK10" s="228">
        <f t="shared" si="6"/>
        <v>135.62784106023025</v>
      </c>
      <c r="DL10" s="228">
        <f t="shared" si="7"/>
        <v>131.0413923287249</v>
      </c>
      <c r="DM10" s="238"/>
      <c r="DN10" s="178"/>
      <c r="DO10" s="182"/>
      <c r="DP10" s="182">
        <f t="shared" si="1"/>
        <v>0</v>
      </c>
      <c r="DQ10" s="182">
        <f t="shared" si="2"/>
        <v>0</v>
      </c>
      <c r="DR10" s="182">
        <f t="shared" si="3"/>
        <v>0</v>
      </c>
      <c r="DS10" s="182">
        <f t="shared" si="4"/>
        <v>0</v>
      </c>
      <c r="DT10" s="182"/>
      <c r="DU10" s="178"/>
    </row>
    <row r="11" spans="1:125" s="183" customFormat="1" ht="19.5" outlineLevel="1" thickBot="1">
      <c r="A11" s="38"/>
      <c r="B11" s="39"/>
      <c r="C11" s="47" t="s">
        <v>110</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111</v>
      </c>
      <c r="DE11" s="225" t="s">
        <v>94</v>
      </c>
      <c r="DF11" s="225" t="s">
        <v>95</v>
      </c>
      <c r="DG11" s="225" t="s">
        <v>96</v>
      </c>
      <c r="DH11" s="226"/>
      <c r="DI11" s="233" t="s">
        <v>101</v>
      </c>
      <c r="DJ11" s="228">
        <f t="shared" ref="DJ11:DJ12" si="8">SUM(DB71,DB74,DB77,DB80,DB83,DB87,DB90,DB93,DB96,DB99,DB102,DB105,DB108,DB111,DB114,DB117,DB120,DB123,DB126,DB129)</f>
        <v>0</v>
      </c>
      <c r="DK11" s="228">
        <f t="shared" si="6"/>
        <v>0</v>
      </c>
      <c r="DL11" s="228">
        <f t="shared" si="7"/>
        <v>0</v>
      </c>
      <c r="DM11" s="182"/>
      <c r="DN11" s="208" t="s">
        <v>112</v>
      </c>
      <c r="DO11" s="247">
        <f>VLOOKUP((Option1PriceYear),DeflatorTable,6)/100</f>
        <v>1</v>
      </c>
      <c r="DP11" s="182">
        <f t="shared" si="1"/>
        <v>0</v>
      </c>
      <c r="DQ11" s="182">
        <f t="shared" si="2"/>
        <v>0</v>
      </c>
      <c r="DR11" s="182">
        <f t="shared" si="3"/>
        <v>0</v>
      </c>
      <c r="DS11" s="182">
        <f t="shared" si="4"/>
        <v>0</v>
      </c>
      <c r="DT11" s="182"/>
    </row>
    <row r="12" spans="1:125" s="183" customFormat="1" ht="15.4" customHeight="1" outlineLevel="1" thickBot="1">
      <c r="A12" s="192" t="str">
        <f>IF(DA11&lt;&gt;0,(IF(OR(A11="",B11=""),"Please fill in the two boxes above",IF(AND(B11="YES",OR(A11="OTHER",A11="")),"YES for direct impacts on business/household only",""))),"")</f>
        <v/>
      </c>
      <c r="B12" s="194"/>
      <c r="C12" s="41" t="s">
        <v>65</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113</v>
      </c>
      <c r="DE12" s="231">
        <f>DU13/DO13</f>
        <v>0</v>
      </c>
      <c r="DF12" s="231">
        <f>DE12/DO11</f>
        <v>0</v>
      </c>
      <c r="DG12" s="231">
        <f>DF12/DO12</f>
        <v>0</v>
      </c>
      <c r="DH12" s="248"/>
      <c r="DI12" s="233" t="s">
        <v>105</v>
      </c>
      <c r="DJ12" s="228">
        <f t="shared" si="8"/>
        <v>0</v>
      </c>
      <c r="DK12" s="228">
        <f t="shared" si="6"/>
        <v>0</v>
      </c>
      <c r="DL12" s="228">
        <f t="shared" si="7"/>
        <v>0</v>
      </c>
      <c r="DM12" s="182"/>
      <c r="DN12" s="239" t="s">
        <v>114</v>
      </c>
      <c r="DO12" s="240">
        <f>(DO8^(Option1PVYear-DO9))</f>
        <v>1.0349999999999999</v>
      </c>
      <c r="DP12" s="182">
        <f t="shared" si="1"/>
        <v>0</v>
      </c>
      <c r="DQ12" s="182">
        <f t="shared" si="2"/>
        <v>0</v>
      </c>
      <c r="DR12" s="182">
        <f t="shared" si="3"/>
        <v>0</v>
      </c>
      <c r="DS12" s="182">
        <f t="shared" si="4"/>
        <v>0</v>
      </c>
      <c r="DT12" s="182"/>
      <c r="DU12" s="223" t="s">
        <v>115</v>
      </c>
    </row>
    <row r="13" spans="1:125" s="183" customFormat="1" ht="16.5" outlineLevel="1" thickBot="1">
      <c r="A13" s="195"/>
      <c r="B13" s="194"/>
      <c r="C13" s="42" t="s">
        <v>66</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116</v>
      </c>
      <c r="DE13" s="231">
        <f>DU15/DO13</f>
        <v>0</v>
      </c>
      <c r="DF13" s="231">
        <f>DE13/DO11</f>
        <v>0</v>
      </c>
      <c r="DG13" s="231">
        <f>DF13/DO12</f>
        <v>0</v>
      </c>
      <c r="DH13" s="248"/>
      <c r="DN13" s="244" t="s">
        <v>117</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5" outlineLevel="1" thickBot="1">
      <c r="A14" s="38"/>
      <c r="B14" s="39"/>
      <c r="C14" s="47" t="s">
        <v>118</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119</v>
      </c>
      <c r="DE14" s="231">
        <f>DE12-DE13</f>
        <v>0</v>
      </c>
      <c r="DF14" s="237">
        <f>DE14/DO11</f>
        <v>0</v>
      </c>
      <c r="DG14" s="231">
        <f>DF14/DO12</f>
        <v>0</v>
      </c>
      <c r="DH14" s="248"/>
      <c r="DI14" s="227" t="s">
        <v>120</v>
      </c>
      <c r="DJ14" s="228" t="str">
        <f>Option1PriceYear&amp;" Prices "&amp;Option1PVYear&amp;" Base Year"</f>
        <v>2025 Prices 2026 Base Year</v>
      </c>
      <c r="DK14" s="228" t="s">
        <v>95</v>
      </c>
      <c r="DL14" s="228" t="s">
        <v>96</v>
      </c>
      <c r="DP14" s="182">
        <f t="shared" si="1"/>
        <v>0</v>
      </c>
      <c r="DQ14" s="182">
        <f t="shared" si="2"/>
        <v>0</v>
      </c>
      <c r="DR14" s="182">
        <f t="shared" si="3"/>
        <v>0</v>
      </c>
      <c r="DS14" s="182">
        <f t="shared" si="4"/>
        <v>0</v>
      </c>
      <c r="DT14" s="182"/>
      <c r="DU14" s="234" t="s">
        <v>121</v>
      </c>
    </row>
    <row r="15" spans="1:125" s="183" customFormat="1" ht="16.5" outlineLevel="1" thickBot="1">
      <c r="A15" s="192" t="str">
        <f>IF(DA14&lt;&gt;0,(IF(OR(A14="",B14=""),"Please fill in the two boxes above",IF(AND(B14="YES",OR(A14="OTHER",A14="")),"YES for direct impacts on business/household only",""))),"")</f>
        <v/>
      </c>
      <c r="B15" s="194"/>
      <c r="C15" s="41" t="s">
        <v>65</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46</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5" outlineLevel="1" thickBot="1">
      <c r="A16" s="195"/>
      <c r="B16" s="194"/>
      <c r="C16" s="42" t="s">
        <v>66</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101</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122</v>
      </c>
    </row>
    <row r="17" spans="1:125" s="183" customFormat="1" ht="19.5" outlineLevel="1" thickBot="1">
      <c r="A17" s="38"/>
      <c r="B17" s="39"/>
      <c r="C17" s="47" t="s">
        <v>123</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124</v>
      </c>
      <c r="DE17" s="225" t="s">
        <v>95</v>
      </c>
      <c r="DF17" s="225" t="s">
        <v>96</v>
      </c>
      <c r="DG17" s="226"/>
      <c r="DH17" s="226"/>
      <c r="DI17" s="233" t="s">
        <v>105</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5" outlineLevel="1" thickBot="1">
      <c r="A18" s="192" t="str">
        <f>IF(DA17&lt;&gt;0,(IF(OR(A17="",B17=""),"Please fill in the two boxes above",IF(AND(B17="YES",OR(A17="OTHER",A17="")),"YES for direct impacts on business/household only",""))),"")</f>
        <v/>
      </c>
      <c r="B18" s="194"/>
      <c r="C18" s="41" t="s">
        <v>65</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125</v>
      </c>
      <c r="DE18" s="231">
        <f>DU21/DO11</f>
        <v>0</v>
      </c>
      <c r="DF18" s="231">
        <f>DE18/DO12</f>
        <v>0</v>
      </c>
      <c r="DG18" s="248"/>
      <c r="DH18" s="248"/>
      <c r="DI18" s="227" t="s">
        <v>126</v>
      </c>
      <c r="DJ18" s="243"/>
      <c r="DK18" s="228"/>
      <c r="DL18" s="228"/>
      <c r="DP18" s="182">
        <f t="shared" si="1"/>
        <v>0</v>
      </c>
      <c r="DQ18" s="182">
        <f t="shared" si="2"/>
        <v>0</v>
      </c>
      <c r="DR18" s="182">
        <f t="shared" si="3"/>
        <v>0</v>
      </c>
      <c r="DS18" s="182">
        <f t="shared" si="4"/>
        <v>0</v>
      </c>
      <c r="DT18" s="182"/>
    </row>
    <row r="19" spans="1:125" s="183" customFormat="1" ht="16.5" outlineLevel="1" thickBot="1">
      <c r="A19" s="195"/>
      <c r="B19" s="194"/>
      <c r="C19" s="43" t="s">
        <v>66</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127</v>
      </c>
      <c r="DE19" s="231">
        <f>DU23/DO11</f>
        <v>0</v>
      </c>
      <c r="DF19" s="231">
        <f>DE19/DO12</f>
        <v>0</v>
      </c>
      <c r="DG19" s="248"/>
      <c r="DH19" s="248"/>
      <c r="DI19" s="233" t="s">
        <v>46</v>
      </c>
      <c r="DJ19" s="228">
        <f>SUM(DA86,DA89,DA92,DA95,DA98,DA101,DA104,DA107,DA110,DA113,DA116,DA119,DA122,DA125,DA128)</f>
        <v>200</v>
      </c>
      <c r="DK19" s="228">
        <f t="shared" si="6"/>
        <v>200</v>
      </c>
      <c r="DL19" s="228">
        <f t="shared" si="9"/>
        <v>193.23671497584542</v>
      </c>
      <c r="DP19" s="182">
        <f t="shared" si="1"/>
        <v>0</v>
      </c>
      <c r="DQ19" s="182">
        <f t="shared" si="2"/>
        <v>0</v>
      </c>
      <c r="DR19" s="182">
        <f t="shared" si="3"/>
        <v>0</v>
      </c>
      <c r="DS19" s="182">
        <f t="shared" si="4"/>
        <v>0</v>
      </c>
      <c r="DT19" s="182"/>
      <c r="DU19" s="241"/>
    </row>
    <row r="20" spans="1:125" s="183" customFormat="1" ht="16.5" thickBot="1">
      <c r="A20" s="190"/>
      <c r="B20" s="191"/>
      <c r="C20" s="91" t="s">
        <v>128</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129</v>
      </c>
      <c r="DE20" s="237">
        <f>DU25/DO11</f>
        <v>0</v>
      </c>
      <c r="DF20" s="231">
        <f>DE20/DO12</f>
        <v>0</v>
      </c>
      <c r="DG20" s="248"/>
      <c r="DH20" s="248"/>
      <c r="DI20" s="233" t="s">
        <v>130</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131</v>
      </c>
    </row>
    <row r="21" spans="1:125" s="183" customFormat="1" ht="16.5" thickBot="1">
      <c r="A21" s="38" t="s">
        <v>132</v>
      </c>
      <c r="B21" s="39" t="s">
        <v>40</v>
      </c>
      <c r="C21" s="40" t="s">
        <v>133</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134</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65</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135</v>
      </c>
    </row>
    <row r="23" spans="1:125" s="183" customFormat="1" ht="19.5" thickBot="1">
      <c r="A23" s="195"/>
      <c r="B23" s="194"/>
      <c r="C23" s="42" t="s">
        <v>66</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136</v>
      </c>
      <c r="DE23" s="225" t="s">
        <v>95</v>
      </c>
      <c r="DF23" s="225" t="s">
        <v>96</v>
      </c>
      <c r="DG23" s="226"/>
      <c r="DI23" s="227" t="s">
        <v>137</v>
      </c>
      <c r="DJ23" s="228" t="str">
        <f>Option1PriceYear&amp;" Prices "&amp;Option1PVYear&amp;" Base Year"</f>
        <v>2025 Prices 2026 Base Year</v>
      </c>
      <c r="DK23" s="228" t="s">
        <v>95</v>
      </c>
      <c r="DL23" s="228" t="s">
        <v>96</v>
      </c>
      <c r="DP23" s="182">
        <f t="shared" si="1"/>
        <v>0</v>
      </c>
      <c r="DQ23" s="182">
        <f t="shared" si="2"/>
        <v>0</v>
      </c>
      <c r="DR23" s="182">
        <f t="shared" si="3"/>
        <v>0</v>
      </c>
      <c r="DS23" s="182">
        <f t="shared" si="4"/>
        <v>0</v>
      </c>
      <c r="DT23" s="182"/>
      <c r="DU23" s="250">
        <f>SUMPRODUCT(DB70:DB130,DP70:DP130)</f>
        <v>0</v>
      </c>
    </row>
    <row r="24" spans="1:125" s="183" customFormat="1" ht="16.5" thickBot="1">
      <c r="A24" s="38"/>
      <c r="B24" s="39"/>
      <c r="C24" s="113" t="s">
        <v>138</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139</v>
      </c>
      <c r="DE24" s="231">
        <f>DJ6/DO11</f>
        <v>0</v>
      </c>
      <c r="DF24" s="231">
        <f>DE24/DO12</f>
        <v>0</v>
      </c>
      <c r="DG24" s="248"/>
      <c r="DI24" s="233" t="s">
        <v>46</v>
      </c>
      <c r="DJ24" s="228">
        <f>SUM(DA5,DA8,DA11,DA14,DA17)</f>
        <v>0</v>
      </c>
      <c r="DK24" s="228">
        <f t="shared" si="6"/>
        <v>0</v>
      </c>
      <c r="DL24" s="228">
        <f>DK24/$DO$12</f>
        <v>0</v>
      </c>
      <c r="DP24" s="182">
        <f t="shared" si="1"/>
        <v>0</v>
      </c>
      <c r="DQ24" s="182">
        <f t="shared" si="2"/>
        <v>0</v>
      </c>
      <c r="DR24" s="182">
        <f t="shared" si="3"/>
        <v>0</v>
      </c>
      <c r="DS24" s="182">
        <f t="shared" si="4"/>
        <v>0</v>
      </c>
      <c r="DT24" s="182"/>
      <c r="DU24" s="234" t="s">
        <v>140</v>
      </c>
    </row>
    <row r="25" spans="1:125" s="183" customFormat="1" ht="16.5" thickBot="1">
      <c r="A25" s="192" t="str">
        <f>IF(DA24&lt;&gt;0,(IF(OR(A24="",B24=""),"Please fill in the two boxes above",IF(AND(B24="YES",OR(A24="OTHER",A24="")),"YES for direct impacts on business/household only",""))),"")</f>
        <v/>
      </c>
      <c r="B25" s="194"/>
      <c r="C25" s="41" t="s">
        <v>65</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141</v>
      </c>
      <c r="DE25" s="231">
        <f>DJ10/DO11</f>
        <v>135.62784106023025</v>
      </c>
      <c r="DF25" s="231">
        <f>DE25/DO12</f>
        <v>131.0413923287249</v>
      </c>
      <c r="DG25" s="248"/>
      <c r="DH25" s="182"/>
      <c r="DI25" s="233" t="s">
        <v>101</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5" thickBot="1">
      <c r="A26" s="195"/>
      <c r="B26" s="194"/>
      <c r="C26" s="41" t="s">
        <v>66</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142</v>
      </c>
      <c r="DE26" s="231">
        <f>(DE25-DE24)</f>
        <v>135.62784106023025</v>
      </c>
      <c r="DF26" s="231">
        <f>DE26/DO12</f>
        <v>131.0413923287249</v>
      </c>
      <c r="DG26" s="248"/>
      <c r="DH26" s="182"/>
      <c r="DI26" s="233" t="s">
        <v>105</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5" thickBot="1">
      <c r="A27" s="38"/>
      <c r="B27" s="39"/>
      <c r="C27" s="113" t="s">
        <v>143</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144</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65</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46</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5" thickBot="1">
      <c r="A29" s="195"/>
      <c r="B29" s="194"/>
      <c r="C29" s="42" t="s">
        <v>66</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130</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5" thickBot="1">
      <c r="A30" s="38"/>
      <c r="B30" s="39"/>
      <c r="C30" s="113" t="s">
        <v>145</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134</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65</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5" thickBot="1">
      <c r="A32" s="195"/>
      <c r="B32" s="194"/>
      <c r="C32" s="42" t="s">
        <v>66</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5" thickBot="1">
      <c r="A33" s="38"/>
      <c r="B33" s="39"/>
      <c r="C33" s="113" t="s">
        <v>146</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65</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5" thickBot="1">
      <c r="A35" s="195"/>
      <c r="B35" s="194"/>
      <c r="C35" s="43" t="s">
        <v>66</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147</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65</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ref="DP37:DP65" si="17">IF(A37="BUSINESS",1,0)</f>
        <v>0</v>
      </c>
      <c r="DQ37" s="182">
        <f t="shared" ref="DQ37:DQ65" si="18">IF(A37="HOUSEHOLD",1,0)</f>
        <v>0</v>
      </c>
      <c r="DR37" s="182">
        <f t="shared" ref="DR37:DR65" si="19">IF(AND(B37="YES",DP37=1),1,0)</f>
        <v>0</v>
      </c>
      <c r="DS37" s="182">
        <f t="shared" ref="DS37:DS65" si="20">IF(AND(B37="YES",DQ37=1),1,0)</f>
        <v>0</v>
      </c>
      <c r="DT37" s="182"/>
    </row>
    <row r="38" spans="1:124" s="183" customFormat="1" ht="15.4" hidden="1" customHeight="1" outlineLevel="1" thickBot="1">
      <c r="A38" s="195"/>
      <c r="B38" s="194"/>
      <c r="C38" s="42" t="s">
        <v>66</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7"/>
        <v>0</v>
      </c>
      <c r="DQ38" s="182">
        <f t="shared" si="18"/>
        <v>0</v>
      </c>
      <c r="DR38" s="182">
        <f t="shared" si="19"/>
        <v>0</v>
      </c>
      <c r="DS38" s="182">
        <f t="shared" si="20"/>
        <v>0</v>
      </c>
      <c r="DT38" s="182"/>
    </row>
    <row r="39" spans="1:124" s="183" customFormat="1" ht="15.4" hidden="1" customHeight="1" outlineLevel="1" thickBot="1">
      <c r="A39" s="38"/>
      <c r="B39" s="39"/>
      <c r="C39" s="113" t="s">
        <v>148</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7"/>
        <v>0</v>
      </c>
      <c r="DQ39" s="182">
        <f t="shared" si="18"/>
        <v>0</v>
      </c>
      <c r="DR39" s="182">
        <f t="shared" si="19"/>
        <v>0</v>
      </c>
      <c r="DS39" s="182">
        <f t="shared" si="20"/>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65</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7"/>
        <v>0</v>
      </c>
      <c r="DQ40" s="182">
        <f t="shared" si="18"/>
        <v>0</v>
      </c>
      <c r="DR40" s="182">
        <f t="shared" si="19"/>
        <v>0</v>
      </c>
      <c r="DS40" s="182">
        <f t="shared" si="20"/>
        <v>0</v>
      </c>
      <c r="DT40" s="182"/>
    </row>
    <row r="41" spans="1:124" s="183" customFormat="1" ht="15.4" hidden="1" customHeight="1" outlineLevel="1" thickBot="1">
      <c r="A41" s="195"/>
      <c r="B41" s="194"/>
      <c r="C41" s="41" t="s">
        <v>66</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7"/>
        <v>0</v>
      </c>
      <c r="DQ41" s="182">
        <f t="shared" si="18"/>
        <v>0</v>
      </c>
      <c r="DR41" s="182">
        <f t="shared" si="19"/>
        <v>0</v>
      </c>
      <c r="DS41" s="182">
        <f t="shared" si="20"/>
        <v>0</v>
      </c>
      <c r="DT41" s="182"/>
    </row>
    <row r="42" spans="1:124" s="183" customFormat="1" ht="15.4" hidden="1" customHeight="1" outlineLevel="1" thickBot="1">
      <c r="A42" s="38"/>
      <c r="B42" s="39"/>
      <c r="C42" s="113" t="s">
        <v>149</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7"/>
        <v>0</v>
      </c>
      <c r="DQ42" s="182">
        <f t="shared" si="18"/>
        <v>0</v>
      </c>
      <c r="DR42" s="182">
        <f t="shared" si="19"/>
        <v>0</v>
      </c>
      <c r="DS42" s="182">
        <f t="shared" si="20"/>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65</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7"/>
        <v>0</v>
      </c>
      <c r="DQ43" s="182">
        <f t="shared" si="18"/>
        <v>0</v>
      </c>
      <c r="DR43" s="182">
        <f t="shared" si="19"/>
        <v>0</v>
      </c>
      <c r="DS43" s="182">
        <f t="shared" si="20"/>
        <v>0</v>
      </c>
      <c r="DT43" s="182"/>
    </row>
    <row r="44" spans="1:124" s="183" customFormat="1" ht="15.4" hidden="1" customHeight="1" outlineLevel="1" thickBot="1">
      <c r="A44" s="195"/>
      <c r="B44" s="194"/>
      <c r="C44" s="42" t="s">
        <v>66</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7"/>
        <v>0</v>
      </c>
      <c r="DQ44" s="182">
        <f t="shared" si="18"/>
        <v>0</v>
      </c>
      <c r="DR44" s="182">
        <f t="shared" si="19"/>
        <v>0</v>
      </c>
      <c r="DS44" s="182">
        <f t="shared" si="20"/>
        <v>0</v>
      </c>
      <c r="DT44" s="182"/>
    </row>
    <row r="45" spans="1:124" s="183" customFormat="1" ht="15.4" hidden="1" customHeight="1" outlineLevel="1" thickBot="1">
      <c r="A45" s="38"/>
      <c r="B45" s="39"/>
      <c r="C45" s="113" t="s">
        <v>150</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7"/>
        <v>0</v>
      </c>
      <c r="DQ45" s="182">
        <f t="shared" si="18"/>
        <v>0</v>
      </c>
      <c r="DR45" s="182">
        <f t="shared" si="19"/>
        <v>0</v>
      </c>
      <c r="DS45" s="182">
        <f t="shared" si="20"/>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65</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7"/>
        <v>0</v>
      </c>
      <c r="DQ46" s="182">
        <f t="shared" si="18"/>
        <v>0</v>
      </c>
      <c r="DR46" s="182">
        <f t="shared" si="19"/>
        <v>0</v>
      </c>
      <c r="DS46" s="182">
        <f t="shared" si="20"/>
        <v>0</v>
      </c>
      <c r="DT46" s="182"/>
    </row>
    <row r="47" spans="1:124" s="183" customFormat="1" ht="15.4" hidden="1" customHeight="1" outlineLevel="1" thickBot="1">
      <c r="A47" s="195"/>
      <c r="B47" s="194"/>
      <c r="C47" s="42" t="s">
        <v>66</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7"/>
        <v>0</v>
      </c>
      <c r="DQ47" s="182">
        <f t="shared" si="18"/>
        <v>0</v>
      </c>
      <c r="DR47" s="182">
        <f t="shared" si="19"/>
        <v>0</v>
      </c>
      <c r="DS47" s="182">
        <f t="shared" si="20"/>
        <v>0</v>
      </c>
      <c r="DT47" s="182"/>
    </row>
    <row r="48" spans="1:124" s="183" customFormat="1" ht="15.4" hidden="1" customHeight="1" outlineLevel="1" thickBot="1">
      <c r="A48" s="38"/>
      <c r="B48" s="39"/>
      <c r="C48" s="113" t="s">
        <v>151</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7"/>
        <v>0</v>
      </c>
      <c r="DQ48" s="182">
        <f t="shared" si="18"/>
        <v>0</v>
      </c>
      <c r="DR48" s="182">
        <f t="shared" si="19"/>
        <v>0</v>
      </c>
      <c r="DS48" s="182">
        <f t="shared" si="20"/>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65</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7"/>
        <v>0</v>
      </c>
      <c r="DQ49" s="182">
        <f t="shared" si="18"/>
        <v>0</v>
      </c>
      <c r="DR49" s="182">
        <f t="shared" si="19"/>
        <v>0</v>
      </c>
      <c r="DS49" s="182">
        <f t="shared" si="20"/>
        <v>0</v>
      </c>
      <c r="DT49" s="182"/>
    </row>
    <row r="50" spans="1:124" s="183" customFormat="1" ht="15.4" hidden="1" customHeight="1" outlineLevel="1" thickBot="1">
      <c r="A50" s="195"/>
      <c r="B50" s="194"/>
      <c r="C50" s="43" t="s">
        <v>66</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7"/>
        <v>0</v>
      </c>
      <c r="DQ50" s="182">
        <f t="shared" si="18"/>
        <v>0</v>
      </c>
      <c r="DR50" s="182">
        <f t="shared" si="19"/>
        <v>0</v>
      </c>
      <c r="DS50" s="182">
        <f t="shared" si="20"/>
        <v>0</v>
      </c>
      <c r="DT50" s="182"/>
    </row>
    <row r="51" spans="1:124" s="183" customFormat="1" ht="15.4" hidden="1" customHeight="1" outlineLevel="1" thickBot="1">
      <c r="A51" s="38"/>
      <c r="B51" s="39"/>
      <c r="C51" s="44" t="s">
        <v>152</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7"/>
        <v>0</v>
      </c>
      <c r="DQ51" s="182">
        <f t="shared" si="18"/>
        <v>0</v>
      </c>
      <c r="DR51" s="182">
        <f t="shared" si="19"/>
        <v>0</v>
      </c>
      <c r="DS51" s="182">
        <f t="shared" si="20"/>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65</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7"/>
        <v>0</v>
      </c>
      <c r="DQ52" s="182">
        <f t="shared" si="18"/>
        <v>0</v>
      </c>
      <c r="DR52" s="182">
        <f t="shared" si="19"/>
        <v>0</v>
      </c>
      <c r="DS52" s="182">
        <f t="shared" si="20"/>
        <v>0</v>
      </c>
      <c r="DT52" s="182"/>
    </row>
    <row r="53" spans="1:124" s="183" customFormat="1" ht="15.4" hidden="1" customHeight="1" outlineLevel="1" thickBot="1">
      <c r="A53" s="195"/>
      <c r="B53" s="194"/>
      <c r="C53" s="42" t="s">
        <v>66</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7"/>
        <v>0</v>
      </c>
      <c r="DQ53" s="182">
        <f t="shared" si="18"/>
        <v>0</v>
      </c>
      <c r="DR53" s="182">
        <f t="shared" si="19"/>
        <v>0</v>
      </c>
      <c r="DS53" s="182">
        <f t="shared" si="20"/>
        <v>0</v>
      </c>
      <c r="DT53" s="182"/>
    </row>
    <row r="54" spans="1:124" s="183" customFormat="1" ht="15.4" hidden="1" customHeight="1" outlineLevel="1" thickBot="1">
      <c r="A54" s="38"/>
      <c r="B54" s="39"/>
      <c r="C54" s="113" t="s">
        <v>153</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7"/>
        <v>0</v>
      </c>
      <c r="DQ54" s="182">
        <f t="shared" si="18"/>
        <v>0</v>
      </c>
      <c r="DR54" s="182">
        <f t="shared" si="19"/>
        <v>0</v>
      </c>
      <c r="DS54" s="182">
        <f t="shared" si="20"/>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65</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7"/>
        <v>0</v>
      </c>
      <c r="DQ55" s="182">
        <f t="shared" si="18"/>
        <v>0</v>
      </c>
      <c r="DR55" s="182">
        <f t="shared" si="19"/>
        <v>0</v>
      </c>
      <c r="DS55" s="182">
        <f t="shared" si="20"/>
        <v>0</v>
      </c>
      <c r="DT55" s="182"/>
    </row>
    <row r="56" spans="1:124" s="183" customFormat="1" ht="15.4" hidden="1" customHeight="1" outlineLevel="1" thickBot="1">
      <c r="A56" s="195"/>
      <c r="B56" s="194"/>
      <c r="C56" s="41" t="s">
        <v>66</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7"/>
        <v>0</v>
      </c>
      <c r="DQ56" s="182">
        <f t="shared" si="18"/>
        <v>0</v>
      </c>
      <c r="DR56" s="182">
        <f t="shared" si="19"/>
        <v>0</v>
      </c>
      <c r="DS56" s="182">
        <f t="shared" si="20"/>
        <v>0</v>
      </c>
      <c r="DT56" s="182"/>
    </row>
    <row r="57" spans="1:124" s="183" customFormat="1" ht="15.4" hidden="1" customHeight="1" outlineLevel="1" thickBot="1">
      <c r="A57" s="38"/>
      <c r="B57" s="39"/>
      <c r="C57" s="113" t="s">
        <v>154</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7"/>
        <v>0</v>
      </c>
      <c r="DQ57" s="182">
        <f t="shared" si="18"/>
        <v>0</v>
      </c>
      <c r="DR57" s="182">
        <f t="shared" si="19"/>
        <v>0</v>
      </c>
      <c r="DS57" s="182">
        <f t="shared" si="20"/>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65</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7"/>
        <v>0</v>
      </c>
      <c r="DQ58" s="182">
        <f t="shared" si="18"/>
        <v>0</v>
      </c>
      <c r="DR58" s="182">
        <f t="shared" si="19"/>
        <v>0</v>
      </c>
      <c r="DS58" s="182">
        <f t="shared" si="20"/>
        <v>0</v>
      </c>
      <c r="DT58" s="182"/>
    </row>
    <row r="59" spans="1:124" s="183" customFormat="1" ht="15.4" hidden="1" customHeight="1" outlineLevel="1" thickBot="1">
      <c r="A59" s="195"/>
      <c r="B59" s="194"/>
      <c r="C59" s="42" t="s">
        <v>66</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7"/>
        <v>0</v>
      </c>
      <c r="DQ59" s="182">
        <f t="shared" si="18"/>
        <v>0</v>
      </c>
      <c r="DR59" s="182">
        <f t="shared" si="19"/>
        <v>0</v>
      </c>
      <c r="DS59" s="182">
        <f t="shared" si="20"/>
        <v>0</v>
      </c>
      <c r="DT59" s="182"/>
    </row>
    <row r="60" spans="1:124" s="183" customFormat="1" ht="15.4" hidden="1" customHeight="1" outlineLevel="1" thickBot="1">
      <c r="A60" s="38"/>
      <c r="B60" s="39"/>
      <c r="C60" s="113" t="s">
        <v>155</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7"/>
        <v>0</v>
      </c>
      <c r="DQ60" s="182">
        <f t="shared" si="18"/>
        <v>0</v>
      </c>
      <c r="DR60" s="182">
        <f t="shared" si="19"/>
        <v>0</v>
      </c>
      <c r="DS60" s="182">
        <f t="shared" si="20"/>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65</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7"/>
        <v>0</v>
      </c>
      <c r="DQ61" s="182">
        <f t="shared" si="18"/>
        <v>0</v>
      </c>
      <c r="DR61" s="182">
        <f t="shared" si="19"/>
        <v>0</v>
      </c>
      <c r="DS61" s="182">
        <f t="shared" si="20"/>
        <v>0</v>
      </c>
      <c r="DT61" s="182"/>
    </row>
    <row r="62" spans="1:124" s="183" customFormat="1" ht="15.4" hidden="1" customHeight="1" outlineLevel="1" thickBot="1">
      <c r="A62" s="195"/>
      <c r="B62" s="194"/>
      <c r="C62" s="42" t="s">
        <v>66</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7"/>
        <v>0</v>
      </c>
      <c r="DQ62" s="182">
        <f t="shared" si="18"/>
        <v>0</v>
      </c>
      <c r="DR62" s="182">
        <f t="shared" si="19"/>
        <v>0</v>
      </c>
      <c r="DS62" s="182">
        <f t="shared" si="20"/>
        <v>0</v>
      </c>
      <c r="DT62" s="182"/>
    </row>
    <row r="63" spans="1:124" s="183" customFormat="1" ht="15.4" hidden="1" customHeight="1" outlineLevel="1" thickBot="1">
      <c r="A63" s="38"/>
      <c r="B63" s="39"/>
      <c r="C63" s="113" t="s">
        <v>156</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7"/>
        <v>0</v>
      </c>
      <c r="DQ63" s="182">
        <f t="shared" si="18"/>
        <v>0</v>
      </c>
      <c r="DR63" s="182">
        <f t="shared" si="19"/>
        <v>0</v>
      </c>
      <c r="DS63" s="182">
        <f t="shared" si="20"/>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65</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7"/>
        <v>0</v>
      </c>
      <c r="DQ64" s="182">
        <f t="shared" si="18"/>
        <v>0</v>
      </c>
      <c r="DR64" s="182">
        <f t="shared" si="19"/>
        <v>0</v>
      </c>
      <c r="DS64" s="182">
        <f t="shared" si="20"/>
        <v>0</v>
      </c>
      <c r="DT64" s="182"/>
    </row>
    <row r="65" spans="1:124" s="183" customFormat="1" ht="15.4" hidden="1" customHeight="1" outlineLevel="1" thickBot="1">
      <c r="A65" s="195"/>
      <c r="B65" s="194"/>
      <c r="C65" s="43" t="s">
        <v>66</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7"/>
        <v>0</v>
      </c>
      <c r="DQ65" s="182">
        <f t="shared" si="18"/>
        <v>0</v>
      </c>
      <c r="DR65" s="182">
        <f t="shared" si="19"/>
        <v>0</v>
      </c>
      <c r="DS65" s="182">
        <f t="shared" si="20"/>
        <v>0</v>
      </c>
      <c r="DT65" s="182"/>
    </row>
    <row r="66" spans="1:124" s="183" customFormat="1" ht="15.75" collapsed="1">
      <c r="A66" s="196"/>
      <c r="B66" s="197"/>
      <c r="C66" s="176" t="s">
        <v>77</v>
      </c>
      <c r="D66" s="177" t="s">
        <v>157</v>
      </c>
      <c r="E66" s="178" t="s">
        <v>79</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ht="15.75">
      <c r="A67" s="196"/>
      <c r="B67" s="198"/>
      <c r="C67" s="185" t="s">
        <v>82</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5"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5" thickBot="1">
      <c r="A69" s="188"/>
      <c r="B69" s="199"/>
      <c r="C69" s="63" t="s">
        <v>158</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85</v>
      </c>
      <c r="DB69" s="65" t="s">
        <v>86</v>
      </c>
      <c r="DP69" s="182"/>
      <c r="DQ69" s="182"/>
      <c r="DR69" s="182"/>
      <c r="DS69" s="182"/>
    </row>
    <row r="70" spans="1:124" s="183" customFormat="1" ht="14.45" customHeight="1" thickBot="1">
      <c r="A70" s="38"/>
      <c r="B70" s="39"/>
      <c r="C70" s="45" t="s">
        <v>159</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21">SUMPRODUCT(E70:CZ70,DiscountFactors)</f>
        <v>0</v>
      </c>
      <c r="DP70" s="182">
        <f t="shared" ref="DP70:DP101" si="22">IF(A70="BUSINESS",1,0)</f>
        <v>0</v>
      </c>
      <c r="DQ70" s="182">
        <f t="shared" ref="DQ70:DQ101" si="23">IF(A70="HOUSEHOLD",1,0)</f>
        <v>0</v>
      </c>
      <c r="DR70" s="182">
        <f t="shared" ref="DR70:DR101" si="24">IF(AND(B70="YES",DP70=1),1,0)</f>
        <v>0</v>
      </c>
      <c r="DS70" s="182">
        <f t="shared" ref="DS70:DS101" si="25">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65</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6">SUM(E71:CZ71)</f>
        <v>0</v>
      </c>
      <c r="DB71" s="124">
        <f t="shared" si="21"/>
        <v>0</v>
      </c>
      <c r="DP71" s="182">
        <f t="shared" si="22"/>
        <v>0</v>
      </c>
      <c r="DQ71" s="182">
        <f t="shared" si="23"/>
        <v>0</v>
      </c>
      <c r="DR71" s="182">
        <f t="shared" si="24"/>
        <v>0</v>
      </c>
      <c r="DS71" s="182">
        <f t="shared" si="25"/>
        <v>0</v>
      </c>
      <c r="DT71" s="182"/>
    </row>
    <row r="72" spans="1:124" s="183" customFormat="1" ht="16.5" thickBot="1">
      <c r="A72" s="195"/>
      <c r="B72" s="194"/>
      <c r="C72" s="42" t="s">
        <v>66</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6"/>
        <v>0</v>
      </c>
      <c r="DB72" s="124">
        <f t="shared" si="21"/>
        <v>0</v>
      </c>
      <c r="DP72" s="182">
        <f t="shared" si="22"/>
        <v>0</v>
      </c>
      <c r="DQ72" s="182">
        <f t="shared" si="23"/>
        <v>0</v>
      </c>
      <c r="DR72" s="182">
        <f t="shared" si="24"/>
        <v>0</v>
      </c>
      <c r="DS72" s="182">
        <f t="shared" si="25"/>
        <v>0</v>
      </c>
      <c r="DT72" s="182"/>
    </row>
    <row r="73" spans="1:124" s="183" customFormat="1" ht="15.4" hidden="1" customHeight="1" outlineLevel="1" thickBot="1">
      <c r="A73" s="38"/>
      <c r="B73" s="39"/>
      <c r="C73" s="47" t="s">
        <v>160</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6"/>
        <v>0</v>
      </c>
      <c r="DB73" s="124">
        <f t="shared" si="21"/>
        <v>0</v>
      </c>
      <c r="DP73" s="182">
        <f t="shared" si="22"/>
        <v>0</v>
      </c>
      <c r="DQ73" s="182">
        <f t="shared" si="23"/>
        <v>0</v>
      </c>
      <c r="DR73" s="182">
        <f t="shared" si="24"/>
        <v>0</v>
      </c>
      <c r="DS73" s="182">
        <f t="shared" si="25"/>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65</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6"/>
        <v>0</v>
      </c>
      <c r="DB74" s="124">
        <f t="shared" si="21"/>
        <v>0</v>
      </c>
      <c r="DP74" s="182">
        <f t="shared" si="22"/>
        <v>0</v>
      </c>
      <c r="DQ74" s="182">
        <f t="shared" si="23"/>
        <v>0</v>
      </c>
      <c r="DR74" s="182">
        <f t="shared" si="24"/>
        <v>0</v>
      </c>
      <c r="DS74" s="182">
        <f t="shared" si="25"/>
        <v>0</v>
      </c>
      <c r="DT74" s="182"/>
    </row>
    <row r="75" spans="1:124" s="183" customFormat="1" ht="15.4" hidden="1" customHeight="1" outlineLevel="1" thickBot="1">
      <c r="A75" s="195"/>
      <c r="B75" s="194"/>
      <c r="C75" s="42" t="s">
        <v>66</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6"/>
        <v>0</v>
      </c>
      <c r="DB75" s="124">
        <f t="shared" si="21"/>
        <v>0</v>
      </c>
      <c r="DP75" s="182">
        <f t="shared" si="22"/>
        <v>0</v>
      </c>
      <c r="DQ75" s="182">
        <f t="shared" si="23"/>
        <v>0</v>
      </c>
      <c r="DR75" s="182">
        <f t="shared" si="24"/>
        <v>0</v>
      </c>
      <c r="DS75" s="182">
        <f t="shared" si="25"/>
        <v>0</v>
      </c>
      <c r="DT75" s="182"/>
    </row>
    <row r="76" spans="1:124" s="183" customFormat="1" ht="15.4" hidden="1" customHeight="1" outlineLevel="1" thickBot="1">
      <c r="A76" s="38"/>
      <c r="B76" s="39"/>
      <c r="C76" s="47" t="s">
        <v>161</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6"/>
        <v>0</v>
      </c>
      <c r="DB76" s="124">
        <f t="shared" si="21"/>
        <v>0</v>
      </c>
      <c r="DP76" s="182">
        <f t="shared" si="22"/>
        <v>0</v>
      </c>
      <c r="DQ76" s="182">
        <f t="shared" si="23"/>
        <v>0</v>
      </c>
      <c r="DR76" s="182">
        <f t="shared" si="24"/>
        <v>0</v>
      </c>
      <c r="DS76" s="182">
        <f t="shared" si="25"/>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65</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6"/>
        <v>0</v>
      </c>
      <c r="DB77" s="124">
        <f t="shared" si="21"/>
        <v>0</v>
      </c>
      <c r="DP77" s="182">
        <f t="shared" si="22"/>
        <v>0</v>
      </c>
      <c r="DQ77" s="182">
        <f t="shared" si="23"/>
        <v>0</v>
      </c>
      <c r="DR77" s="182">
        <f t="shared" si="24"/>
        <v>0</v>
      </c>
      <c r="DS77" s="182">
        <f t="shared" si="25"/>
        <v>0</v>
      </c>
      <c r="DT77" s="182"/>
    </row>
    <row r="78" spans="1:124" s="183" customFormat="1" ht="15.4" hidden="1" customHeight="1" outlineLevel="1" thickBot="1">
      <c r="A78" s="195"/>
      <c r="B78" s="194"/>
      <c r="C78" s="42" t="s">
        <v>66</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6"/>
        <v>0</v>
      </c>
      <c r="DB78" s="124">
        <f t="shared" si="21"/>
        <v>0</v>
      </c>
      <c r="DP78" s="182">
        <f t="shared" si="22"/>
        <v>0</v>
      </c>
      <c r="DQ78" s="182">
        <f t="shared" si="23"/>
        <v>0</v>
      </c>
      <c r="DR78" s="182">
        <f t="shared" si="24"/>
        <v>0</v>
      </c>
      <c r="DS78" s="182">
        <f t="shared" si="25"/>
        <v>0</v>
      </c>
      <c r="DT78" s="182"/>
    </row>
    <row r="79" spans="1:124" s="183" customFormat="1" ht="15.4" hidden="1" customHeight="1" outlineLevel="1" thickBot="1">
      <c r="A79" s="38"/>
      <c r="B79" s="39"/>
      <c r="C79" s="47" t="s">
        <v>162</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6"/>
        <v>0</v>
      </c>
      <c r="DB79" s="124">
        <f t="shared" si="21"/>
        <v>0</v>
      </c>
      <c r="DP79" s="182">
        <f t="shared" si="22"/>
        <v>0</v>
      </c>
      <c r="DQ79" s="182">
        <f t="shared" si="23"/>
        <v>0</v>
      </c>
      <c r="DR79" s="182">
        <f t="shared" si="24"/>
        <v>0</v>
      </c>
      <c r="DS79" s="182">
        <f t="shared" si="25"/>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65</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6"/>
        <v>0</v>
      </c>
      <c r="DB80" s="124">
        <f t="shared" si="21"/>
        <v>0</v>
      </c>
      <c r="DP80" s="182">
        <f t="shared" si="22"/>
        <v>0</v>
      </c>
      <c r="DQ80" s="182">
        <f t="shared" si="23"/>
        <v>0</v>
      </c>
      <c r="DR80" s="182">
        <f t="shared" si="24"/>
        <v>0</v>
      </c>
      <c r="DS80" s="182">
        <f t="shared" si="25"/>
        <v>0</v>
      </c>
      <c r="DT80" s="182"/>
    </row>
    <row r="81" spans="1:124" s="183" customFormat="1" ht="15.4" hidden="1" customHeight="1" outlineLevel="1" thickBot="1">
      <c r="A81" s="195"/>
      <c r="B81" s="194"/>
      <c r="C81" s="42" t="s">
        <v>66</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6"/>
        <v>0</v>
      </c>
      <c r="DB81" s="124">
        <f t="shared" si="21"/>
        <v>0</v>
      </c>
      <c r="DP81" s="182">
        <f t="shared" si="22"/>
        <v>0</v>
      </c>
      <c r="DQ81" s="182">
        <f t="shared" si="23"/>
        <v>0</v>
      </c>
      <c r="DR81" s="182">
        <f t="shared" si="24"/>
        <v>0</v>
      </c>
      <c r="DS81" s="182">
        <f t="shared" si="25"/>
        <v>0</v>
      </c>
      <c r="DT81" s="182"/>
    </row>
    <row r="82" spans="1:124" s="183" customFormat="1" ht="15.4" hidden="1" customHeight="1" outlineLevel="1" thickBot="1">
      <c r="A82" s="38"/>
      <c r="B82" s="39"/>
      <c r="C82" s="47" t="s">
        <v>163</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6"/>
        <v>0</v>
      </c>
      <c r="DB82" s="124">
        <f t="shared" si="21"/>
        <v>0</v>
      </c>
      <c r="DP82" s="182">
        <f t="shared" si="22"/>
        <v>0</v>
      </c>
      <c r="DQ82" s="182">
        <f t="shared" si="23"/>
        <v>0</v>
      </c>
      <c r="DR82" s="182">
        <f t="shared" si="24"/>
        <v>0</v>
      </c>
      <c r="DS82" s="182">
        <f t="shared" si="25"/>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65</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6"/>
        <v>0</v>
      </c>
      <c r="DB83" s="124">
        <f t="shared" si="21"/>
        <v>0</v>
      </c>
      <c r="DP83" s="182">
        <f t="shared" si="22"/>
        <v>0</v>
      </c>
      <c r="DQ83" s="182">
        <f t="shared" si="23"/>
        <v>0</v>
      </c>
      <c r="DR83" s="182">
        <f t="shared" si="24"/>
        <v>0</v>
      </c>
      <c r="DS83" s="182">
        <f t="shared" si="25"/>
        <v>0</v>
      </c>
      <c r="DT83" s="182"/>
    </row>
    <row r="84" spans="1:124" s="183" customFormat="1" ht="15.4" hidden="1" customHeight="1" outlineLevel="1" thickBot="1">
      <c r="A84" s="195"/>
      <c r="B84" s="194"/>
      <c r="C84" s="43" t="s">
        <v>66</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6"/>
        <v>0</v>
      </c>
      <c r="DB84" s="124">
        <f t="shared" si="21"/>
        <v>0</v>
      </c>
      <c r="DP84" s="182">
        <f t="shared" si="22"/>
        <v>0</v>
      </c>
      <c r="DQ84" s="182">
        <f t="shared" si="23"/>
        <v>0</v>
      </c>
      <c r="DR84" s="182">
        <f t="shared" si="24"/>
        <v>0</v>
      </c>
      <c r="DS84" s="182">
        <f t="shared" si="25"/>
        <v>0</v>
      </c>
      <c r="DT84" s="182"/>
    </row>
    <row r="85" spans="1:124" s="183" customFormat="1" ht="16.5" collapsed="1" thickBot="1">
      <c r="A85" s="190"/>
      <c r="B85" s="191"/>
      <c r="C85" s="91" t="s">
        <v>164</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22"/>
        <v>0</v>
      </c>
      <c r="DQ85" s="182">
        <f t="shared" si="23"/>
        <v>0</v>
      </c>
      <c r="DR85" s="182">
        <f t="shared" si="24"/>
        <v>0</v>
      </c>
      <c r="DS85" s="182">
        <f t="shared" si="25"/>
        <v>0</v>
      </c>
      <c r="DT85" s="182"/>
    </row>
    <row r="86" spans="1:124" s="183" customFormat="1" ht="16.5" thickBot="1">
      <c r="A86" s="38"/>
      <c r="B86" s="39"/>
      <c r="C86" s="45" t="s">
        <v>165</v>
      </c>
      <c r="D86" s="154"/>
      <c r="E86" s="99">
        <v>100</v>
      </c>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c r="AI86" s="100">
        <v>100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200</v>
      </c>
      <c r="DB86" s="124">
        <f t="shared" ref="DB86:DB130" si="27">SUMPRODUCT(E86:CZ86,DiscountFactors)</f>
        <v>135.62784106023025</v>
      </c>
      <c r="DP86" s="182">
        <f t="shared" si="22"/>
        <v>0</v>
      </c>
      <c r="DQ86" s="182">
        <f t="shared" si="23"/>
        <v>0</v>
      </c>
      <c r="DR86" s="182">
        <f t="shared" si="24"/>
        <v>0</v>
      </c>
      <c r="DS86" s="182">
        <f t="shared" si="25"/>
        <v>0</v>
      </c>
      <c r="DT86" s="182"/>
    </row>
    <row r="87" spans="1:124" s="183" customFormat="1" ht="15.4" customHeight="1" thickBot="1">
      <c r="A87" s="192" t="str">
        <f>IF(DA86&lt;&gt;0,(IF(OR(A86="",B86=""),"Please fill in the two boxes above",IF(AND(B86="YES",OR(A86="OTHER",A86="")),"YES for direct impacts on business/household only",""))),"")</f>
        <v>Please fill in the two boxes above</v>
      </c>
      <c r="B87" s="194"/>
      <c r="C87" s="41" t="s">
        <v>65</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8">SUM(E87:CZ87)</f>
        <v>0</v>
      </c>
      <c r="DB87" s="124">
        <f t="shared" si="27"/>
        <v>0</v>
      </c>
      <c r="DP87" s="182">
        <f t="shared" si="22"/>
        <v>0</v>
      </c>
      <c r="DQ87" s="182">
        <f t="shared" si="23"/>
        <v>0</v>
      </c>
      <c r="DR87" s="182">
        <f t="shared" si="24"/>
        <v>0</v>
      </c>
      <c r="DS87" s="182">
        <f t="shared" si="25"/>
        <v>0</v>
      </c>
      <c r="DT87" s="182"/>
    </row>
    <row r="88" spans="1:124" s="183" customFormat="1" ht="16.5" thickBot="1">
      <c r="A88" s="195"/>
      <c r="B88" s="194"/>
      <c r="C88" s="42" t="s">
        <v>66</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8"/>
        <v>0</v>
      </c>
      <c r="DB88" s="124">
        <f t="shared" si="27"/>
        <v>0</v>
      </c>
      <c r="DP88" s="182">
        <f t="shared" si="22"/>
        <v>0</v>
      </c>
      <c r="DQ88" s="182">
        <f t="shared" si="23"/>
        <v>0</v>
      </c>
      <c r="DR88" s="182">
        <f t="shared" si="24"/>
        <v>0</v>
      </c>
      <c r="DS88" s="182">
        <f t="shared" si="25"/>
        <v>0</v>
      </c>
      <c r="DT88" s="182"/>
    </row>
    <row r="89" spans="1:124" s="183" customFormat="1" ht="16.5" thickBot="1">
      <c r="A89" s="38"/>
      <c r="B89" s="39"/>
      <c r="C89" s="47" t="s">
        <v>166</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8"/>
        <v>0</v>
      </c>
      <c r="DB89" s="124">
        <f t="shared" si="27"/>
        <v>0</v>
      </c>
      <c r="DP89" s="182">
        <f t="shared" si="22"/>
        <v>0</v>
      </c>
      <c r="DQ89" s="182">
        <f t="shared" si="23"/>
        <v>0</v>
      </c>
      <c r="DR89" s="182">
        <f t="shared" si="24"/>
        <v>0</v>
      </c>
      <c r="DS89" s="182">
        <f t="shared" si="25"/>
        <v>0</v>
      </c>
      <c r="DT89" s="182"/>
    </row>
    <row r="90" spans="1:124" s="183" customFormat="1" ht="15.4" customHeight="1" thickBot="1">
      <c r="A90" s="192" t="str">
        <f>IF(DA89&lt;&gt;0,(IF(OR(A89="",B89=""),"Please fill in the two boxes above",IF(AND(B89="YES",OR(A89="OTHER",A89="")),"YES for direct impacts on business/household only",""))),"")</f>
        <v/>
      </c>
      <c r="B90" s="194"/>
      <c r="C90" s="41" t="s">
        <v>65</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8"/>
        <v>0</v>
      </c>
      <c r="DB90" s="124">
        <f t="shared" si="27"/>
        <v>0</v>
      </c>
      <c r="DP90" s="182">
        <f t="shared" si="22"/>
        <v>0</v>
      </c>
      <c r="DQ90" s="182">
        <f t="shared" si="23"/>
        <v>0</v>
      </c>
      <c r="DR90" s="182">
        <f t="shared" si="24"/>
        <v>0</v>
      </c>
      <c r="DS90" s="182">
        <f t="shared" si="25"/>
        <v>0</v>
      </c>
      <c r="DT90" s="182"/>
    </row>
    <row r="91" spans="1:124" s="183" customFormat="1" ht="16.5" thickBot="1">
      <c r="A91" s="195"/>
      <c r="B91" s="194"/>
      <c r="C91" s="42" t="s">
        <v>66</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8"/>
        <v>0</v>
      </c>
      <c r="DB91" s="124">
        <f t="shared" si="27"/>
        <v>0</v>
      </c>
      <c r="DP91" s="182">
        <f t="shared" si="22"/>
        <v>0</v>
      </c>
      <c r="DQ91" s="182">
        <f t="shared" si="23"/>
        <v>0</v>
      </c>
      <c r="DR91" s="182">
        <f t="shared" si="24"/>
        <v>0</v>
      </c>
      <c r="DS91" s="182">
        <f t="shared" si="25"/>
        <v>0</v>
      </c>
      <c r="DT91" s="182"/>
    </row>
    <row r="92" spans="1:124" s="183" customFormat="1" ht="16.5" thickBot="1">
      <c r="A92" s="38"/>
      <c r="B92" s="39"/>
      <c r="C92" s="47" t="s">
        <v>167</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8"/>
        <v>0</v>
      </c>
      <c r="DB92" s="124">
        <f t="shared" si="27"/>
        <v>0</v>
      </c>
      <c r="DP92" s="182">
        <f t="shared" si="22"/>
        <v>0</v>
      </c>
      <c r="DQ92" s="182">
        <f t="shared" si="23"/>
        <v>0</v>
      </c>
      <c r="DR92" s="182">
        <f t="shared" si="24"/>
        <v>0</v>
      </c>
      <c r="DS92" s="182">
        <f t="shared" si="25"/>
        <v>0</v>
      </c>
      <c r="DT92" s="182"/>
    </row>
    <row r="93" spans="1:124" s="183" customFormat="1" ht="15.4" customHeight="1" thickBot="1">
      <c r="A93" s="192" t="str">
        <f>IF(DA92&lt;&gt;0,(IF(OR(A92="",B92=""),"Please fill in the two boxes above",IF(AND(B92="YES",OR(A92="OTHER",A92="")),"YES for direct impacts on business/household only",""))),"")</f>
        <v/>
      </c>
      <c r="B93" s="194"/>
      <c r="C93" s="41" t="s">
        <v>65</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8"/>
        <v>0</v>
      </c>
      <c r="DB93" s="124">
        <f t="shared" si="27"/>
        <v>0</v>
      </c>
      <c r="DP93" s="182">
        <f t="shared" si="22"/>
        <v>0</v>
      </c>
      <c r="DQ93" s="182">
        <f t="shared" si="23"/>
        <v>0</v>
      </c>
      <c r="DR93" s="182">
        <f t="shared" si="24"/>
        <v>0</v>
      </c>
      <c r="DS93" s="182">
        <f t="shared" si="25"/>
        <v>0</v>
      </c>
      <c r="DT93" s="182"/>
    </row>
    <row r="94" spans="1:124" s="183" customFormat="1" ht="16.5" thickBot="1">
      <c r="A94" s="195"/>
      <c r="B94" s="194"/>
      <c r="C94" s="42" t="s">
        <v>66</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8"/>
        <v>0</v>
      </c>
      <c r="DB94" s="124">
        <f t="shared" si="27"/>
        <v>0</v>
      </c>
      <c r="DP94" s="182">
        <f t="shared" si="22"/>
        <v>0</v>
      </c>
      <c r="DQ94" s="182">
        <f t="shared" si="23"/>
        <v>0</v>
      </c>
      <c r="DR94" s="182">
        <f t="shared" si="24"/>
        <v>0</v>
      </c>
      <c r="DS94" s="182">
        <f t="shared" si="25"/>
        <v>0</v>
      </c>
      <c r="DT94" s="182"/>
    </row>
    <row r="95" spans="1:124" s="183" customFormat="1" ht="16.5" thickBot="1">
      <c r="A95" s="38"/>
      <c r="B95" s="39"/>
      <c r="C95" s="47" t="s">
        <v>168</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8"/>
        <v>0</v>
      </c>
      <c r="DB95" s="124">
        <f t="shared" si="27"/>
        <v>0</v>
      </c>
      <c r="DP95" s="182">
        <f t="shared" si="22"/>
        <v>0</v>
      </c>
      <c r="DQ95" s="182">
        <f t="shared" si="23"/>
        <v>0</v>
      </c>
      <c r="DR95" s="182">
        <f t="shared" si="24"/>
        <v>0</v>
      </c>
      <c r="DS95" s="182">
        <f t="shared" si="25"/>
        <v>0</v>
      </c>
      <c r="DT95" s="182"/>
    </row>
    <row r="96" spans="1:124" s="183" customFormat="1" ht="15.4" customHeight="1" thickBot="1">
      <c r="A96" s="192" t="str">
        <f>IF(DA95&lt;&gt;0,(IF(OR(A95="",B95=""),"Please fill in the two boxes above",IF(AND(B95="YES",OR(A95="OTHER",A95="")),"YES for direct impacts on business/household only",""))),"")</f>
        <v/>
      </c>
      <c r="B96" s="194"/>
      <c r="C96" s="41" t="s">
        <v>65</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8"/>
        <v>0</v>
      </c>
      <c r="DB96" s="124">
        <f t="shared" si="27"/>
        <v>0</v>
      </c>
      <c r="DP96" s="182">
        <f t="shared" si="22"/>
        <v>0</v>
      </c>
      <c r="DQ96" s="182">
        <f t="shared" si="23"/>
        <v>0</v>
      </c>
      <c r="DR96" s="182">
        <f t="shared" si="24"/>
        <v>0</v>
      </c>
      <c r="DS96" s="182">
        <f t="shared" si="25"/>
        <v>0</v>
      </c>
      <c r="DT96" s="182"/>
    </row>
    <row r="97" spans="1:124" s="183" customFormat="1" ht="16.5" thickBot="1">
      <c r="A97" s="195"/>
      <c r="B97" s="194"/>
      <c r="C97" s="42" t="s">
        <v>66</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8"/>
        <v>0</v>
      </c>
      <c r="DB97" s="124">
        <f t="shared" si="27"/>
        <v>0</v>
      </c>
      <c r="DP97" s="182">
        <f t="shared" si="22"/>
        <v>0</v>
      </c>
      <c r="DQ97" s="182">
        <f t="shared" si="23"/>
        <v>0</v>
      </c>
      <c r="DR97" s="182">
        <f t="shared" si="24"/>
        <v>0</v>
      </c>
      <c r="DS97" s="182">
        <f t="shared" si="25"/>
        <v>0</v>
      </c>
      <c r="DT97" s="182"/>
    </row>
    <row r="98" spans="1:124" s="183" customFormat="1" ht="16.5" thickBot="1">
      <c r="A98" s="38"/>
      <c r="B98" s="39"/>
      <c r="C98" s="47" t="s">
        <v>169</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8"/>
        <v>0</v>
      </c>
      <c r="DB98" s="124">
        <f t="shared" si="27"/>
        <v>0</v>
      </c>
      <c r="DP98" s="182">
        <f t="shared" si="22"/>
        <v>0</v>
      </c>
      <c r="DQ98" s="182">
        <f t="shared" si="23"/>
        <v>0</v>
      </c>
      <c r="DR98" s="182">
        <f t="shared" si="24"/>
        <v>0</v>
      </c>
      <c r="DS98" s="182">
        <f t="shared" si="25"/>
        <v>0</v>
      </c>
      <c r="DT98" s="182"/>
    </row>
    <row r="99" spans="1:124" s="183" customFormat="1" ht="15.4" customHeight="1" thickBot="1">
      <c r="A99" s="192" t="str">
        <f>IF(DA98&lt;&gt;0,(IF(OR(A98="",B98=""),"Please fill in the two boxes above",IF(AND(B98="YES",OR(A98="OTHER",A98="")),"YES for direct impacts on business/household only",""))),"")</f>
        <v/>
      </c>
      <c r="B99" s="194"/>
      <c r="C99" s="41" t="s">
        <v>65</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8"/>
        <v>0</v>
      </c>
      <c r="DB99" s="124">
        <f t="shared" si="27"/>
        <v>0</v>
      </c>
      <c r="DP99" s="182">
        <f t="shared" si="22"/>
        <v>0</v>
      </c>
      <c r="DQ99" s="182">
        <f t="shared" si="23"/>
        <v>0</v>
      </c>
      <c r="DR99" s="182">
        <f t="shared" si="24"/>
        <v>0</v>
      </c>
      <c r="DS99" s="182">
        <f t="shared" si="25"/>
        <v>0</v>
      </c>
      <c r="DT99" s="182"/>
    </row>
    <row r="100" spans="1:124" s="183" customFormat="1" ht="16.5" thickBot="1">
      <c r="A100" s="195"/>
      <c r="B100" s="194"/>
      <c r="C100" s="43" t="s">
        <v>66</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8"/>
        <v>0</v>
      </c>
      <c r="DB100" s="124">
        <f t="shared" si="27"/>
        <v>0</v>
      </c>
      <c r="DP100" s="182">
        <f t="shared" si="22"/>
        <v>0</v>
      </c>
      <c r="DQ100" s="182">
        <f t="shared" si="23"/>
        <v>0</v>
      </c>
      <c r="DR100" s="182">
        <f t="shared" si="24"/>
        <v>0</v>
      </c>
      <c r="DS100" s="182">
        <f t="shared" si="25"/>
        <v>0</v>
      </c>
      <c r="DT100" s="182"/>
    </row>
    <row r="101" spans="1:124" s="183" customFormat="1" ht="15.4" hidden="1" customHeight="1" outlineLevel="1" thickBot="1">
      <c r="A101" s="38"/>
      <c r="B101" s="39"/>
      <c r="C101" s="46" t="s">
        <v>170</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8"/>
        <v>0</v>
      </c>
      <c r="DB101" s="124">
        <f t="shared" si="27"/>
        <v>0</v>
      </c>
      <c r="DP101" s="182">
        <f t="shared" si="22"/>
        <v>0</v>
      </c>
      <c r="DQ101" s="182">
        <f t="shared" si="23"/>
        <v>0</v>
      </c>
      <c r="DR101" s="182">
        <f t="shared" si="24"/>
        <v>0</v>
      </c>
      <c r="DS101" s="182">
        <f t="shared" si="25"/>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65</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8"/>
        <v>0</v>
      </c>
      <c r="DB102" s="124">
        <f t="shared" si="27"/>
        <v>0</v>
      </c>
      <c r="DP102" s="182">
        <f t="shared" ref="DP102:DP130" si="29">IF(A102="BUSINESS",1,0)</f>
        <v>0</v>
      </c>
      <c r="DQ102" s="182">
        <f t="shared" ref="DQ102:DQ130" si="30">IF(A102="HOUSEHOLD",1,0)</f>
        <v>0</v>
      </c>
      <c r="DR102" s="182">
        <f t="shared" ref="DR102:DR130" si="31">IF(AND(B102="YES",DP102=1),1,0)</f>
        <v>0</v>
      </c>
      <c r="DS102" s="182">
        <f t="shared" ref="DS102:DS130" si="32">IF(AND(B102="YES",DQ102=1),1,0)</f>
        <v>0</v>
      </c>
      <c r="DT102" s="182"/>
    </row>
    <row r="103" spans="1:124" s="183" customFormat="1" ht="15.4" hidden="1" customHeight="1" outlineLevel="1" thickBot="1">
      <c r="A103" s="195"/>
      <c r="B103" s="194"/>
      <c r="C103" s="42" t="s">
        <v>66</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8"/>
        <v>0</v>
      </c>
      <c r="DB103" s="124">
        <f t="shared" si="27"/>
        <v>0</v>
      </c>
      <c r="DP103" s="182">
        <f t="shared" si="29"/>
        <v>0</v>
      </c>
      <c r="DQ103" s="182">
        <f t="shared" si="30"/>
        <v>0</v>
      </c>
      <c r="DR103" s="182">
        <f t="shared" si="31"/>
        <v>0</v>
      </c>
      <c r="DS103" s="182">
        <f t="shared" si="32"/>
        <v>0</v>
      </c>
      <c r="DT103" s="182"/>
    </row>
    <row r="104" spans="1:124" s="183" customFormat="1" ht="15.4" hidden="1" customHeight="1" outlineLevel="1" thickBot="1">
      <c r="A104" s="38"/>
      <c r="B104" s="39"/>
      <c r="C104" s="47" t="s">
        <v>171</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8"/>
        <v>0</v>
      </c>
      <c r="DB104" s="124">
        <f t="shared" si="27"/>
        <v>0</v>
      </c>
      <c r="DP104" s="182">
        <f t="shared" si="29"/>
        <v>0</v>
      </c>
      <c r="DQ104" s="182">
        <f t="shared" si="30"/>
        <v>0</v>
      </c>
      <c r="DR104" s="182">
        <f t="shared" si="31"/>
        <v>0</v>
      </c>
      <c r="DS104" s="182">
        <f t="shared" si="32"/>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65</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8"/>
        <v>0</v>
      </c>
      <c r="DB105" s="124">
        <f t="shared" si="27"/>
        <v>0</v>
      </c>
      <c r="DP105" s="182">
        <f t="shared" si="29"/>
        <v>0</v>
      </c>
      <c r="DQ105" s="182">
        <f t="shared" si="30"/>
        <v>0</v>
      </c>
      <c r="DR105" s="182">
        <f t="shared" si="31"/>
        <v>0</v>
      </c>
      <c r="DS105" s="182">
        <f t="shared" si="32"/>
        <v>0</v>
      </c>
      <c r="DT105" s="182"/>
    </row>
    <row r="106" spans="1:124" s="183" customFormat="1" ht="15.4" hidden="1" customHeight="1" outlineLevel="1" thickBot="1">
      <c r="A106" s="195"/>
      <c r="B106" s="194"/>
      <c r="C106" s="42" t="s">
        <v>66</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8"/>
        <v>0</v>
      </c>
      <c r="DB106" s="124">
        <f t="shared" si="27"/>
        <v>0</v>
      </c>
      <c r="DP106" s="182">
        <f t="shared" si="29"/>
        <v>0</v>
      </c>
      <c r="DQ106" s="182">
        <f t="shared" si="30"/>
        <v>0</v>
      </c>
      <c r="DR106" s="182">
        <f t="shared" si="31"/>
        <v>0</v>
      </c>
      <c r="DS106" s="182">
        <f t="shared" si="32"/>
        <v>0</v>
      </c>
      <c r="DT106" s="182"/>
    </row>
    <row r="107" spans="1:124" s="183" customFormat="1" ht="15.4" hidden="1" customHeight="1" outlineLevel="1" thickBot="1">
      <c r="A107" s="38"/>
      <c r="B107" s="39"/>
      <c r="C107" s="47" t="s">
        <v>172</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8"/>
        <v>0</v>
      </c>
      <c r="DB107" s="124">
        <f t="shared" si="27"/>
        <v>0</v>
      </c>
      <c r="DC107" s="182"/>
      <c r="DI107" s="182"/>
      <c r="DJ107" s="182"/>
      <c r="DK107" s="182"/>
      <c r="DL107" s="182"/>
      <c r="DP107" s="182">
        <f t="shared" si="29"/>
        <v>0</v>
      </c>
      <c r="DQ107" s="182">
        <f t="shared" si="30"/>
        <v>0</v>
      </c>
      <c r="DR107" s="182">
        <f t="shared" si="31"/>
        <v>0</v>
      </c>
      <c r="DS107" s="182">
        <f t="shared" si="32"/>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65</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8"/>
        <v>0</v>
      </c>
      <c r="DB108" s="124">
        <f t="shared" si="27"/>
        <v>0</v>
      </c>
      <c r="DC108" s="182"/>
      <c r="DI108" s="182"/>
      <c r="DJ108" s="182"/>
      <c r="DK108" s="182"/>
      <c r="DL108" s="182"/>
      <c r="DP108" s="182">
        <f t="shared" si="29"/>
        <v>0</v>
      </c>
      <c r="DQ108" s="182">
        <f t="shared" si="30"/>
        <v>0</v>
      </c>
      <c r="DR108" s="182">
        <f t="shared" si="31"/>
        <v>0</v>
      </c>
      <c r="DS108" s="182">
        <f t="shared" si="32"/>
        <v>0</v>
      </c>
      <c r="DT108" s="182"/>
    </row>
    <row r="109" spans="1:124" s="183" customFormat="1" ht="15.4" hidden="1" customHeight="1" outlineLevel="1" thickBot="1">
      <c r="A109" s="195"/>
      <c r="B109" s="194"/>
      <c r="C109" s="42" t="s">
        <v>66</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8"/>
        <v>0</v>
      </c>
      <c r="DB109" s="124">
        <f t="shared" si="27"/>
        <v>0</v>
      </c>
      <c r="DC109" s="182"/>
      <c r="DI109" s="182"/>
      <c r="DJ109" s="182"/>
      <c r="DK109" s="182"/>
      <c r="DL109" s="182"/>
      <c r="DP109" s="182">
        <f t="shared" si="29"/>
        <v>0</v>
      </c>
      <c r="DQ109" s="182">
        <f t="shared" si="30"/>
        <v>0</v>
      </c>
      <c r="DR109" s="182">
        <f t="shared" si="31"/>
        <v>0</v>
      </c>
      <c r="DS109" s="182">
        <f t="shared" si="32"/>
        <v>0</v>
      </c>
      <c r="DT109" s="182"/>
    </row>
    <row r="110" spans="1:124" s="183" customFormat="1" ht="15.4" hidden="1" customHeight="1" outlineLevel="1" thickBot="1">
      <c r="A110" s="38"/>
      <c r="B110" s="39"/>
      <c r="C110" s="47" t="s">
        <v>173</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8"/>
        <v>0</v>
      </c>
      <c r="DB110" s="124">
        <f t="shared" si="27"/>
        <v>0</v>
      </c>
      <c r="DC110" s="182"/>
      <c r="DI110" s="182"/>
      <c r="DJ110" s="182"/>
      <c r="DK110" s="182"/>
      <c r="DL110" s="182"/>
      <c r="DP110" s="182">
        <f t="shared" si="29"/>
        <v>0</v>
      </c>
      <c r="DQ110" s="182">
        <f t="shared" si="30"/>
        <v>0</v>
      </c>
      <c r="DR110" s="182">
        <f t="shared" si="31"/>
        <v>0</v>
      </c>
      <c r="DS110" s="182">
        <f t="shared" si="32"/>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65</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8"/>
        <v>0</v>
      </c>
      <c r="DB111" s="124">
        <f t="shared" si="27"/>
        <v>0</v>
      </c>
      <c r="DI111" s="182"/>
      <c r="DJ111" s="182"/>
      <c r="DK111" s="182"/>
      <c r="DL111" s="182"/>
      <c r="DP111" s="182">
        <f t="shared" si="29"/>
        <v>0</v>
      </c>
      <c r="DQ111" s="182">
        <f t="shared" si="30"/>
        <v>0</v>
      </c>
      <c r="DR111" s="182">
        <f t="shared" si="31"/>
        <v>0</v>
      </c>
      <c r="DS111" s="182">
        <f t="shared" si="32"/>
        <v>0</v>
      </c>
      <c r="DT111" s="182"/>
    </row>
    <row r="112" spans="1:124" s="183" customFormat="1" ht="15.4" hidden="1" customHeight="1" outlineLevel="1" thickBot="1">
      <c r="A112" s="195"/>
      <c r="B112" s="194"/>
      <c r="C112" s="42" t="s">
        <v>66</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8"/>
        <v>0</v>
      </c>
      <c r="DB112" s="124">
        <f t="shared" si="27"/>
        <v>0</v>
      </c>
      <c r="DI112" s="182"/>
      <c r="DJ112" s="182"/>
      <c r="DK112" s="182"/>
      <c r="DL112" s="182"/>
      <c r="DP112" s="182">
        <f t="shared" si="29"/>
        <v>0</v>
      </c>
      <c r="DQ112" s="182">
        <f t="shared" si="30"/>
        <v>0</v>
      </c>
      <c r="DR112" s="182">
        <f t="shared" si="31"/>
        <v>0</v>
      </c>
      <c r="DS112" s="182">
        <f t="shared" si="32"/>
        <v>0</v>
      </c>
      <c r="DT112" s="182"/>
    </row>
    <row r="113" spans="1:124" s="183" customFormat="1" ht="15.4" hidden="1" customHeight="1" outlineLevel="1" thickBot="1">
      <c r="A113" s="38"/>
      <c r="B113" s="39"/>
      <c r="C113" s="47" t="s">
        <v>174</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8"/>
        <v>0</v>
      </c>
      <c r="DB113" s="124">
        <f t="shared" si="27"/>
        <v>0</v>
      </c>
      <c r="DI113" s="182"/>
      <c r="DJ113" s="182"/>
      <c r="DK113" s="182"/>
      <c r="DL113" s="182"/>
      <c r="DP113" s="182">
        <f t="shared" si="29"/>
        <v>0</v>
      </c>
      <c r="DQ113" s="182">
        <f t="shared" si="30"/>
        <v>0</v>
      </c>
      <c r="DR113" s="182">
        <f t="shared" si="31"/>
        <v>0</v>
      </c>
      <c r="DS113" s="182">
        <f t="shared" si="32"/>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65</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8"/>
        <v>0</v>
      </c>
      <c r="DB114" s="124">
        <f t="shared" si="27"/>
        <v>0</v>
      </c>
      <c r="DE114" s="182"/>
      <c r="DF114" s="182"/>
      <c r="DG114" s="182"/>
      <c r="DH114" s="182"/>
      <c r="DI114" s="182"/>
      <c r="DJ114" s="182"/>
      <c r="DK114" s="182"/>
      <c r="DL114" s="182"/>
      <c r="DP114" s="182">
        <f t="shared" si="29"/>
        <v>0</v>
      </c>
      <c r="DQ114" s="182">
        <f t="shared" si="30"/>
        <v>0</v>
      </c>
      <c r="DR114" s="182">
        <f t="shared" si="31"/>
        <v>0</v>
      </c>
      <c r="DS114" s="182">
        <f t="shared" si="32"/>
        <v>0</v>
      </c>
      <c r="DT114" s="182"/>
    </row>
    <row r="115" spans="1:124" s="183" customFormat="1" ht="15.4" hidden="1" customHeight="1" outlineLevel="1" thickBot="1">
      <c r="A115" s="195"/>
      <c r="B115" s="194"/>
      <c r="C115" s="43" t="s">
        <v>66</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8"/>
        <v>0</v>
      </c>
      <c r="DB115" s="124">
        <f t="shared" si="27"/>
        <v>0</v>
      </c>
      <c r="DE115" s="182"/>
      <c r="DF115" s="182"/>
      <c r="DG115" s="182"/>
      <c r="DH115" s="182"/>
      <c r="DI115" s="182"/>
      <c r="DJ115" s="182"/>
      <c r="DK115" s="182"/>
      <c r="DL115" s="182"/>
      <c r="DP115" s="182">
        <f t="shared" si="29"/>
        <v>0</v>
      </c>
      <c r="DQ115" s="182">
        <f t="shared" si="30"/>
        <v>0</v>
      </c>
      <c r="DR115" s="182">
        <f t="shared" si="31"/>
        <v>0</v>
      </c>
      <c r="DS115" s="182">
        <f t="shared" si="32"/>
        <v>0</v>
      </c>
      <c r="DT115" s="182"/>
    </row>
    <row r="116" spans="1:124" s="183" customFormat="1" ht="15.4" hidden="1" customHeight="1" outlineLevel="1" thickBot="1">
      <c r="A116" s="38"/>
      <c r="B116" s="39"/>
      <c r="C116" s="46" t="s">
        <v>175</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8"/>
        <v>0</v>
      </c>
      <c r="DB116" s="124">
        <f t="shared" si="27"/>
        <v>0</v>
      </c>
      <c r="DG116" s="182"/>
      <c r="DH116" s="182"/>
      <c r="DI116" s="182"/>
      <c r="DJ116" s="182"/>
      <c r="DK116" s="182"/>
      <c r="DL116" s="182"/>
      <c r="DP116" s="182">
        <f t="shared" si="29"/>
        <v>0</v>
      </c>
      <c r="DQ116" s="182">
        <f t="shared" si="30"/>
        <v>0</v>
      </c>
      <c r="DR116" s="182">
        <f t="shared" si="31"/>
        <v>0</v>
      </c>
      <c r="DS116" s="182">
        <f t="shared" si="32"/>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65</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8"/>
        <v>0</v>
      </c>
      <c r="DB117" s="124">
        <f t="shared" si="27"/>
        <v>0</v>
      </c>
      <c r="DG117" s="182"/>
      <c r="DH117" s="182"/>
      <c r="DI117" s="182"/>
      <c r="DJ117" s="182"/>
      <c r="DK117" s="182"/>
      <c r="DL117" s="182"/>
      <c r="DP117" s="182">
        <f t="shared" si="29"/>
        <v>0</v>
      </c>
      <c r="DQ117" s="182">
        <f t="shared" si="30"/>
        <v>0</v>
      </c>
      <c r="DR117" s="182">
        <f t="shared" si="31"/>
        <v>0</v>
      </c>
      <c r="DS117" s="182">
        <f t="shared" si="32"/>
        <v>0</v>
      </c>
      <c r="DT117" s="182"/>
    </row>
    <row r="118" spans="1:124" s="183" customFormat="1" ht="15.4" hidden="1" customHeight="1" outlineLevel="1" thickBot="1">
      <c r="A118" s="195"/>
      <c r="B118" s="194"/>
      <c r="C118" s="42" t="s">
        <v>66</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8"/>
        <v>0</v>
      </c>
      <c r="DB118" s="124">
        <f t="shared" si="27"/>
        <v>0</v>
      </c>
      <c r="DG118" s="182"/>
      <c r="DH118" s="182"/>
      <c r="DI118" s="182"/>
      <c r="DJ118" s="182"/>
      <c r="DK118" s="182"/>
      <c r="DL118" s="182"/>
      <c r="DO118" s="182"/>
      <c r="DP118" s="182">
        <f t="shared" si="29"/>
        <v>0</v>
      </c>
      <c r="DQ118" s="182">
        <f t="shared" si="30"/>
        <v>0</v>
      </c>
      <c r="DR118" s="182">
        <f t="shared" si="31"/>
        <v>0</v>
      </c>
      <c r="DS118" s="182">
        <f t="shared" si="32"/>
        <v>0</v>
      </c>
      <c r="DT118" s="182"/>
    </row>
    <row r="119" spans="1:124" s="183" customFormat="1" ht="15.4" hidden="1" customHeight="1" outlineLevel="1" thickBot="1">
      <c r="A119" s="38"/>
      <c r="B119" s="39"/>
      <c r="C119" s="47" t="s">
        <v>176</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8"/>
        <v>0</v>
      </c>
      <c r="DB119" s="124">
        <f t="shared" si="27"/>
        <v>0</v>
      </c>
      <c r="DE119" s="182"/>
      <c r="DG119" s="182"/>
      <c r="DH119" s="182"/>
      <c r="DI119" s="182"/>
      <c r="DJ119" s="182"/>
      <c r="DK119" s="182"/>
      <c r="DL119" s="182"/>
      <c r="DO119" s="235"/>
      <c r="DP119" s="182">
        <f t="shared" si="29"/>
        <v>0</v>
      </c>
      <c r="DQ119" s="182">
        <f t="shared" si="30"/>
        <v>0</v>
      </c>
      <c r="DR119" s="182">
        <f t="shared" si="31"/>
        <v>0</v>
      </c>
      <c r="DS119" s="182">
        <f t="shared" si="32"/>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65</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8"/>
        <v>0</v>
      </c>
      <c r="DB120" s="124">
        <f t="shared" si="27"/>
        <v>0</v>
      </c>
      <c r="DE120" s="182"/>
      <c r="DG120" s="182"/>
      <c r="DH120" s="182"/>
      <c r="DI120" s="182"/>
      <c r="DJ120" s="182"/>
      <c r="DK120" s="182"/>
      <c r="DL120" s="182"/>
      <c r="DO120" s="235"/>
      <c r="DP120" s="182">
        <f t="shared" si="29"/>
        <v>0</v>
      </c>
      <c r="DQ120" s="182">
        <f t="shared" si="30"/>
        <v>0</v>
      </c>
      <c r="DR120" s="182">
        <f t="shared" si="31"/>
        <v>0</v>
      </c>
      <c r="DS120" s="182">
        <f t="shared" si="32"/>
        <v>0</v>
      </c>
      <c r="DT120" s="182"/>
    </row>
    <row r="121" spans="1:124" s="183" customFormat="1" ht="15.4" hidden="1" customHeight="1" outlineLevel="1" thickBot="1">
      <c r="A121" s="195"/>
      <c r="B121" s="194"/>
      <c r="C121" s="42" t="s">
        <v>66</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8"/>
        <v>0</v>
      </c>
      <c r="DB121" s="124">
        <f t="shared" si="27"/>
        <v>0</v>
      </c>
      <c r="DE121" s="182"/>
      <c r="DG121" s="182"/>
      <c r="DH121" s="182"/>
      <c r="DI121" s="182"/>
      <c r="DJ121" s="182"/>
      <c r="DK121" s="182"/>
      <c r="DL121" s="182"/>
      <c r="DO121" s="255"/>
      <c r="DP121" s="182">
        <f t="shared" si="29"/>
        <v>0</v>
      </c>
      <c r="DQ121" s="182">
        <f t="shared" si="30"/>
        <v>0</v>
      </c>
      <c r="DR121" s="182">
        <f t="shared" si="31"/>
        <v>0</v>
      </c>
      <c r="DS121" s="182">
        <f t="shared" si="32"/>
        <v>0</v>
      </c>
      <c r="DT121" s="182"/>
    </row>
    <row r="122" spans="1:124" s="183" customFormat="1" ht="15.4" hidden="1" customHeight="1" outlineLevel="1" thickBot="1">
      <c r="A122" s="38"/>
      <c r="B122" s="39"/>
      <c r="C122" s="47" t="s">
        <v>177</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8"/>
        <v>0</v>
      </c>
      <c r="DB122" s="124">
        <f t="shared" si="27"/>
        <v>0</v>
      </c>
      <c r="DE122" s="235"/>
      <c r="DG122" s="182"/>
      <c r="DH122" s="182"/>
      <c r="DI122" s="182"/>
      <c r="DJ122" s="182"/>
      <c r="DK122" s="182"/>
      <c r="DL122" s="182"/>
      <c r="DO122" s="182"/>
      <c r="DP122" s="182">
        <f t="shared" si="29"/>
        <v>0</v>
      </c>
      <c r="DQ122" s="182">
        <f t="shared" si="30"/>
        <v>0</v>
      </c>
      <c r="DR122" s="182">
        <f t="shared" si="31"/>
        <v>0</v>
      </c>
      <c r="DS122" s="182">
        <f t="shared" si="32"/>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65</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8"/>
        <v>0</v>
      </c>
      <c r="DB123" s="124">
        <f t="shared" si="27"/>
        <v>0</v>
      </c>
      <c r="DE123" s="182"/>
      <c r="DG123" s="182"/>
      <c r="DH123" s="182"/>
      <c r="DI123" s="182"/>
      <c r="DJ123" s="182"/>
      <c r="DK123" s="182"/>
      <c r="DL123" s="182"/>
      <c r="DO123" s="182"/>
      <c r="DP123" s="182">
        <f t="shared" si="29"/>
        <v>0</v>
      </c>
      <c r="DQ123" s="182">
        <f t="shared" si="30"/>
        <v>0</v>
      </c>
      <c r="DR123" s="182">
        <f t="shared" si="31"/>
        <v>0</v>
      </c>
      <c r="DS123" s="182">
        <f t="shared" si="32"/>
        <v>0</v>
      </c>
      <c r="DT123" s="182"/>
    </row>
    <row r="124" spans="1:124" s="183" customFormat="1" ht="15.4" hidden="1" customHeight="1" outlineLevel="1" thickBot="1">
      <c r="A124" s="195"/>
      <c r="B124" s="194"/>
      <c r="C124" s="42" t="s">
        <v>66</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8"/>
        <v>0</v>
      </c>
      <c r="DB124" s="124">
        <f t="shared" si="27"/>
        <v>0</v>
      </c>
      <c r="DE124" s="182"/>
      <c r="DG124" s="182"/>
      <c r="DH124" s="182"/>
      <c r="DI124" s="182"/>
      <c r="DJ124" s="182"/>
      <c r="DK124" s="182"/>
      <c r="DL124" s="182"/>
      <c r="DO124" s="182"/>
      <c r="DP124" s="182">
        <f t="shared" si="29"/>
        <v>0</v>
      </c>
      <c r="DQ124" s="182">
        <f t="shared" si="30"/>
        <v>0</v>
      </c>
      <c r="DR124" s="182">
        <f t="shared" si="31"/>
        <v>0</v>
      </c>
      <c r="DS124" s="182">
        <f t="shared" si="32"/>
        <v>0</v>
      </c>
      <c r="DT124" s="182"/>
    </row>
    <row r="125" spans="1:124" s="183" customFormat="1" ht="15.4" hidden="1" customHeight="1" outlineLevel="1" thickBot="1">
      <c r="A125" s="38"/>
      <c r="B125" s="39"/>
      <c r="C125" s="47" t="s">
        <v>178</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8"/>
        <v>0</v>
      </c>
      <c r="DB125" s="124">
        <f t="shared" si="27"/>
        <v>0</v>
      </c>
      <c r="DE125" s="182"/>
      <c r="DG125" s="182"/>
      <c r="DH125" s="182"/>
      <c r="DI125" s="182"/>
      <c r="DJ125" s="182"/>
      <c r="DK125" s="182"/>
      <c r="DL125" s="182"/>
      <c r="DO125" s="182"/>
      <c r="DP125" s="182">
        <f t="shared" si="29"/>
        <v>0</v>
      </c>
      <c r="DQ125" s="182">
        <f t="shared" si="30"/>
        <v>0</v>
      </c>
      <c r="DR125" s="182">
        <f t="shared" si="31"/>
        <v>0</v>
      </c>
      <c r="DS125" s="182">
        <f t="shared" si="32"/>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65</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8"/>
        <v>0</v>
      </c>
      <c r="DB126" s="124">
        <f t="shared" si="27"/>
        <v>0</v>
      </c>
      <c r="DE126" s="182"/>
      <c r="DG126" s="182"/>
      <c r="DH126" s="182"/>
      <c r="DI126" s="182"/>
      <c r="DJ126" s="182"/>
      <c r="DK126" s="182"/>
      <c r="DL126" s="182"/>
      <c r="DO126" s="178"/>
      <c r="DP126" s="182">
        <f t="shared" si="29"/>
        <v>0</v>
      </c>
      <c r="DQ126" s="182">
        <f t="shared" si="30"/>
        <v>0</v>
      </c>
      <c r="DR126" s="182">
        <f t="shared" si="31"/>
        <v>0</v>
      </c>
      <c r="DS126" s="182">
        <f t="shared" si="32"/>
        <v>0</v>
      </c>
      <c r="DT126" s="182"/>
    </row>
    <row r="127" spans="1:124" s="183" customFormat="1" ht="15.4" hidden="1" customHeight="1" outlineLevel="1" thickBot="1">
      <c r="A127" s="195"/>
      <c r="B127" s="194"/>
      <c r="C127" s="42" t="s">
        <v>66</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8"/>
        <v>0</v>
      </c>
      <c r="DB127" s="124">
        <f t="shared" si="27"/>
        <v>0</v>
      </c>
      <c r="DE127" s="182"/>
      <c r="DG127" s="182"/>
      <c r="DH127" s="182"/>
      <c r="DI127" s="182"/>
      <c r="DJ127" s="182"/>
      <c r="DK127" s="182"/>
      <c r="DL127" s="182"/>
      <c r="DO127" s="182"/>
      <c r="DP127" s="182">
        <f t="shared" si="29"/>
        <v>0</v>
      </c>
      <c r="DQ127" s="182">
        <f t="shared" si="30"/>
        <v>0</v>
      </c>
      <c r="DR127" s="182">
        <f t="shared" si="31"/>
        <v>0</v>
      </c>
      <c r="DS127" s="182">
        <f t="shared" si="32"/>
        <v>0</v>
      </c>
      <c r="DT127" s="182"/>
    </row>
    <row r="128" spans="1:124" s="183" customFormat="1" ht="15.4" hidden="1" customHeight="1" outlineLevel="1" thickBot="1">
      <c r="A128" s="38"/>
      <c r="B128" s="39"/>
      <c r="C128" s="47" t="s">
        <v>179</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8"/>
        <v>0</v>
      </c>
      <c r="DB128" s="124">
        <f t="shared" si="27"/>
        <v>0</v>
      </c>
      <c r="DE128" s="182"/>
      <c r="DF128" s="182"/>
      <c r="DG128" s="182"/>
      <c r="DH128" s="182"/>
      <c r="DI128" s="182"/>
      <c r="DJ128" s="182"/>
      <c r="DK128" s="182"/>
      <c r="DL128" s="182"/>
      <c r="DO128" s="182"/>
      <c r="DP128" s="182">
        <f t="shared" si="29"/>
        <v>0</v>
      </c>
      <c r="DQ128" s="182">
        <f t="shared" si="30"/>
        <v>0</v>
      </c>
      <c r="DR128" s="182">
        <f t="shared" si="31"/>
        <v>0</v>
      </c>
      <c r="DS128" s="182">
        <f t="shared" si="32"/>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65</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8"/>
        <v>0</v>
      </c>
      <c r="DB129" s="124">
        <f t="shared" si="27"/>
        <v>0</v>
      </c>
      <c r="DE129" s="182"/>
      <c r="DF129" s="182"/>
      <c r="DG129" s="182"/>
      <c r="DH129" s="182"/>
      <c r="DO129" s="178"/>
      <c r="DP129" s="182">
        <f t="shared" si="29"/>
        <v>0</v>
      </c>
      <c r="DQ129" s="182">
        <f t="shared" si="30"/>
        <v>0</v>
      </c>
      <c r="DR129" s="182">
        <f t="shared" si="31"/>
        <v>0</v>
      </c>
      <c r="DS129" s="182">
        <f t="shared" si="32"/>
        <v>0</v>
      </c>
      <c r="DT129" s="182"/>
    </row>
    <row r="130" spans="1:125" s="183" customFormat="1" ht="15.4" hidden="1" customHeight="1" outlineLevel="1" thickBot="1">
      <c r="A130" s="195"/>
      <c r="B130" s="194"/>
      <c r="C130" s="43" t="s">
        <v>66</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8"/>
        <v>0</v>
      </c>
      <c r="DB130" s="124">
        <f t="shared" si="27"/>
        <v>0</v>
      </c>
      <c r="DE130" s="182"/>
      <c r="DF130" s="182"/>
      <c r="DG130" s="182"/>
      <c r="DH130" s="182"/>
      <c r="DP130" s="182">
        <f t="shared" si="29"/>
        <v>0</v>
      </c>
      <c r="DQ130" s="182">
        <f t="shared" si="30"/>
        <v>0</v>
      </c>
      <c r="DR130" s="182">
        <f t="shared" si="31"/>
        <v>0</v>
      </c>
      <c r="DS130" s="182">
        <f t="shared" si="32"/>
        <v>0</v>
      </c>
      <c r="DT130" s="182"/>
    </row>
    <row r="131" spans="1:125" s="183" customFormat="1" collapsed="1">
      <c r="C131" s="203"/>
      <c r="D131" s="182" t="s">
        <v>180</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181</v>
      </c>
      <c r="B135" s="209"/>
      <c r="C135" s="203"/>
      <c r="E135" s="205"/>
      <c r="F135" s="182"/>
      <c r="G135" s="205"/>
      <c r="BC135" s="205"/>
      <c r="BD135" s="182"/>
      <c r="BE135" s="205"/>
      <c r="DC135" s="182"/>
      <c r="DU135" s="207"/>
    </row>
    <row r="136" spans="1:125" s="183" customFormat="1" ht="15" hidden="1" customHeight="1">
      <c r="A136" s="210" t="s">
        <v>182</v>
      </c>
      <c r="B136" s="211" t="s">
        <v>74</v>
      </c>
      <c r="C136" s="203"/>
      <c r="E136" s="205"/>
      <c r="F136" s="182"/>
      <c r="G136" s="205"/>
      <c r="BC136" s="205"/>
      <c r="BD136" s="182"/>
      <c r="BE136" s="205"/>
      <c r="DC136" s="182"/>
      <c r="DU136" s="207"/>
    </row>
    <row r="137" spans="1:125" s="183" customFormat="1" ht="15.75" hidden="1" customHeight="1">
      <c r="A137" s="210" t="s">
        <v>183</v>
      </c>
      <c r="B137" s="211" t="s">
        <v>40</v>
      </c>
      <c r="C137" s="203"/>
      <c r="E137" s="205"/>
      <c r="F137" s="182"/>
      <c r="G137" s="178"/>
      <c r="BC137" s="205"/>
      <c r="BD137" s="182"/>
      <c r="BE137" s="178"/>
      <c r="DC137" s="182"/>
      <c r="DU137" s="207"/>
    </row>
    <row r="138" spans="1:125" s="183" customFormat="1" ht="15.75" hidden="1" customHeight="1" thickBot="1">
      <c r="A138" s="212" t="s">
        <v>132</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5" priority="76"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9880D476-D01F-4B5E-A11F-AB7B00AE613B}">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B2927FEB-B667-414E-8550-8FE498869E95}">
      <formula1>$B$136:$B$138</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860D-5F3C-443B-AF5B-9C58D4A72734}">
  <sheetPr>
    <tabColor rgb="FF92D050"/>
  </sheetPr>
  <dimension ref="A1:DU154"/>
  <sheetViews>
    <sheetView topLeftCell="G1" zoomScale="70" zoomScaleNormal="70" workbookViewId="0">
      <selection activeCell="DL23" sqref="DL23"/>
    </sheetView>
  </sheetViews>
  <sheetFormatPr defaultColWidth="8.88671875" defaultRowHeight="15" outlineLevelRow="1" outlineLevelCol="1"/>
  <cols>
    <col min="1" max="1" width="11.109375" style="207" customWidth="1"/>
    <col min="2" max="2" width="13.6640625" style="207" customWidth="1"/>
    <col min="3" max="4" width="31.6640625" style="207" customWidth="1"/>
    <col min="5" max="14" width="10.21875" style="207" customWidth="1"/>
    <col min="15" max="104" width="10.21875" style="207" hidden="1" customWidth="1" outlineLevel="1"/>
    <col min="105" max="105" width="16" style="207" customWidth="1" collapsed="1"/>
    <col min="106" max="106" width="26.33203125" style="207" customWidth="1"/>
    <col min="107" max="107" width="8.88671875" style="207"/>
    <col min="108" max="108" width="27.5546875" style="207" customWidth="1"/>
    <col min="109" max="109" width="10.88671875" style="207" bestFit="1" customWidth="1"/>
    <col min="110" max="111" width="14.21875" style="207" bestFit="1" customWidth="1"/>
    <col min="112" max="112" width="2.109375" style="207" customWidth="1"/>
    <col min="113" max="113" width="42.5546875" style="207" customWidth="1"/>
    <col min="114" max="114" width="20.44140625" style="207" customWidth="1"/>
    <col min="115" max="115" width="10.5546875" style="207" customWidth="1"/>
    <col min="116" max="116" width="12.109375" style="207" customWidth="1"/>
    <col min="117" max="117" width="2.88671875" style="207" customWidth="1"/>
    <col min="118" max="118" width="13.5546875" style="207" bestFit="1" customWidth="1"/>
    <col min="119" max="119" width="5.33203125" style="207" bestFit="1" customWidth="1"/>
    <col min="120" max="120" width="14.77734375" style="207" bestFit="1" customWidth="1"/>
    <col min="121" max="121" width="14.77734375" style="207" customWidth="1"/>
    <col min="122" max="122" width="20.109375" style="207" customWidth="1"/>
    <col min="123" max="123" width="21" style="207" customWidth="1"/>
    <col min="124" max="124" width="2.44140625" style="207" customWidth="1"/>
    <col min="125" max="125" width="30.109375" style="207" customWidth="1"/>
    <col min="126" max="16384" width="8.88671875" style="93"/>
  </cols>
  <sheetData>
    <row r="1" spans="1:125" s="183" customFormat="1" ht="15" customHeight="1">
      <c r="A1" s="175" t="s">
        <v>75</v>
      </c>
      <c r="B1" s="175" t="s">
        <v>76</v>
      </c>
      <c r="C1" s="176" t="s">
        <v>184</v>
      </c>
      <c r="D1" s="177" t="s">
        <v>78</v>
      </c>
      <c r="E1" s="178" t="s">
        <v>79</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37</v>
      </c>
      <c r="DH1" s="182" t="s">
        <v>37</v>
      </c>
      <c r="DM1" s="182" t="s">
        <v>37</v>
      </c>
      <c r="DP1" s="182"/>
      <c r="DQ1" s="182"/>
      <c r="DR1" s="182"/>
      <c r="DS1" s="182"/>
      <c r="DT1" s="182" t="s">
        <v>37</v>
      </c>
      <c r="DU1" s="182"/>
    </row>
    <row r="2" spans="1:125" s="183" customFormat="1" ht="15.75">
      <c r="A2" s="184" t="s">
        <v>80</v>
      </c>
      <c r="B2" s="184" t="s">
        <v>81</v>
      </c>
      <c r="C2" s="185" t="s">
        <v>82</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16.5" thickBot="1">
      <c r="A3" s="186"/>
      <c r="B3" s="186" t="s">
        <v>83</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5" thickBot="1">
      <c r="A4" s="188"/>
      <c r="B4" s="189"/>
      <c r="C4" s="63" t="s">
        <v>84</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85</v>
      </c>
      <c r="DB4" s="65" t="s">
        <v>86</v>
      </c>
      <c r="DP4" s="182" t="s">
        <v>87</v>
      </c>
      <c r="DQ4" s="182" t="s">
        <v>88</v>
      </c>
      <c r="DR4" s="182" t="s">
        <v>89</v>
      </c>
      <c r="DS4" s="182" t="s">
        <v>90</v>
      </c>
      <c r="DT4" s="182"/>
      <c r="DU4" s="223" t="s">
        <v>91</v>
      </c>
    </row>
    <row r="5" spans="1:125" s="183" customFormat="1" ht="19.5" thickBot="1">
      <c r="A5" s="38"/>
      <c r="B5" s="39"/>
      <c r="C5" s="45" t="s">
        <v>92</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93</v>
      </c>
      <c r="DE5" s="225" t="s">
        <v>94</v>
      </c>
      <c r="DF5" s="225" t="s">
        <v>95</v>
      </c>
      <c r="DG5" s="225" t="s">
        <v>96</v>
      </c>
      <c r="DH5" s="226"/>
      <c r="DI5" s="227" t="s">
        <v>97</v>
      </c>
      <c r="DJ5" s="228" t="str">
        <f>Option1PriceYear&amp;" Prices "&amp;Option1PVYear&amp;" Base Year"</f>
        <v>2025 Prices 2026 Base Year</v>
      </c>
      <c r="DK5" s="228" t="s">
        <v>95</v>
      </c>
      <c r="DL5" s="228" t="s">
        <v>96</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5" thickBot="1">
      <c r="A6" s="192" t="str">
        <f>IF(DA5&lt;&gt;0,(IF(OR(A5="",B5=""),"Please fill in the two boxes above",IF(AND(B5="YES",OR(A5="OTHER",A5="")),"YES for direct impacts on business/household only",""))),"")</f>
        <v/>
      </c>
      <c r="B6" s="193"/>
      <c r="C6" s="41" t="s">
        <v>65</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98</v>
      </c>
      <c r="DE6" s="231">
        <f>DU5/DO13</f>
        <v>0</v>
      </c>
      <c r="DF6" s="231">
        <f>DE6/DO11</f>
        <v>0</v>
      </c>
      <c r="DG6" s="231">
        <f>DF6/DO12</f>
        <v>0</v>
      </c>
      <c r="DH6" s="232"/>
      <c r="DI6" s="233" t="s">
        <v>46</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99</v>
      </c>
    </row>
    <row r="7" spans="1:125" s="183" customFormat="1" ht="16.5" thickBot="1">
      <c r="A7" s="192"/>
      <c r="B7" s="193"/>
      <c r="C7" s="42" t="s">
        <v>66</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100</v>
      </c>
      <c r="DE7" s="231">
        <f>DU7/DO13</f>
        <v>0</v>
      </c>
      <c r="DF7" s="231">
        <f>DE7/DO11</f>
        <v>0</v>
      </c>
      <c r="DG7" s="231">
        <f>DF7/DO12</f>
        <v>0</v>
      </c>
      <c r="DH7" s="232"/>
      <c r="DI7" s="233" t="s">
        <v>101</v>
      </c>
      <c r="DJ7" s="228">
        <f>SUM(DB6,DB9,DB12,DB15,DB18,DB22,DB25,DB28,DB31,DB34,DB37,DB40,DB43,DB46,DB49,DB52,DB55,DB58,DB61,DB64)</f>
        <v>0</v>
      </c>
      <c r="DK7" s="228">
        <f t="shared" ref="DK7:DK30" si="6">DJ7/$DO$11</f>
        <v>0</v>
      </c>
      <c r="DL7" s="228">
        <f t="shared" ref="DL7:DL12" si="7">DK7/$DO$12</f>
        <v>0</v>
      </c>
      <c r="DM7" s="235"/>
      <c r="DN7" s="236" t="s">
        <v>102</v>
      </c>
      <c r="DO7" s="209"/>
      <c r="DP7" s="182">
        <f t="shared" si="1"/>
        <v>0</v>
      </c>
      <c r="DQ7" s="182">
        <f t="shared" si="2"/>
        <v>0</v>
      </c>
      <c r="DR7" s="182">
        <f t="shared" si="3"/>
        <v>0</v>
      </c>
      <c r="DS7" s="182">
        <f t="shared" si="4"/>
        <v>0</v>
      </c>
      <c r="DT7" s="182"/>
      <c r="DU7" s="229">
        <f>SUMPRODUCT(DB70:DB130,DR70:DR130)</f>
        <v>0</v>
      </c>
    </row>
    <row r="8" spans="1:125" s="183" customFormat="1" ht="16.5" hidden="1" outlineLevel="1" thickBot="1">
      <c r="A8" s="38"/>
      <c r="B8" s="39"/>
      <c r="C8" s="47" t="s">
        <v>103</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104</v>
      </c>
      <c r="DE8" s="231">
        <f>DE6-DE7</f>
        <v>0</v>
      </c>
      <c r="DF8" s="237">
        <f>DE8/DO11</f>
        <v>0</v>
      </c>
      <c r="DG8" s="231">
        <f>DF8/DO12</f>
        <v>0</v>
      </c>
      <c r="DH8" s="232"/>
      <c r="DI8" s="233" t="s">
        <v>105</v>
      </c>
      <c r="DJ8" s="228">
        <f>SUM(DB7,DB10,DB13,DB16,DB19,DB23,DB26,DB29,DB32,DB35,DB38,DB41,DB44,DB47,DB50,DB53,DB56,DB59,DB62,DB65)</f>
        <v>0</v>
      </c>
      <c r="DK8" s="228">
        <f t="shared" si="6"/>
        <v>0</v>
      </c>
      <c r="DL8" s="228">
        <f t="shared" si="7"/>
        <v>0</v>
      </c>
      <c r="DM8" s="238"/>
      <c r="DN8" s="239" t="s">
        <v>106</v>
      </c>
      <c r="DO8" s="240">
        <f>1+DiscountRate</f>
        <v>1.0349999999999999</v>
      </c>
      <c r="DP8" s="182">
        <f t="shared" si="1"/>
        <v>0</v>
      </c>
      <c r="DQ8" s="182">
        <f t="shared" si="2"/>
        <v>0</v>
      </c>
      <c r="DR8" s="182">
        <f t="shared" si="3"/>
        <v>0</v>
      </c>
      <c r="DS8" s="182">
        <f t="shared" si="4"/>
        <v>0</v>
      </c>
      <c r="DT8" s="182"/>
      <c r="DU8" s="234" t="s">
        <v>107</v>
      </c>
    </row>
    <row r="9" spans="1:125" s="183" customFormat="1" ht="16.5" hidden="1" customHeight="1" outlineLevel="1" thickBot="1">
      <c r="A9" s="192" t="str">
        <f>IF(DA8&lt;&gt;0,(IF(OR(A8="",B8=""),"Please fill in the two boxes above",IF(AND(B8="YES",OR(A8="OTHER",A8="")),"YES for direct impacts on business/household only",""))),"")</f>
        <v/>
      </c>
      <c r="B9" s="194"/>
      <c r="C9" s="41" t="s">
        <v>65</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108</v>
      </c>
      <c r="DJ9" s="243"/>
      <c r="DK9" s="228"/>
      <c r="DL9" s="228"/>
      <c r="DM9" s="238"/>
      <c r="DN9" s="244" t="s">
        <v>109</v>
      </c>
      <c r="DO9" s="245">
        <v>2025</v>
      </c>
      <c r="DP9" s="182">
        <f t="shared" si="1"/>
        <v>0</v>
      </c>
      <c r="DQ9" s="182">
        <f t="shared" si="2"/>
        <v>0</v>
      </c>
      <c r="DR9" s="182">
        <f t="shared" si="3"/>
        <v>0</v>
      </c>
      <c r="DS9" s="182">
        <f t="shared" si="4"/>
        <v>0</v>
      </c>
      <c r="DT9" s="182"/>
      <c r="DU9" s="246">
        <f>DU7-DU5</f>
        <v>0</v>
      </c>
    </row>
    <row r="10" spans="1:125" s="183" customFormat="1" ht="16.5" hidden="1" outlineLevel="1" thickBot="1">
      <c r="A10" s="195"/>
      <c r="B10" s="194"/>
      <c r="C10" s="42" t="s">
        <v>66</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46</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9.5" hidden="1" outlineLevel="1" thickBot="1">
      <c r="A11" s="38"/>
      <c r="B11" s="39"/>
      <c r="C11" s="47" t="s">
        <v>110</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111</v>
      </c>
      <c r="DE11" s="225" t="s">
        <v>94</v>
      </c>
      <c r="DF11" s="225" t="s">
        <v>95</v>
      </c>
      <c r="DG11" s="225" t="s">
        <v>96</v>
      </c>
      <c r="DH11" s="226"/>
      <c r="DI11" s="233" t="s">
        <v>101</v>
      </c>
      <c r="DJ11" s="228">
        <f t="shared" ref="DJ11:DJ12" si="8">SUM(DB71,DB74,DB77,DB80,DB83,DB87,DB90,DB93,DB96,DB99,DB102,DB105,DB108,DB111,DB114,DB117,DB120,DB123,DB126,DB129)</f>
        <v>0</v>
      </c>
      <c r="DK11" s="228">
        <f t="shared" si="6"/>
        <v>0</v>
      </c>
      <c r="DL11" s="228">
        <f t="shared" si="7"/>
        <v>0</v>
      </c>
      <c r="DM11" s="182"/>
      <c r="DN11" s="208" t="s">
        <v>112</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65</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113</v>
      </c>
      <c r="DE12" s="231">
        <f>DU13/DO13</f>
        <v>0</v>
      </c>
      <c r="DF12" s="231">
        <f>DE12/DO11</f>
        <v>0</v>
      </c>
      <c r="DG12" s="231">
        <f>DF12/DO12</f>
        <v>0</v>
      </c>
      <c r="DH12" s="248"/>
      <c r="DI12" s="233" t="s">
        <v>105</v>
      </c>
      <c r="DJ12" s="228">
        <f t="shared" si="8"/>
        <v>0</v>
      </c>
      <c r="DK12" s="228">
        <f t="shared" si="6"/>
        <v>0</v>
      </c>
      <c r="DL12" s="228">
        <f t="shared" si="7"/>
        <v>0</v>
      </c>
      <c r="DM12" s="182"/>
      <c r="DN12" s="239" t="s">
        <v>114</v>
      </c>
      <c r="DO12" s="240">
        <f>(DO8^(Option1PVYear-DO9))</f>
        <v>1.0349999999999999</v>
      </c>
      <c r="DP12" s="182">
        <f t="shared" si="1"/>
        <v>0</v>
      </c>
      <c r="DQ12" s="182">
        <f t="shared" si="2"/>
        <v>0</v>
      </c>
      <c r="DR12" s="182">
        <f t="shared" si="3"/>
        <v>0</v>
      </c>
      <c r="DS12" s="182">
        <f t="shared" si="4"/>
        <v>0</v>
      </c>
      <c r="DT12" s="182"/>
      <c r="DU12" s="223" t="s">
        <v>115</v>
      </c>
    </row>
    <row r="13" spans="1:125" s="183" customFormat="1" ht="16.5" hidden="1" outlineLevel="1" thickBot="1">
      <c r="A13" s="195"/>
      <c r="B13" s="194"/>
      <c r="C13" s="42" t="s">
        <v>66</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116</v>
      </c>
      <c r="DE13" s="231">
        <f>DU15/DO13</f>
        <v>0</v>
      </c>
      <c r="DF13" s="231">
        <f>DE13/DO11</f>
        <v>0</v>
      </c>
      <c r="DG13" s="231">
        <f>DF13/DO12</f>
        <v>0</v>
      </c>
      <c r="DH13" s="248"/>
      <c r="DN13" s="244" t="s">
        <v>117</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5" hidden="1" outlineLevel="1" thickBot="1">
      <c r="A14" s="38"/>
      <c r="B14" s="39"/>
      <c r="C14" s="47" t="s">
        <v>118</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119</v>
      </c>
      <c r="DE14" s="231">
        <f>DE12-DE13</f>
        <v>0</v>
      </c>
      <c r="DF14" s="237">
        <f>DE14/DO11</f>
        <v>0</v>
      </c>
      <c r="DG14" s="231">
        <f>DF14/DO12</f>
        <v>0</v>
      </c>
      <c r="DH14" s="248"/>
      <c r="DI14" s="227" t="s">
        <v>120</v>
      </c>
      <c r="DJ14" s="228" t="str">
        <f>Option1PriceYear&amp;" Prices "&amp;Option1PVYear&amp;" Base Year"</f>
        <v>2025 Prices 2026 Base Year</v>
      </c>
      <c r="DK14" s="228" t="s">
        <v>95</v>
      </c>
      <c r="DL14" s="228" t="s">
        <v>96</v>
      </c>
      <c r="DP14" s="182">
        <f t="shared" si="1"/>
        <v>0</v>
      </c>
      <c r="DQ14" s="182">
        <f t="shared" si="2"/>
        <v>0</v>
      </c>
      <c r="DR14" s="182">
        <f t="shared" si="3"/>
        <v>0</v>
      </c>
      <c r="DS14" s="182">
        <f t="shared" si="4"/>
        <v>0</v>
      </c>
      <c r="DT14" s="182"/>
      <c r="DU14" s="234" t="s">
        <v>121</v>
      </c>
    </row>
    <row r="15" spans="1:125" s="183" customFormat="1" ht="16.5" hidden="1" outlineLevel="1" thickBot="1">
      <c r="A15" s="192" t="str">
        <f>IF(DA14&lt;&gt;0,(IF(OR(A14="",B14=""),"Please fill in the two boxes above",IF(AND(B14="YES",OR(A14="OTHER",A14="")),"YES for direct impacts on business/household only",""))),"")</f>
        <v/>
      </c>
      <c r="B15" s="194"/>
      <c r="C15" s="41" t="s">
        <v>65</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46</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5" hidden="1" outlineLevel="1" thickBot="1">
      <c r="A16" s="195"/>
      <c r="B16" s="194"/>
      <c r="C16" s="42" t="s">
        <v>66</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101</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122</v>
      </c>
    </row>
    <row r="17" spans="1:125" s="183" customFormat="1" ht="19.5" hidden="1" outlineLevel="1" thickBot="1">
      <c r="A17" s="38"/>
      <c r="B17" s="39"/>
      <c r="C17" s="47" t="s">
        <v>123</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124</v>
      </c>
      <c r="DE17" s="225" t="s">
        <v>95</v>
      </c>
      <c r="DF17" s="225" t="s">
        <v>96</v>
      </c>
      <c r="DG17" s="226"/>
      <c r="DH17" s="226"/>
      <c r="DI17" s="233" t="s">
        <v>105</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5" hidden="1" outlineLevel="1" thickBot="1">
      <c r="A18" s="192" t="str">
        <f>IF(DA17&lt;&gt;0,(IF(OR(A17="",B17=""),"Please fill in the two boxes above",IF(AND(B17="YES",OR(A17="OTHER",A17="")),"YES for direct impacts on business/household only",""))),"")</f>
        <v/>
      </c>
      <c r="B18" s="194"/>
      <c r="C18" s="41" t="s">
        <v>65</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125</v>
      </c>
      <c r="DE18" s="231">
        <f>DU21/DO11</f>
        <v>0</v>
      </c>
      <c r="DF18" s="231">
        <f>DE18/DO12</f>
        <v>0</v>
      </c>
      <c r="DG18" s="248"/>
      <c r="DH18" s="248"/>
      <c r="DI18" s="227" t="s">
        <v>126</v>
      </c>
      <c r="DJ18" s="243"/>
      <c r="DK18" s="228"/>
      <c r="DL18" s="228"/>
      <c r="DP18" s="182">
        <f t="shared" si="1"/>
        <v>0</v>
      </c>
      <c r="DQ18" s="182">
        <f t="shared" si="2"/>
        <v>0</v>
      </c>
      <c r="DR18" s="182">
        <f t="shared" si="3"/>
        <v>0</v>
      </c>
      <c r="DS18" s="182">
        <f t="shared" si="4"/>
        <v>0</v>
      </c>
      <c r="DT18" s="182"/>
    </row>
    <row r="19" spans="1:125" s="183" customFormat="1" ht="16.5" hidden="1" outlineLevel="1" thickBot="1">
      <c r="A19" s="195"/>
      <c r="B19" s="194"/>
      <c r="C19" s="43" t="s">
        <v>66</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127</v>
      </c>
      <c r="DE19" s="231">
        <f>DU23/DO11</f>
        <v>0</v>
      </c>
      <c r="DF19" s="231">
        <f>DE19/DO12</f>
        <v>0</v>
      </c>
      <c r="DG19" s="248"/>
      <c r="DH19" s="248"/>
      <c r="DI19" s="233" t="s">
        <v>46</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5" collapsed="1" thickBot="1">
      <c r="A20" s="190"/>
      <c r="B20" s="191"/>
      <c r="C20" s="91" t="s">
        <v>128</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129</v>
      </c>
      <c r="DE20" s="237">
        <f>DU25/DO11</f>
        <v>0</v>
      </c>
      <c r="DF20" s="231">
        <f>DE20/DO12</f>
        <v>0</v>
      </c>
      <c r="DG20" s="248"/>
      <c r="DH20" s="248"/>
      <c r="DI20" s="233" t="s">
        <v>130</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131</v>
      </c>
    </row>
    <row r="21" spans="1:125" s="183" customFormat="1" ht="16.5" thickBot="1">
      <c r="A21" s="38"/>
      <c r="B21" s="39"/>
      <c r="C21" s="40" t="s">
        <v>133</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134</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65</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135</v>
      </c>
    </row>
    <row r="23" spans="1:125" s="183" customFormat="1" ht="19.5" thickBot="1">
      <c r="A23" s="195"/>
      <c r="B23" s="194"/>
      <c r="C23" s="42" t="s">
        <v>66</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136</v>
      </c>
      <c r="DE23" s="225" t="s">
        <v>95</v>
      </c>
      <c r="DF23" s="225" t="s">
        <v>96</v>
      </c>
      <c r="DG23" s="226"/>
      <c r="DI23" s="227" t="s">
        <v>137</v>
      </c>
      <c r="DJ23" s="228" t="str">
        <f>Option1PriceYear&amp;" Prices "&amp;Option1PVYear&amp;" Base Year"</f>
        <v>2025 Prices 2026 Base Year</v>
      </c>
      <c r="DK23" s="228" t="s">
        <v>95</v>
      </c>
      <c r="DL23" s="228" t="s">
        <v>96</v>
      </c>
      <c r="DP23" s="182">
        <f t="shared" si="1"/>
        <v>0</v>
      </c>
      <c r="DQ23" s="182">
        <f t="shared" si="2"/>
        <v>0</v>
      </c>
      <c r="DR23" s="182">
        <f t="shared" si="3"/>
        <v>0</v>
      </c>
      <c r="DS23" s="182">
        <f t="shared" si="4"/>
        <v>0</v>
      </c>
      <c r="DT23" s="182"/>
      <c r="DU23" s="250">
        <f>SUMPRODUCT(DB70:DB130,DP70:DP130)</f>
        <v>0</v>
      </c>
    </row>
    <row r="24" spans="1:125" s="183" customFormat="1" ht="16.5" thickBot="1">
      <c r="A24" s="38"/>
      <c r="B24" s="39"/>
      <c r="C24" s="113" t="s">
        <v>138</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139</v>
      </c>
      <c r="DE24" s="231">
        <f>DJ6/DO11</f>
        <v>0</v>
      </c>
      <c r="DF24" s="231">
        <f>DE24/DO12</f>
        <v>0</v>
      </c>
      <c r="DG24" s="248"/>
      <c r="DI24" s="233" t="s">
        <v>46</v>
      </c>
      <c r="DJ24" s="228">
        <f>SUM(DA5,DA8,DA11,DA14,DA17)</f>
        <v>0</v>
      </c>
      <c r="DK24" s="228">
        <f t="shared" si="6"/>
        <v>0</v>
      </c>
      <c r="DL24" s="228">
        <f>DK24/$DO$12</f>
        <v>0</v>
      </c>
      <c r="DP24" s="182">
        <f t="shared" si="1"/>
        <v>0</v>
      </c>
      <c r="DQ24" s="182">
        <f t="shared" si="2"/>
        <v>0</v>
      </c>
      <c r="DR24" s="182">
        <f t="shared" si="3"/>
        <v>0</v>
      </c>
      <c r="DS24" s="182">
        <f t="shared" si="4"/>
        <v>0</v>
      </c>
      <c r="DT24" s="182"/>
      <c r="DU24" s="234" t="s">
        <v>140</v>
      </c>
    </row>
    <row r="25" spans="1:125" s="183" customFormat="1" ht="16.5" thickBot="1">
      <c r="A25" s="192" t="str">
        <f>IF(DA24&lt;&gt;0,(IF(OR(A24="",B24=""),"Please fill in the two boxes above",IF(AND(B24="YES",OR(A24="OTHER",A24="")),"YES for direct impacts on business/household only",""))),"")</f>
        <v/>
      </c>
      <c r="B25" s="194"/>
      <c r="C25" s="41" t="s">
        <v>65</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141</v>
      </c>
      <c r="DE25" s="231">
        <f>DJ10/DO11</f>
        <v>0</v>
      </c>
      <c r="DF25" s="231">
        <f>DE25/DO12</f>
        <v>0</v>
      </c>
      <c r="DG25" s="248"/>
      <c r="DH25" s="182"/>
      <c r="DI25" s="233" t="s">
        <v>101</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5" thickBot="1">
      <c r="A26" s="195"/>
      <c r="B26" s="194"/>
      <c r="C26" s="41" t="s">
        <v>66</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142</v>
      </c>
      <c r="DE26" s="231">
        <f>(DE25-DE24)</f>
        <v>0</v>
      </c>
      <c r="DF26" s="231">
        <f>DE26/DO12</f>
        <v>0</v>
      </c>
      <c r="DG26" s="248"/>
      <c r="DH26" s="182"/>
      <c r="DI26" s="233" t="s">
        <v>105</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5" thickBot="1">
      <c r="A27" s="38"/>
      <c r="B27" s="39"/>
      <c r="C27" s="113" t="s">
        <v>143</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144</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65</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46</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5" thickBot="1">
      <c r="A29" s="195"/>
      <c r="B29" s="194"/>
      <c r="C29" s="42" t="s">
        <v>66</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130</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5" thickBot="1">
      <c r="A30" s="38"/>
      <c r="B30" s="39"/>
      <c r="C30" s="113" t="s">
        <v>145</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134</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65</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5" thickBot="1">
      <c r="A32" s="195"/>
      <c r="B32" s="194"/>
      <c r="C32" s="42" t="s">
        <v>66</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5" thickBot="1">
      <c r="A33" s="38"/>
      <c r="B33" s="39"/>
      <c r="C33" s="113" t="s">
        <v>146</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65</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5" thickBot="1">
      <c r="A35" s="195"/>
      <c r="B35" s="194"/>
      <c r="C35" s="43" t="s">
        <v>66</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147</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65</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66</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148</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65</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66</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149</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65</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66</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150</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65</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66</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151</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65</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66</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152</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65</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66</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153</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65</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66</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154</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65</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66</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155</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65</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66</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156</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65</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66</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ht="15.75" collapsed="1">
      <c r="A66" s="196"/>
      <c r="B66" s="197"/>
      <c r="C66" s="176" t="s">
        <v>77</v>
      </c>
      <c r="D66" s="177" t="s">
        <v>157</v>
      </c>
      <c r="E66" s="178" t="s">
        <v>79</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ht="15.75">
      <c r="A67" s="196"/>
      <c r="B67" s="198"/>
      <c r="C67" s="185" t="s">
        <v>82</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5"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5" thickBot="1">
      <c r="A69" s="188"/>
      <c r="B69" s="199"/>
      <c r="C69" s="63" t="s">
        <v>158</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85</v>
      </c>
      <c r="DB69" s="65" t="s">
        <v>86</v>
      </c>
      <c r="DP69" s="182"/>
      <c r="DQ69" s="182"/>
      <c r="DR69" s="182"/>
      <c r="DS69" s="182"/>
    </row>
    <row r="70" spans="1:124" s="183" customFormat="1" ht="14.45" customHeight="1" thickBot="1">
      <c r="A70" s="38"/>
      <c r="B70" s="39"/>
      <c r="C70" s="45" t="s">
        <v>159</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65</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5" thickBot="1">
      <c r="A72" s="195"/>
      <c r="B72" s="194"/>
      <c r="C72" s="42" t="s">
        <v>66</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160</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65</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66</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161</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65</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66</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162</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65</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66</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163</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65</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66</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5" collapsed="1" thickBot="1">
      <c r="A85" s="190"/>
      <c r="B85" s="191"/>
      <c r="C85" s="91" t="s">
        <v>164</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5" thickBot="1">
      <c r="A86" s="38"/>
      <c r="B86" s="39"/>
      <c r="C86" s="45" t="s">
        <v>165</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65</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5" thickBot="1">
      <c r="A88" s="195"/>
      <c r="B88" s="194"/>
      <c r="C88" s="42" t="s">
        <v>66</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5" thickBot="1">
      <c r="A89" s="38"/>
      <c r="B89" s="39"/>
      <c r="C89" s="47" t="s">
        <v>166</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65</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5" thickBot="1">
      <c r="A91" s="195"/>
      <c r="B91" s="194"/>
      <c r="C91" s="42" t="s">
        <v>66</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5" thickBot="1">
      <c r="A92" s="38"/>
      <c r="B92" s="39"/>
      <c r="C92" s="47" t="s">
        <v>167</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65</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5" thickBot="1">
      <c r="A94" s="195"/>
      <c r="B94" s="194"/>
      <c r="C94" s="42" t="s">
        <v>66</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5" thickBot="1">
      <c r="A95" s="38"/>
      <c r="B95" s="39"/>
      <c r="C95" s="47" t="s">
        <v>168</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65</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5" thickBot="1">
      <c r="A97" s="195"/>
      <c r="B97" s="194"/>
      <c r="C97" s="42" t="s">
        <v>66</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5" thickBot="1">
      <c r="A98" s="38"/>
      <c r="B98" s="39"/>
      <c r="C98" s="47" t="s">
        <v>169</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65</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5" thickBot="1">
      <c r="A100" s="195"/>
      <c r="B100" s="194"/>
      <c r="C100" s="43" t="s">
        <v>66</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170</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65</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66</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171</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65</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66</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172</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65</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66</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173</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65</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66</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174</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65</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66</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175</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65</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66</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176</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65</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66</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177</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65</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66</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178</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65</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66</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179</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65</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66</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180</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181</v>
      </c>
      <c r="B135" s="209"/>
      <c r="C135" s="203"/>
      <c r="E135" s="205"/>
      <c r="F135" s="182"/>
      <c r="G135" s="205"/>
      <c r="BC135" s="205"/>
      <c r="BD135" s="182"/>
      <c r="BE135" s="205"/>
      <c r="DC135" s="182"/>
      <c r="DU135" s="207"/>
    </row>
    <row r="136" spans="1:125" s="183" customFormat="1" ht="15" hidden="1" customHeight="1">
      <c r="A136" s="210" t="s">
        <v>182</v>
      </c>
      <c r="B136" s="211" t="s">
        <v>74</v>
      </c>
      <c r="C136" s="203"/>
      <c r="E136" s="205"/>
      <c r="F136" s="182"/>
      <c r="G136" s="205"/>
      <c r="BC136" s="205"/>
      <c r="BD136" s="182"/>
      <c r="BE136" s="205"/>
      <c r="DC136" s="182"/>
      <c r="DU136" s="207"/>
    </row>
    <row r="137" spans="1:125" s="183" customFormat="1" ht="15.75" hidden="1" customHeight="1">
      <c r="A137" s="210" t="s">
        <v>183</v>
      </c>
      <c r="B137" s="211" t="s">
        <v>40</v>
      </c>
      <c r="C137" s="203"/>
      <c r="E137" s="205"/>
      <c r="F137" s="182"/>
      <c r="G137" s="178"/>
      <c r="BC137" s="205"/>
      <c r="BD137" s="182"/>
      <c r="BE137" s="178"/>
      <c r="DC137" s="182"/>
      <c r="DU137" s="207"/>
    </row>
    <row r="138" spans="1:125" s="183" customFormat="1" ht="15.75" hidden="1" customHeight="1" thickBot="1">
      <c r="A138" s="212" t="s">
        <v>132</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4"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970B6268-A6D0-4E77-8EA4-9E948D7B6D78}">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1312F94C-2B9B-49BF-9F19-A56BAAB0B40D}">
      <formula1>$B$136:$B$138</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126C-1AB4-4CBA-8FF5-166DEA336001}">
  <sheetPr>
    <tabColor rgb="FF92D050"/>
  </sheetPr>
  <dimension ref="A1:DU154"/>
  <sheetViews>
    <sheetView zoomScale="70" zoomScaleNormal="70" workbookViewId="0"/>
  </sheetViews>
  <sheetFormatPr defaultColWidth="8.88671875" defaultRowHeight="15" outlineLevelRow="1" outlineLevelCol="1"/>
  <cols>
    <col min="1" max="1" width="11.109375" style="207" customWidth="1"/>
    <col min="2" max="2" width="13.6640625" style="207" customWidth="1"/>
    <col min="3" max="4" width="31.6640625" style="207" customWidth="1"/>
    <col min="5" max="14" width="10.21875" style="207" customWidth="1"/>
    <col min="15" max="104" width="10.21875" style="207" hidden="1" customWidth="1" outlineLevel="1"/>
    <col min="105" max="105" width="16" style="207" customWidth="1" collapsed="1"/>
    <col min="106" max="106" width="26.33203125" style="207" customWidth="1"/>
    <col min="107" max="107" width="8.88671875" style="207"/>
    <col min="108" max="108" width="27.5546875" style="207" customWidth="1"/>
    <col min="109" max="109" width="10.88671875" style="207" bestFit="1" customWidth="1"/>
    <col min="110" max="111" width="14.21875" style="207" bestFit="1" customWidth="1"/>
    <col min="112" max="112" width="2.109375" style="207" customWidth="1"/>
    <col min="113" max="113" width="42.5546875" style="207" customWidth="1"/>
    <col min="114" max="114" width="20.44140625" style="207" customWidth="1"/>
    <col min="115" max="115" width="10.5546875" style="207" customWidth="1"/>
    <col min="116" max="116" width="12.109375" style="207" customWidth="1"/>
    <col min="117" max="117" width="2.88671875" style="207" customWidth="1"/>
    <col min="118" max="118" width="13.5546875" style="207" bestFit="1" customWidth="1"/>
    <col min="119" max="119" width="5.33203125" style="207" bestFit="1" customWidth="1"/>
    <col min="120" max="120" width="14.77734375" style="207" bestFit="1" customWidth="1"/>
    <col min="121" max="121" width="14.77734375" style="207" customWidth="1"/>
    <col min="122" max="122" width="20.109375" style="207" customWidth="1"/>
    <col min="123" max="123" width="21" style="207" customWidth="1"/>
    <col min="124" max="124" width="2.44140625" style="207" customWidth="1"/>
    <col min="125" max="125" width="30.109375" style="207" customWidth="1"/>
    <col min="126" max="16384" width="8.88671875" style="93"/>
  </cols>
  <sheetData>
    <row r="1" spans="1:125" s="183" customFormat="1" ht="15" customHeight="1">
      <c r="A1" s="175" t="s">
        <v>75</v>
      </c>
      <c r="B1" s="175" t="s">
        <v>76</v>
      </c>
      <c r="C1" s="176" t="s">
        <v>185</v>
      </c>
      <c r="D1" s="177" t="s">
        <v>78</v>
      </c>
      <c r="E1" s="178" t="s">
        <v>79</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37</v>
      </c>
      <c r="DH1" s="182" t="s">
        <v>37</v>
      </c>
      <c r="DM1" s="182" t="s">
        <v>37</v>
      </c>
      <c r="DP1" s="182"/>
      <c r="DQ1" s="182"/>
      <c r="DR1" s="182"/>
      <c r="DS1" s="182"/>
      <c r="DT1" s="182" t="s">
        <v>37</v>
      </c>
      <c r="DU1" s="182"/>
    </row>
    <row r="2" spans="1:125" s="183" customFormat="1" ht="15.75">
      <c r="A2" s="184" t="s">
        <v>80</v>
      </c>
      <c r="B2" s="184" t="s">
        <v>81</v>
      </c>
      <c r="C2" s="185" t="s">
        <v>82</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16.5" thickBot="1">
      <c r="A3" s="186"/>
      <c r="B3" s="186" t="s">
        <v>83</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5" thickBot="1">
      <c r="A4" s="188"/>
      <c r="B4" s="189"/>
      <c r="C4" s="63" t="s">
        <v>84</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85</v>
      </c>
      <c r="DB4" s="65" t="s">
        <v>86</v>
      </c>
      <c r="DP4" s="182" t="s">
        <v>87</v>
      </c>
      <c r="DQ4" s="182" t="s">
        <v>88</v>
      </c>
      <c r="DR4" s="182" t="s">
        <v>89</v>
      </c>
      <c r="DS4" s="182" t="s">
        <v>90</v>
      </c>
      <c r="DT4" s="182"/>
      <c r="DU4" s="223" t="s">
        <v>91</v>
      </c>
    </row>
    <row r="5" spans="1:125" s="183" customFormat="1" ht="19.5" thickBot="1">
      <c r="A5" s="38"/>
      <c r="B5" s="39"/>
      <c r="C5" s="45" t="s">
        <v>92</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93</v>
      </c>
      <c r="DE5" s="225" t="s">
        <v>94</v>
      </c>
      <c r="DF5" s="225" t="s">
        <v>95</v>
      </c>
      <c r="DG5" s="225" t="s">
        <v>96</v>
      </c>
      <c r="DH5" s="226"/>
      <c r="DI5" s="227" t="s">
        <v>97</v>
      </c>
      <c r="DJ5" s="228" t="str">
        <f>Option1PriceYear&amp;" Prices "&amp;Option1PVYear&amp;" Base Year"</f>
        <v>2025 Prices 2026 Base Year</v>
      </c>
      <c r="DK5" s="228" t="s">
        <v>95</v>
      </c>
      <c r="DL5" s="228" t="s">
        <v>96</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5" thickBot="1">
      <c r="A6" s="192" t="str">
        <f>IF(DA5&lt;&gt;0,(IF(OR(A5="",B5=""),"Please fill in the two boxes above",IF(AND(B5="YES",OR(A5="OTHER",A5="")),"YES for direct impacts on business/household only",""))),"")</f>
        <v/>
      </c>
      <c r="B6" s="193"/>
      <c r="C6" s="41" t="s">
        <v>65</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98</v>
      </c>
      <c r="DE6" s="231">
        <f>DU5/DO13</f>
        <v>0</v>
      </c>
      <c r="DF6" s="231">
        <f>DE6/DO11</f>
        <v>0</v>
      </c>
      <c r="DG6" s="231">
        <f>DF6/DO12</f>
        <v>0</v>
      </c>
      <c r="DH6" s="232"/>
      <c r="DI6" s="233" t="s">
        <v>46</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99</v>
      </c>
    </row>
    <row r="7" spans="1:125" s="183" customFormat="1" ht="16.5" thickBot="1">
      <c r="A7" s="192"/>
      <c r="B7" s="193"/>
      <c r="C7" s="42" t="s">
        <v>66</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100</v>
      </c>
      <c r="DE7" s="231">
        <f>DU7/DO13</f>
        <v>0</v>
      </c>
      <c r="DF7" s="231">
        <f>DE7/DO11</f>
        <v>0</v>
      </c>
      <c r="DG7" s="231">
        <f>DF7/DO12</f>
        <v>0</v>
      </c>
      <c r="DH7" s="232"/>
      <c r="DI7" s="233" t="s">
        <v>101</v>
      </c>
      <c r="DJ7" s="228">
        <f>SUM(DB6,DB9,DB12,DB15,DB18,DB22,DB25,DB28,DB31,DB34,DB37,DB40,DB43,DB46,DB49,DB52,DB55,DB58,DB61,DB64)</f>
        <v>0</v>
      </c>
      <c r="DK7" s="228">
        <f t="shared" ref="DK7:DK30" si="6">DJ7/$DO$11</f>
        <v>0</v>
      </c>
      <c r="DL7" s="228">
        <f t="shared" ref="DL7:DL12" si="7">DK7/$DO$12</f>
        <v>0</v>
      </c>
      <c r="DM7" s="235"/>
      <c r="DN7" s="236" t="s">
        <v>102</v>
      </c>
      <c r="DO7" s="209"/>
      <c r="DP7" s="182">
        <f t="shared" si="1"/>
        <v>0</v>
      </c>
      <c r="DQ7" s="182">
        <f t="shared" si="2"/>
        <v>0</v>
      </c>
      <c r="DR7" s="182">
        <f t="shared" si="3"/>
        <v>0</v>
      </c>
      <c r="DS7" s="182">
        <f t="shared" si="4"/>
        <v>0</v>
      </c>
      <c r="DT7" s="182"/>
      <c r="DU7" s="229">
        <f>SUMPRODUCT(DB70:DB130,DR70:DR130)</f>
        <v>0</v>
      </c>
    </row>
    <row r="8" spans="1:125" s="183" customFormat="1" ht="16.5" hidden="1" outlineLevel="1" thickBot="1">
      <c r="A8" s="38"/>
      <c r="B8" s="39"/>
      <c r="C8" s="47" t="s">
        <v>103</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104</v>
      </c>
      <c r="DE8" s="231">
        <f>DE6-DE7</f>
        <v>0</v>
      </c>
      <c r="DF8" s="237">
        <f>DE8/DO11</f>
        <v>0</v>
      </c>
      <c r="DG8" s="231">
        <f>DF8/DO12</f>
        <v>0</v>
      </c>
      <c r="DH8" s="232"/>
      <c r="DI8" s="233" t="s">
        <v>105</v>
      </c>
      <c r="DJ8" s="228">
        <f>SUM(DB7,DB10,DB13,DB16,DB19,DB23,DB26,DB29,DB32,DB35,DB38,DB41,DB44,DB47,DB50,DB53,DB56,DB59,DB62,DB65)</f>
        <v>0</v>
      </c>
      <c r="DK8" s="228">
        <f t="shared" si="6"/>
        <v>0</v>
      </c>
      <c r="DL8" s="228">
        <f t="shared" si="7"/>
        <v>0</v>
      </c>
      <c r="DM8" s="238"/>
      <c r="DN8" s="239" t="s">
        <v>106</v>
      </c>
      <c r="DO8" s="240">
        <f>1+DiscountRate</f>
        <v>1.0349999999999999</v>
      </c>
      <c r="DP8" s="182">
        <f t="shared" si="1"/>
        <v>0</v>
      </c>
      <c r="DQ8" s="182">
        <f t="shared" si="2"/>
        <v>0</v>
      </c>
      <c r="DR8" s="182">
        <f t="shared" si="3"/>
        <v>0</v>
      </c>
      <c r="DS8" s="182">
        <f t="shared" si="4"/>
        <v>0</v>
      </c>
      <c r="DT8" s="182"/>
      <c r="DU8" s="234" t="s">
        <v>107</v>
      </c>
    </row>
    <row r="9" spans="1:125" s="183" customFormat="1" ht="16.5" hidden="1" customHeight="1" outlineLevel="1" thickBot="1">
      <c r="A9" s="192" t="str">
        <f>IF(DA8&lt;&gt;0,(IF(OR(A8="",B8=""),"Please fill in the two boxes above",IF(AND(B8="YES",OR(A8="OTHER",A8="")),"YES for direct impacts on business/household only",""))),"")</f>
        <v/>
      </c>
      <c r="B9" s="194"/>
      <c r="C9" s="41" t="s">
        <v>65</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108</v>
      </c>
      <c r="DJ9" s="243"/>
      <c r="DK9" s="228"/>
      <c r="DL9" s="228"/>
      <c r="DM9" s="238"/>
      <c r="DN9" s="244" t="s">
        <v>109</v>
      </c>
      <c r="DO9" s="245">
        <v>2025</v>
      </c>
      <c r="DP9" s="182">
        <f t="shared" si="1"/>
        <v>0</v>
      </c>
      <c r="DQ9" s="182">
        <f t="shared" si="2"/>
        <v>0</v>
      </c>
      <c r="DR9" s="182">
        <f t="shared" si="3"/>
        <v>0</v>
      </c>
      <c r="DS9" s="182">
        <f t="shared" si="4"/>
        <v>0</v>
      </c>
      <c r="DT9" s="182"/>
      <c r="DU9" s="246">
        <f>DU7-DU5</f>
        <v>0</v>
      </c>
    </row>
    <row r="10" spans="1:125" s="183" customFormat="1" ht="16.5" hidden="1" outlineLevel="1" thickBot="1">
      <c r="A10" s="195"/>
      <c r="B10" s="194"/>
      <c r="C10" s="42" t="s">
        <v>66</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46</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9.5" hidden="1" outlineLevel="1" thickBot="1">
      <c r="A11" s="38"/>
      <c r="B11" s="39"/>
      <c r="C11" s="47" t="s">
        <v>110</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111</v>
      </c>
      <c r="DE11" s="225" t="s">
        <v>94</v>
      </c>
      <c r="DF11" s="225" t="s">
        <v>95</v>
      </c>
      <c r="DG11" s="225" t="s">
        <v>96</v>
      </c>
      <c r="DH11" s="226"/>
      <c r="DI11" s="233" t="s">
        <v>101</v>
      </c>
      <c r="DJ11" s="228">
        <f t="shared" ref="DJ11:DJ12" si="8">SUM(DB71,DB74,DB77,DB80,DB83,DB87,DB90,DB93,DB96,DB99,DB102,DB105,DB108,DB111,DB114,DB117,DB120,DB123,DB126,DB129)</f>
        <v>0</v>
      </c>
      <c r="DK11" s="228">
        <f t="shared" si="6"/>
        <v>0</v>
      </c>
      <c r="DL11" s="228">
        <f t="shared" si="7"/>
        <v>0</v>
      </c>
      <c r="DM11" s="182"/>
      <c r="DN11" s="208" t="s">
        <v>112</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65</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113</v>
      </c>
      <c r="DE12" s="231">
        <f>DU13/DO13</f>
        <v>0</v>
      </c>
      <c r="DF12" s="231">
        <f>DE12/DO11</f>
        <v>0</v>
      </c>
      <c r="DG12" s="231">
        <f>DF12/DO12</f>
        <v>0</v>
      </c>
      <c r="DH12" s="248"/>
      <c r="DI12" s="233" t="s">
        <v>105</v>
      </c>
      <c r="DJ12" s="228">
        <f t="shared" si="8"/>
        <v>0</v>
      </c>
      <c r="DK12" s="228">
        <f t="shared" si="6"/>
        <v>0</v>
      </c>
      <c r="DL12" s="228">
        <f t="shared" si="7"/>
        <v>0</v>
      </c>
      <c r="DM12" s="182"/>
      <c r="DN12" s="239" t="s">
        <v>114</v>
      </c>
      <c r="DO12" s="240">
        <f>(DO8^(Option1PVYear-DO9))</f>
        <v>1.0349999999999999</v>
      </c>
      <c r="DP12" s="182">
        <f t="shared" si="1"/>
        <v>0</v>
      </c>
      <c r="DQ12" s="182">
        <f t="shared" si="2"/>
        <v>0</v>
      </c>
      <c r="DR12" s="182">
        <f t="shared" si="3"/>
        <v>0</v>
      </c>
      <c r="DS12" s="182">
        <f t="shared" si="4"/>
        <v>0</v>
      </c>
      <c r="DT12" s="182"/>
      <c r="DU12" s="223" t="s">
        <v>115</v>
      </c>
    </row>
    <row r="13" spans="1:125" s="183" customFormat="1" ht="16.5" hidden="1" outlineLevel="1" thickBot="1">
      <c r="A13" s="195"/>
      <c r="B13" s="194"/>
      <c r="C13" s="42" t="s">
        <v>66</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116</v>
      </c>
      <c r="DE13" s="231">
        <f>DU15/DO13</f>
        <v>0</v>
      </c>
      <c r="DF13" s="231">
        <f>DE13/DO11</f>
        <v>0</v>
      </c>
      <c r="DG13" s="231">
        <f>DF13/DO12</f>
        <v>0</v>
      </c>
      <c r="DH13" s="248"/>
      <c r="DN13" s="244" t="s">
        <v>117</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5" hidden="1" outlineLevel="1" thickBot="1">
      <c r="A14" s="38"/>
      <c r="B14" s="39"/>
      <c r="C14" s="47" t="s">
        <v>118</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119</v>
      </c>
      <c r="DE14" s="231">
        <f>DE12-DE13</f>
        <v>0</v>
      </c>
      <c r="DF14" s="237">
        <f>DE14/DO11</f>
        <v>0</v>
      </c>
      <c r="DG14" s="231">
        <f>DF14/DO12</f>
        <v>0</v>
      </c>
      <c r="DH14" s="248"/>
      <c r="DI14" s="227" t="s">
        <v>120</v>
      </c>
      <c r="DJ14" s="228" t="str">
        <f>Option1PriceYear&amp;" Prices "&amp;Option1PVYear&amp;" Base Year"</f>
        <v>2025 Prices 2026 Base Year</v>
      </c>
      <c r="DK14" s="228" t="s">
        <v>95</v>
      </c>
      <c r="DL14" s="228" t="s">
        <v>96</v>
      </c>
      <c r="DP14" s="182">
        <f t="shared" si="1"/>
        <v>0</v>
      </c>
      <c r="DQ14" s="182">
        <f t="shared" si="2"/>
        <v>0</v>
      </c>
      <c r="DR14" s="182">
        <f t="shared" si="3"/>
        <v>0</v>
      </c>
      <c r="DS14" s="182">
        <f t="shared" si="4"/>
        <v>0</v>
      </c>
      <c r="DT14" s="182"/>
      <c r="DU14" s="234" t="s">
        <v>121</v>
      </c>
    </row>
    <row r="15" spans="1:125" s="183" customFormat="1" ht="16.5" hidden="1" outlineLevel="1" thickBot="1">
      <c r="A15" s="192" t="str">
        <f>IF(DA14&lt;&gt;0,(IF(OR(A14="",B14=""),"Please fill in the two boxes above",IF(AND(B14="YES",OR(A14="OTHER",A14="")),"YES for direct impacts on business/household only",""))),"")</f>
        <v/>
      </c>
      <c r="B15" s="194"/>
      <c r="C15" s="41" t="s">
        <v>65</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46</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5" hidden="1" outlineLevel="1" thickBot="1">
      <c r="A16" s="195"/>
      <c r="B16" s="194"/>
      <c r="C16" s="42" t="s">
        <v>66</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101</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122</v>
      </c>
    </row>
    <row r="17" spans="1:125" s="183" customFormat="1" ht="19.5" hidden="1" outlineLevel="1" thickBot="1">
      <c r="A17" s="38"/>
      <c r="B17" s="39"/>
      <c r="C17" s="47" t="s">
        <v>123</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124</v>
      </c>
      <c r="DE17" s="225" t="s">
        <v>95</v>
      </c>
      <c r="DF17" s="225" t="s">
        <v>96</v>
      </c>
      <c r="DG17" s="226"/>
      <c r="DH17" s="226"/>
      <c r="DI17" s="233" t="s">
        <v>105</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5" hidden="1" outlineLevel="1" thickBot="1">
      <c r="A18" s="192" t="str">
        <f>IF(DA17&lt;&gt;0,(IF(OR(A17="",B17=""),"Please fill in the two boxes above",IF(AND(B17="YES",OR(A17="OTHER",A17="")),"YES for direct impacts on business/household only",""))),"")</f>
        <v/>
      </c>
      <c r="B18" s="194"/>
      <c r="C18" s="41" t="s">
        <v>65</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125</v>
      </c>
      <c r="DE18" s="231">
        <f>DU21/DO11</f>
        <v>0</v>
      </c>
      <c r="DF18" s="231">
        <f>DE18/DO12</f>
        <v>0</v>
      </c>
      <c r="DG18" s="248"/>
      <c r="DH18" s="248"/>
      <c r="DI18" s="227" t="s">
        <v>126</v>
      </c>
      <c r="DJ18" s="243"/>
      <c r="DK18" s="228"/>
      <c r="DL18" s="228"/>
      <c r="DP18" s="182">
        <f t="shared" si="1"/>
        <v>0</v>
      </c>
      <c r="DQ18" s="182">
        <f t="shared" si="2"/>
        <v>0</v>
      </c>
      <c r="DR18" s="182">
        <f t="shared" si="3"/>
        <v>0</v>
      </c>
      <c r="DS18" s="182">
        <f t="shared" si="4"/>
        <v>0</v>
      </c>
      <c r="DT18" s="182"/>
    </row>
    <row r="19" spans="1:125" s="183" customFormat="1" ht="16.5" hidden="1" outlineLevel="1" thickBot="1">
      <c r="A19" s="195"/>
      <c r="B19" s="194"/>
      <c r="C19" s="43" t="s">
        <v>66</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127</v>
      </c>
      <c r="DE19" s="231">
        <f>DU23/DO11</f>
        <v>0</v>
      </c>
      <c r="DF19" s="231">
        <f>DE19/DO12</f>
        <v>0</v>
      </c>
      <c r="DG19" s="248"/>
      <c r="DH19" s="248"/>
      <c r="DI19" s="233" t="s">
        <v>46</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5" collapsed="1" thickBot="1">
      <c r="A20" s="190"/>
      <c r="B20" s="191"/>
      <c r="C20" s="91" t="s">
        <v>128</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129</v>
      </c>
      <c r="DE20" s="237">
        <f>DU25/DO11</f>
        <v>0</v>
      </c>
      <c r="DF20" s="231">
        <f>DE20/DO12</f>
        <v>0</v>
      </c>
      <c r="DG20" s="248"/>
      <c r="DH20" s="248"/>
      <c r="DI20" s="233" t="s">
        <v>130</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131</v>
      </c>
    </row>
    <row r="21" spans="1:125" s="183" customFormat="1" ht="16.5" thickBot="1">
      <c r="A21" s="38"/>
      <c r="B21" s="39"/>
      <c r="C21" s="40" t="s">
        <v>133</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134</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65</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135</v>
      </c>
    </row>
    <row r="23" spans="1:125" s="183" customFormat="1" ht="19.5" thickBot="1">
      <c r="A23" s="195"/>
      <c r="B23" s="194"/>
      <c r="C23" s="42" t="s">
        <v>66</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136</v>
      </c>
      <c r="DE23" s="225" t="s">
        <v>95</v>
      </c>
      <c r="DF23" s="225" t="s">
        <v>96</v>
      </c>
      <c r="DG23" s="226"/>
      <c r="DI23" s="227" t="s">
        <v>137</v>
      </c>
      <c r="DJ23" s="228" t="str">
        <f>Option1PriceYear&amp;" Prices "&amp;Option1PVYear&amp;" Base Year"</f>
        <v>2025 Prices 2026 Base Year</v>
      </c>
      <c r="DK23" s="228" t="s">
        <v>95</v>
      </c>
      <c r="DL23" s="228" t="s">
        <v>96</v>
      </c>
      <c r="DP23" s="182">
        <f t="shared" si="1"/>
        <v>0</v>
      </c>
      <c r="DQ23" s="182">
        <f t="shared" si="2"/>
        <v>0</v>
      </c>
      <c r="DR23" s="182">
        <f t="shared" si="3"/>
        <v>0</v>
      </c>
      <c r="DS23" s="182">
        <f t="shared" si="4"/>
        <v>0</v>
      </c>
      <c r="DT23" s="182"/>
      <c r="DU23" s="250">
        <f>SUMPRODUCT(DB70:DB130,DP70:DP130)</f>
        <v>0</v>
      </c>
    </row>
    <row r="24" spans="1:125" s="183" customFormat="1" ht="16.5" thickBot="1">
      <c r="A24" s="38"/>
      <c r="B24" s="39"/>
      <c r="C24" s="113" t="s">
        <v>138</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139</v>
      </c>
      <c r="DE24" s="231">
        <f>DJ6/DO11</f>
        <v>0</v>
      </c>
      <c r="DF24" s="231">
        <f>DE24/DO12</f>
        <v>0</v>
      </c>
      <c r="DG24" s="248"/>
      <c r="DI24" s="233" t="s">
        <v>46</v>
      </c>
      <c r="DJ24" s="228">
        <f>SUM(DA5,DA8,DA11,DA14,DA17)</f>
        <v>0</v>
      </c>
      <c r="DK24" s="228">
        <f t="shared" si="6"/>
        <v>0</v>
      </c>
      <c r="DL24" s="228">
        <f>DK24/$DO$12</f>
        <v>0</v>
      </c>
      <c r="DP24" s="182">
        <f t="shared" si="1"/>
        <v>0</v>
      </c>
      <c r="DQ24" s="182">
        <f t="shared" si="2"/>
        <v>0</v>
      </c>
      <c r="DR24" s="182">
        <f t="shared" si="3"/>
        <v>0</v>
      </c>
      <c r="DS24" s="182">
        <f t="shared" si="4"/>
        <v>0</v>
      </c>
      <c r="DT24" s="182"/>
      <c r="DU24" s="234" t="s">
        <v>140</v>
      </c>
    </row>
    <row r="25" spans="1:125" s="183" customFormat="1" ht="16.5" thickBot="1">
      <c r="A25" s="192" t="str">
        <f>IF(DA24&lt;&gt;0,(IF(OR(A24="",B24=""),"Please fill in the two boxes above",IF(AND(B24="YES",OR(A24="OTHER",A24="")),"YES for direct impacts on business/household only",""))),"")</f>
        <v/>
      </c>
      <c r="B25" s="194"/>
      <c r="C25" s="41" t="s">
        <v>65</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141</v>
      </c>
      <c r="DE25" s="231">
        <f>DJ10/DO11</f>
        <v>0</v>
      </c>
      <c r="DF25" s="231">
        <f>DE25/DO12</f>
        <v>0</v>
      </c>
      <c r="DG25" s="248"/>
      <c r="DH25" s="182"/>
      <c r="DI25" s="233" t="s">
        <v>101</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5" thickBot="1">
      <c r="A26" s="195"/>
      <c r="B26" s="194"/>
      <c r="C26" s="41" t="s">
        <v>66</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142</v>
      </c>
      <c r="DE26" s="231">
        <f>(DE25-DE24)</f>
        <v>0</v>
      </c>
      <c r="DF26" s="231">
        <f>DE26/DO12</f>
        <v>0</v>
      </c>
      <c r="DG26" s="248"/>
      <c r="DH26" s="182"/>
      <c r="DI26" s="233" t="s">
        <v>105</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5" thickBot="1">
      <c r="A27" s="38"/>
      <c r="B27" s="39"/>
      <c r="C27" s="113" t="s">
        <v>143</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144</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65</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46</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5" thickBot="1">
      <c r="A29" s="195"/>
      <c r="B29" s="194"/>
      <c r="C29" s="42" t="s">
        <v>66</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130</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5" thickBot="1">
      <c r="A30" s="38"/>
      <c r="B30" s="39"/>
      <c r="C30" s="113" t="s">
        <v>145</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134</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65</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5" thickBot="1">
      <c r="A32" s="195"/>
      <c r="B32" s="194"/>
      <c r="C32" s="42" t="s">
        <v>66</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5" thickBot="1">
      <c r="A33" s="38"/>
      <c r="B33" s="39"/>
      <c r="C33" s="113" t="s">
        <v>146</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65</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5" thickBot="1">
      <c r="A35" s="195"/>
      <c r="B35" s="194"/>
      <c r="C35" s="43" t="s">
        <v>66</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147</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65</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66</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148</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65</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66</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149</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65</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66</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150</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65</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66</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151</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65</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66</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152</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65</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66</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153</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65</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66</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154</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65</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66</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155</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65</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66</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156</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65</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66</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ht="15.75" collapsed="1">
      <c r="A66" s="196"/>
      <c r="B66" s="197"/>
      <c r="C66" s="176" t="s">
        <v>77</v>
      </c>
      <c r="D66" s="177" t="s">
        <v>157</v>
      </c>
      <c r="E66" s="178" t="s">
        <v>79</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ht="15.75">
      <c r="A67" s="196"/>
      <c r="B67" s="198"/>
      <c r="C67" s="185" t="s">
        <v>82</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5"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5" thickBot="1">
      <c r="A69" s="188"/>
      <c r="B69" s="199"/>
      <c r="C69" s="63" t="s">
        <v>158</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85</v>
      </c>
      <c r="DB69" s="65" t="s">
        <v>86</v>
      </c>
      <c r="DP69" s="182"/>
      <c r="DQ69" s="182"/>
      <c r="DR69" s="182"/>
      <c r="DS69" s="182"/>
    </row>
    <row r="70" spans="1:124" s="183" customFormat="1" ht="14.45" customHeight="1" thickBot="1">
      <c r="A70" s="38"/>
      <c r="B70" s="39"/>
      <c r="C70" s="45" t="s">
        <v>159</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65</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5" thickBot="1">
      <c r="A72" s="195"/>
      <c r="B72" s="194"/>
      <c r="C72" s="42" t="s">
        <v>66</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160</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65</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66</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161</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65</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66</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162</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65</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66</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163</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65</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66</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5" collapsed="1" thickBot="1">
      <c r="A85" s="190"/>
      <c r="B85" s="191"/>
      <c r="C85" s="91" t="s">
        <v>164</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5" thickBot="1">
      <c r="A86" s="38"/>
      <c r="B86" s="39"/>
      <c r="C86" s="45" t="s">
        <v>165</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65</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5" thickBot="1">
      <c r="A88" s="195"/>
      <c r="B88" s="194"/>
      <c r="C88" s="42" t="s">
        <v>66</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5" thickBot="1">
      <c r="A89" s="38"/>
      <c r="B89" s="39"/>
      <c r="C89" s="47" t="s">
        <v>166</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65</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5" thickBot="1">
      <c r="A91" s="195"/>
      <c r="B91" s="194"/>
      <c r="C91" s="42" t="s">
        <v>66</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5" thickBot="1">
      <c r="A92" s="38"/>
      <c r="B92" s="39"/>
      <c r="C92" s="47" t="s">
        <v>167</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65</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5" thickBot="1">
      <c r="A94" s="195"/>
      <c r="B94" s="194"/>
      <c r="C94" s="42" t="s">
        <v>66</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5" thickBot="1">
      <c r="A95" s="38"/>
      <c r="B95" s="39"/>
      <c r="C95" s="47" t="s">
        <v>168</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65</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5" thickBot="1">
      <c r="A97" s="195"/>
      <c r="B97" s="194"/>
      <c r="C97" s="42" t="s">
        <v>66</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5" thickBot="1">
      <c r="A98" s="38"/>
      <c r="B98" s="39"/>
      <c r="C98" s="47" t="s">
        <v>169</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65</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5" thickBot="1">
      <c r="A100" s="195"/>
      <c r="B100" s="194"/>
      <c r="C100" s="43" t="s">
        <v>66</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170</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65</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66</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171</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65</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66</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172</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65</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66</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173</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65</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66</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174</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65</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66</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175</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65</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66</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176</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65</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66</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177</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65</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66</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178</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65</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66</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179</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65</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66</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180</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181</v>
      </c>
      <c r="B135" s="209"/>
      <c r="C135" s="203"/>
      <c r="E135" s="205"/>
      <c r="F135" s="182"/>
      <c r="G135" s="205"/>
      <c r="BC135" s="205"/>
      <c r="BD135" s="182"/>
      <c r="BE135" s="205"/>
      <c r="DC135" s="182"/>
      <c r="DU135" s="207"/>
    </row>
    <row r="136" spans="1:125" s="183" customFormat="1" ht="15" hidden="1" customHeight="1">
      <c r="A136" s="210" t="s">
        <v>182</v>
      </c>
      <c r="B136" s="211" t="s">
        <v>74</v>
      </c>
      <c r="C136" s="203"/>
      <c r="E136" s="205"/>
      <c r="F136" s="182"/>
      <c r="G136" s="205"/>
      <c r="BC136" s="205"/>
      <c r="BD136" s="182"/>
      <c r="BE136" s="205"/>
      <c r="DC136" s="182"/>
      <c r="DU136" s="207"/>
    </row>
    <row r="137" spans="1:125" s="183" customFormat="1" ht="15.75" hidden="1" customHeight="1">
      <c r="A137" s="210" t="s">
        <v>183</v>
      </c>
      <c r="B137" s="211" t="s">
        <v>40</v>
      </c>
      <c r="C137" s="203"/>
      <c r="E137" s="205"/>
      <c r="F137" s="182"/>
      <c r="G137" s="178"/>
      <c r="BC137" s="205"/>
      <c r="BD137" s="182"/>
      <c r="BE137" s="178"/>
      <c r="DC137" s="182"/>
      <c r="DU137" s="207"/>
    </row>
    <row r="138" spans="1:125" s="183" customFormat="1" ht="15.75" hidden="1" customHeight="1" thickBot="1">
      <c r="A138" s="212" t="s">
        <v>132</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3"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6E389395-D6F6-4E4C-B7BF-B5A9E19E62C7}">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1BF33677-0E9A-494A-BCBA-E8A3CC5DE836}">
      <formula1>$B$136:$B$138</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1F6D-268E-42C4-9449-3E043280C299}">
  <sheetPr>
    <tabColor rgb="FF92D050"/>
  </sheetPr>
  <dimension ref="A1:DU154"/>
  <sheetViews>
    <sheetView zoomScale="70" zoomScaleNormal="70" workbookViewId="0">
      <selection activeCell="B21" sqref="B21"/>
    </sheetView>
  </sheetViews>
  <sheetFormatPr defaultColWidth="8.88671875" defaultRowHeight="15" outlineLevelRow="1" outlineLevelCol="1"/>
  <cols>
    <col min="1" max="1" width="11.109375" style="207" customWidth="1"/>
    <col min="2" max="2" width="13.6640625" style="207" customWidth="1"/>
    <col min="3" max="4" width="31.6640625" style="207" customWidth="1"/>
    <col min="5" max="14" width="10.21875" style="207" customWidth="1"/>
    <col min="15" max="104" width="10.21875" style="207" hidden="1" customWidth="1" outlineLevel="1"/>
    <col min="105" max="105" width="16" style="207" customWidth="1" collapsed="1"/>
    <col min="106" max="106" width="26.33203125" style="207" customWidth="1"/>
    <col min="107" max="107" width="8.88671875" style="207"/>
    <col min="108" max="108" width="27.5546875" style="207" customWidth="1"/>
    <col min="109" max="109" width="10.88671875" style="207" bestFit="1" customWidth="1"/>
    <col min="110" max="111" width="14.21875" style="207" bestFit="1" customWidth="1"/>
    <col min="112" max="112" width="2.109375" style="207" customWidth="1"/>
    <col min="113" max="113" width="42.5546875" style="207" customWidth="1"/>
    <col min="114" max="114" width="20.44140625" style="207" customWidth="1"/>
    <col min="115" max="115" width="10.5546875" style="207" customWidth="1"/>
    <col min="116" max="116" width="12.109375" style="207" customWidth="1"/>
    <col min="117" max="117" width="2.88671875" style="207" customWidth="1"/>
    <col min="118" max="118" width="13.5546875" style="207" bestFit="1" customWidth="1"/>
    <col min="119" max="119" width="5.33203125" style="207" bestFit="1" customWidth="1"/>
    <col min="120" max="120" width="14.77734375" style="207" bestFit="1" customWidth="1"/>
    <col min="121" max="121" width="14.77734375" style="207" customWidth="1"/>
    <col min="122" max="122" width="20.109375" style="207" customWidth="1"/>
    <col min="123" max="123" width="21" style="207" customWidth="1"/>
    <col min="124" max="124" width="2.44140625" style="207" customWidth="1"/>
    <col min="125" max="125" width="30.109375" style="207" customWidth="1"/>
    <col min="126" max="16384" width="8.88671875" style="93"/>
  </cols>
  <sheetData>
    <row r="1" spans="1:125" s="183" customFormat="1" ht="15" customHeight="1">
      <c r="A1" s="175" t="s">
        <v>75</v>
      </c>
      <c r="B1" s="175" t="s">
        <v>76</v>
      </c>
      <c r="C1" s="176" t="s">
        <v>186</v>
      </c>
      <c r="D1" s="177" t="s">
        <v>78</v>
      </c>
      <c r="E1" s="178" t="s">
        <v>79</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37</v>
      </c>
      <c r="DH1" s="182" t="s">
        <v>37</v>
      </c>
      <c r="DM1" s="182" t="s">
        <v>37</v>
      </c>
      <c r="DP1" s="182"/>
      <c r="DQ1" s="182"/>
      <c r="DR1" s="182"/>
      <c r="DS1" s="182"/>
      <c r="DT1" s="182" t="s">
        <v>37</v>
      </c>
      <c r="DU1" s="182"/>
    </row>
    <row r="2" spans="1:125" s="183" customFormat="1" ht="15.75">
      <c r="A2" s="184" t="s">
        <v>80</v>
      </c>
      <c r="B2" s="184" t="s">
        <v>81</v>
      </c>
      <c r="C2" s="185" t="s">
        <v>82</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16.5" thickBot="1">
      <c r="A3" s="186"/>
      <c r="B3" s="186" t="s">
        <v>83</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5" thickBot="1">
      <c r="A4" s="188"/>
      <c r="B4" s="189"/>
      <c r="C4" s="63" t="s">
        <v>84</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85</v>
      </c>
      <c r="DB4" s="65" t="s">
        <v>86</v>
      </c>
      <c r="DP4" s="182" t="s">
        <v>87</v>
      </c>
      <c r="DQ4" s="182" t="s">
        <v>88</v>
      </c>
      <c r="DR4" s="182" t="s">
        <v>89</v>
      </c>
      <c r="DS4" s="182" t="s">
        <v>90</v>
      </c>
      <c r="DT4" s="182"/>
      <c r="DU4" s="223" t="s">
        <v>91</v>
      </c>
    </row>
    <row r="5" spans="1:125" s="183" customFormat="1" ht="19.5" thickBot="1">
      <c r="A5" s="38"/>
      <c r="B5" s="39"/>
      <c r="C5" s="45" t="s">
        <v>92</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93</v>
      </c>
      <c r="DE5" s="225" t="s">
        <v>94</v>
      </c>
      <c r="DF5" s="225" t="s">
        <v>95</v>
      </c>
      <c r="DG5" s="225" t="s">
        <v>96</v>
      </c>
      <c r="DH5" s="226"/>
      <c r="DI5" s="227" t="s">
        <v>97</v>
      </c>
      <c r="DJ5" s="228" t="str">
        <f>Option1PriceYear&amp;" Prices "&amp;Option1PVYear&amp;" Base Year"</f>
        <v>2025 Prices 2026 Base Year</v>
      </c>
      <c r="DK5" s="228" t="s">
        <v>95</v>
      </c>
      <c r="DL5" s="228" t="s">
        <v>96</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5" thickBot="1">
      <c r="A6" s="192" t="str">
        <f>IF(DA5&lt;&gt;0,(IF(OR(A5="",B5=""),"Please fill in the two boxes above",IF(AND(B5="YES",OR(A5="OTHER",A5="")),"YES for direct impacts on business/household only",""))),"")</f>
        <v/>
      </c>
      <c r="B6" s="193"/>
      <c r="C6" s="41" t="s">
        <v>65</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98</v>
      </c>
      <c r="DE6" s="231">
        <f>DU5/DO13</f>
        <v>0</v>
      </c>
      <c r="DF6" s="231">
        <f>DE6/DO11</f>
        <v>0</v>
      </c>
      <c r="DG6" s="231">
        <f>DF6/DO12</f>
        <v>0</v>
      </c>
      <c r="DH6" s="232"/>
      <c r="DI6" s="233" t="s">
        <v>46</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99</v>
      </c>
    </row>
    <row r="7" spans="1:125" s="183" customFormat="1" ht="16.5" thickBot="1">
      <c r="A7" s="192"/>
      <c r="B7" s="193"/>
      <c r="C7" s="42" t="s">
        <v>66</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100</v>
      </c>
      <c r="DE7" s="231">
        <f>DU7/DO13</f>
        <v>0</v>
      </c>
      <c r="DF7" s="231">
        <f>DE7/DO11</f>
        <v>0</v>
      </c>
      <c r="DG7" s="231">
        <f>DF7/DO12</f>
        <v>0</v>
      </c>
      <c r="DH7" s="232"/>
      <c r="DI7" s="233" t="s">
        <v>101</v>
      </c>
      <c r="DJ7" s="228">
        <f>SUM(DB6,DB9,DB12,DB15,DB18,DB22,DB25,DB28,DB31,DB34,DB37,DB40,DB43,DB46,DB49,DB52,DB55,DB58,DB61,DB64)</f>
        <v>0</v>
      </c>
      <c r="DK7" s="228">
        <f t="shared" ref="DK7:DK30" si="6">DJ7/$DO$11</f>
        <v>0</v>
      </c>
      <c r="DL7" s="228">
        <f t="shared" ref="DL7:DL12" si="7">DK7/$DO$12</f>
        <v>0</v>
      </c>
      <c r="DM7" s="235"/>
      <c r="DN7" s="236" t="s">
        <v>102</v>
      </c>
      <c r="DO7" s="209"/>
      <c r="DP7" s="182">
        <f t="shared" si="1"/>
        <v>0</v>
      </c>
      <c r="DQ7" s="182">
        <f t="shared" si="2"/>
        <v>0</v>
      </c>
      <c r="DR7" s="182">
        <f t="shared" si="3"/>
        <v>0</v>
      </c>
      <c r="DS7" s="182">
        <f t="shared" si="4"/>
        <v>0</v>
      </c>
      <c r="DT7" s="182"/>
      <c r="DU7" s="229">
        <f>SUMPRODUCT(DB70:DB130,DR70:DR130)</f>
        <v>0</v>
      </c>
    </row>
    <row r="8" spans="1:125" s="183" customFormat="1" ht="16.5" hidden="1" outlineLevel="1" thickBot="1">
      <c r="A8" s="38"/>
      <c r="B8" s="39"/>
      <c r="C8" s="47" t="s">
        <v>103</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104</v>
      </c>
      <c r="DE8" s="231">
        <f>DE6-DE7</f>
        <v>0</v>
      </c>
      <c r="DF8" s="237">
        <f>DE8/DO11</f>
        <v>0</v>
      </c>
      <c r="DG8" s="231">
        <f>DF8/DO12</f>
        <v>0</v>
      </c>
      <c r="DH8" s="232"/>
      <c r="DI8" s="233" t="s">
        <v>105</v>
      </c>
      <c r="DJ8" s="228">
        <f>SUM(DB7,DB10,DB13,DB16,DB19,DB23,DB26,DB29,DB32,DB35,DB38,DB41,DB44,DB47,DB50,DB53,DB56,DB59,DB62,DB65)</f>
        <v>0</v>
      </c>
      <c r="DK8" s="228">
        <f t="shared" si="6"/>
        <v>0</v>
      </c>
      <c r="DL8" s="228">
        <f t="shared" si="7"/>
        <v>0</v>
      </c>
      <c r="DM8" s="238"/>
      <c r="DN8" s="239" t="s">
        <v>106</v>
      </c>
      <c r="DO8" s="240">
        <f>1+DiscountRate</f>
        <v>1.0349999999999999</v>
      </c>
      <c r="DP8" s="182">
        <f t="shared" si="1"/>
        <v>0</v>
      </c>
      <c r="DQ8" s="182">
        <f t="shared" si="2"/>
        <v>0</v>
      </c>
      <c r="DR8" s="182">
        <f t="shared" si="3"/>
        <v>0</v>
      </c>
      <c r="DS8" s="182">
        <f t="shared" si="4"/>
        <v>0</v>
      </c>
      <c r="DT8" s="182"/>
      <c r="DU8" s="234" t="s">
        <v>107</v>
      </c>
    </row>
    <row r="9" spans="1:125" s="183" customFormat="1" ht="16.5" hidden="1" customHeight="1" outlineLevel="1" thickBot="1">
      <c r="A9" s="192" t="str">
        <f>IF(DA8&lt;&gt;0,(IF(OR(A8="",B8=""),"Please fill in the two boxes above",IF(AND(B8="YES",OR(A8="OTHER",A8="")),"YES for direct impacts on business/household only",""))),"")</f>
        <v/>
      </c>
      <c r="B9" s="194"/>
      <c r="C9" s="41" t="s">
        <v>65</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108</v>
      </c>
      <c r="DJ9" s="243"/>
      <c r="DK9" s="228"/>
      <c r="DL9" s="228"/>
      <c r="DM9" s="238"/>
      <c r="DN9" s="244" t="s">
        <v>109</v>
      </c>
      <c r="DO9" s="245">
        <v>2025</v>
      </c>
      <c r="DP9" s="182">
        <f t="shared" si="1"/>
        <v>0</v>
      </c>
      <c r="DQ9" s="182">
        <f t="shared" si="2"/>
        <v>0</v>
      </c>
      <c r="DR9" s="182">
        <f t="shared" si="3"/>
        <v>0</v>
      </c>
      <c r="DS9" s="182">
        <f t="shared" si="4"/>
        <v>0</v>
      </c>
      <c r="DT9" s="182"/>
      <c r="DU9" s="246">
        <f>DU7-DU5</f>
        <v>0</v>
      </c>
    </row>
    <row r="10" spans="1:125" s="183" customFormat="1" ht="16.5" hidden="1" outlineLevel="1" thickBot="1">
      <c r="A10" s="195"/>
      <c r="B10" s="194"/>
      <c r="C10" s="42" t="s">
        <v>66</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46</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9.5" hidden="1" outlineLevel="1" thickBot="1">
      <c r="A11" s="38"/>
      <c r="B11" s="39"/>
      <c r="C11" s="47" t="s">
        <v>110</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111</v>
      </c>
      <c r="DE11" s="225" t="s">
        <v>94</v>
      </c>
      <c r="DF11" s="225" t="s">
        <v>95</v>
      </c>
      <c r="DG11" s="225" t="s">
        <v>96</v>
      </c>
      <c r="DH11" s="226"/>
      <c r="DI11" s="233" t="s">
        <v>101</v>
      </c>
      <c r="DJ11" s="228">
        <f t="shared" ref="DJ11:DJ12" si="8">SUM(DB71,DB74,DB77,DB80,DB83,DB87,DB90,DB93,DB96,DB99,DB102,DB105,DB108,DB111,DB114,DB117,DB120,DB123,DB126,DB129)</f>
        <v>0</v>
      </c>
      <c r="DK11" s="228">
        <f t="shared" si="6"/>
        <v>0</v>
      </c>
      <c r="DL11" s="228">
        <f t="shared" si="7"/>
        <v>0</v>
      </c>
      <c r="DM11" s="182"/>
      <c r="DN11" s="208" t="s">
        <v>112</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65</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113</v>
      </c>
      <c r="DE12" s="231">
        <f>DU13/DO13</f>
        <v>0</v>
      </c>
      <c r="DF12" s="231">
        <f>DE12/DO11</f>
        <v>0</v>
      </c>
      <c r="DG12" s="231">
        <f>DF12/DO12</f>
        <v>0</v>
      </c>
      <c r="DH12" s="248"/>
      <c r="DI12" s="233" t="s">
        <v>105</v>
      </c>
      <c r="DJ12" s="228">
        <f t="shared" si="8"/>
        <v>0</v>
      </c>
      <c r="DK12" s="228">
        <f t="shared" si="6"/>
        <v>0</v>
      </c>
      <c r="DL12" s="228">
        <f t="shared" si="7"/>
        <v>0</v>
      </c>
      <c r="DM12" s="182"/>
      <c r="DN12" s="239" t="s">
        <v>114</v>
      </c>
      <c r="DO12" s="240">
        <f>(DO8^(Option1PVYear-DO9))</f>
        <v>1.0349999999999999</v>
      </c>
      <c r="DP12" s="182">
        <f t="shared" si="1"/>
        <v>0</v>
      </c>
      <c r="DQ12" s="182">
        <f t="shared" si="2"/>
        <v>0</v>
      </c>
      <c r="DR12" s="182">
        <f t="shared" si="3"/>
        <v>0</v>
      </c>
      <c r="DS12" s="182">
        <f t="shared" si="4"/>
        <v>0</v>
      </c>
      <c r="DT12" s="182"/>
      <c r="DU12" s="223" t="s">
        <v>115</v>
      </c>
    </row>
    <row r="13" spans="1:125" s="183" customFormat="1" ht="16.5" hidden="1" outlineLevel="1" thickBot="1">
      <c r="A13" s="195"/>
      <c r="B13" s="194"/>
      <c r="C13" s="42" t="s">
        <v>66</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116</v>
      </c>
      <c r="DE13" s="231">
        <f>DU15/DO13</f>
        <v>0</v>
      </c>
      <c r="DF13" s="231">
        <f>DE13/DO11</f>
        <v>0</v>
      </c>
      <c r="DG13" s="231">
        <f>DF13/DO12</f>
        <v>0</v>
      </c>
      <c r="DH13" s="248"/>
      <c r="DN13" s="244" t="s">
        <v>117</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5" hidden="1" outlineLevel="1" thickBot="1">
      <c r="A14" s="38"/>
      <c r="B14" s="39"/>
      <c r="C14" s="47" t="s">
        <v>118</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119</v>
      </c>
      <c r="DE14" s="231">
        <f>DE12-DE13</f>
        <v>0</v>
      </c>
      <c r="DF14" s="237">
        <f>DE14/DO11</f>
        <v>0</v>
      </c>
      <c r="DG14" s="231">
        <f>DF14/DO12</f>
        <v>0</v>
      </c>
      <c r="DH14" s="248"/>
      <c r="DI14" s="227" t="s">
        <v>120</v>
      </c>
      <c r="DJ14" s="228" t="str">
        <f>Option1PriceYear&amp;" Prices "&amp;Option1PVYear&amp;" Base Year"</f>
        <v>2025 Prices 2026 Base Year</v>
      </c>
      <c r="DK14" s="228" t="s">
        <v>95</v>
      </c>
      <c r="DL14" s="228" t="s">
        <v>96</v>
      </c>
      <c r="DP14" s="182">
        <f t="shared" si="1"/>
        <v>0</v>
      </c>
      <c r="DQ14" s="182">
        <f t="shared" si="2"/>
        <v>0</v>
      </c>
      <c r="DR14" s="182">
        <f t="shared" si="3"/>
        <v>0</v>
      </c>
      <c r="DS14" s="182">
        <f t="shared" si="4"/>
        <v>0</v>
      </c>
      <c r="DT14" s="182"/>
      <c r="DU14" s="234" t="s">
        <v>121</v>
      </c>
    </row>
    <row r="15" spans="1:125" s="183" customFormat="1" ht="16.5" hidden="1" outlineLevel="1" thickBot="1">
      <c r="A15" s="192" t="str">
        <f>IF(DA14&lt;&gt;0,(IF(OR(A14="",B14=""),"Please fill in the two boxes above",IF(AND(B14="YES",OR(A14="OTHER",A14="")),"YES for direct impacts on business/household only",""))),"")</f>
        <v/>
      </c>
      <c r="B15" s="194"/>
      <c r="C15" s="41" t="s">
        <v>65</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46</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5" hidden="1" outlineLevel="1" thickBot="1">
      <c r="A16" s="195"/>
      <c r="B16" s="194"/>
      <c r="C16" s="42" t="s">
        <v>66</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101</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122</v>
      </c>
    </row>
    <row r="17" spans="1:125" s="183" customFormat="1" ht="19.5" hidden="1" outlineLevel="1" thickBot="1">
      <c r="A17" s="38"/>
      <c r="B17" s="39"/>
      <c r="C17" s="47" t="s">
        <v>123</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124</v>
      </c>
      <c r="DE17" s="225" t="s">
        <v>95</v>
      </c>
      <c r="DF17" s="225" t="s">
        <v>96</v>
      </c>
      <c r="DG17" s="226"/>
      <c r="DH17" s="226"/>
      <c r="DI17" s="233" t="s">
        <v>105</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5" hidden="1" outlineLevel="1" thickBot="1">
      <c r="A18" s="192" t="str">
        <f>IF(DA17&lt;&gt;0,(IF(OR(A17="",B17=""),"Please fill in the two boxes above",IF(AND(B17="YES",OR(A17="OTHER",A17="")),"YES for direct impacts on business/household only",""))),"")</f>
        <v/>
      </c>
      <c r="B18" s="194"/>
      <c r="C18" s="41" t="s">
        <v>65</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125</v>
      </c>
      <c r="DE18" s="231">
        <f>DU21/DO11</f>
        <v>0</v>
      </c>
      <c r="DF18" s="231">
        <f>DE18/DO12</f>
        <v>0</v>
      </c>
      <c r="DG18" s="248"/>
      <c r="DH18" s="248"/>
      <c r="DI18" s="227" t="s">
        <v>126</v>
      </c>
      <c r="DJ18" s="243"/>
      <c r="DK18" s="228"/>
      <c r="DL18" s="228"/>
      <c r="DP18" s="182">
        <f t="shared" si="1"/>
        <v>0</v>
      </c>
      <c r="DQ18" s="182">
        <f t="shared" si="2"/>
        <v>0</v>
      </c>
      <c r="DR18" s="182">
        <f t="shared" si="3"/>
        <v>0</v>
      </c>
      <c r="DS18" s="182">
        <f t="shared" si="4"/>
        <v>0</v>
      </c>
      <c r="DT18" s="182"/>
    </row>
    <row r="19" spans="1:125" s="183" customFormat="1" ht="16.5" hidden="1" outlineLevel="1" thickBot="1">
      <c r="A19" s="195"/>
      <c r="B19" s="194"/>
      <c r="C19" s="43" t="s">
        <v>66</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127</v>
      </c>
      <c r="DE19" s="231">
        <f>DU23/DO11</f>
        <v>0</v>
      </c>
      <c r="DF19" s="231">
        <f>DE19/DO12</f>
        <v>0</v>
      </c>
      <c r="DG19" s="248"/>
      <c r="DH19" s="248"/>
      <c r="DI19" s="233" t="s">
        <v>46</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5" collapsed="1" thickBot="1">
      <c r="A20" s="190"/>
      <c r="B20" s="191"/>
      <c r="C20" s="91" t="s">
        <v>128</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129</v>
      </c>
      <c r="DE20" s="237">
        <f>DU25/DO11</f>
        <v>0</v>
      </c>
      <c r="DF20" s="231">
        <f>DE20/DO12</f>
        <v>0</v>
      </c>
      <c r="DG20" s="248"/>
      <c r="DH20" s="248"/>
      <c r="DI20" s="233" t="s">
        <v>130</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131</v>
      </c>
    </row>
    <row r="21" spans="1:125" s="183" customFormat="1" ht="16.5" thickBot="1">
      <c r="A21" s="38"/>
      <c r="B21" s="39"/>
      <c r="C21" s="40" t="s">
        <v>133</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134</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65</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135</v>
      </c>
    </row>
    <row r="23" spans="1:125" s="183" customFormat="1" ht="19.5" thickBot="1">
      <c r="A23" s="195"/>
      <c r="B23" s="194"/>
      <c r="C23" s="42" t="s">
        <v>66</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136</v>
      </c>
      <c r="DE23" s="225" t="s">
        <v>95</v>
      </c>
      <c r="DF23" s="225" t="s">
        <v>96</v>
      </c>
      <c r="DG23" s="226"/>
      <c r="DI23" s="227" t="s">
        <v>137</v>
      </c>
      <c r="DJ23" s="228" t="str">
        <f>Option1PriceYear&amp;" Prices "&amp;Option1PVYear&amp;" Base Year"</f>
        <v>2025 Prices 2026 Base Year</v>
      </c>
      <c r="DK23" s="228" t="s">
        <v>95</v>
      </c>
      <c r="DL23" s="228" t="s">
        <v>96</v>
      </c>
      <c r="DP23" s="182">
        <f t="shared" si="1"/>
        <v>0</v>
      </c>
      <c r="DQ23" s="182">
        <f t="shared" si="2"/>
        <v>0</v>
      </c>
      <c r="DR23" s="182">
        <f t="shared" si="3"/>
        <v>0</v>
      </c>
      <c r="DS23" s="182">
        <f t="shared" si="4"/>
        <v>0</v>
      </c>
      <c r="DT23" s="182"/>
      <c r="DU23" s="250">
        <f>SUMPRODUCT(DB70:DB130,DP70:DP130)</f>
        <v>0</v>
      </c>
    </row>
    <row r="24" spans="1:125" s="183" customFormat="1" ht="16.5" thickBot="1">
      <c r="A24" s="38"/>
      <c r="B24" s="39"/>
      <c r="C24" s="113" t="s">
        <v>138</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139</v>
      </c>
      <c r="DE24" s="231">
        <f>DJ6/DO11</f>
        <v>0</v>
      </c>
      <c r="DF24" s="231">
        <f>DE24/DO12</f>
        <v>0</v>
      </c>
      <c r="DG24" s="248"/>
      <c r="DI24" s="233" t="s">
        <v>46</v>
      </c>
      <c r="DJ24" s="228">
        <f>SUM(DA5,DA8,DA11,DA14,DA17)</f>
        <v>0</v>
      </c>
      <c r="DK24" s="228">
        <f t="shared" si="6"/>
        <v>0</v>
      </c>
      <c r="DL24" s="228">
        <f>DK24/$DO$12</f>
        <v>0</v>
      </c>
      <c r="DP24" s="182">
        <f t="shared" si="1"/>
        <v>0</v>
      </c>
      <c r="DQ24" s="182">
        <f t="shared" si="2"/>
        <v>0</v>
      </c>
      <c r="DR24" s="182">
        <f t="shared" si="3"/>
        <v>0</v>
      </c>
      <c r="DS24" s="182">
        <f t="shared" si="4"/>
        <v>0</v>
      </c>
      <c r="DT24" s="182"/>
      <c r="DU24" s="234" t="s">
        <v>140</v>
      </c>
    </row>
    <row r="25" spans="1:125" s="183" customFormat="1" ht="16.5" thickBot="1">
      <c r="A25" s="192" t="str">
        <f>IF(DA24&lt;&gt;0,(IF(OR(A24="",B24=""),"Please fill in the two boxes above",IF(AND(B24="YES",OR(A24="OTHER",A24="")),"YES for direct impacts on business/household only",""))),"")</f>
        <v/>
      </c>
      <c r="B25" s="194"/>
      <c r="C25" s="41" t="s">
        <v>65</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141</v>
      </c>
      <c r="DE25" s="231">
        <f>DJ10/DO11</f>
        <v>0</v>
      </c>
      <c r="DF25" s="231">
        <f>DE25/DO12</f>
        <v>0</v>
      </c>
      <c r="DG25" s="248"/>
      <c r="DH25" s="182"/>
      <c r="DI25" s="233" t="s">
        <v>101</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5" thickBot="1">
      <c r="A26" s="195"/>
      <c r="B26" s="194"/>
      <c r="C26" s="41" t="s">
        <v>66</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142</v>
      </c>
      <c r="DE26" s="231">
        <f>(DE25-DE24)</f>
        <v>0</v>
      </c>
      <c r="DF26" s="231">
        <f>DE26/DO12</f>
        <v>0</v>
      </c>
      <c r="DG26" s="248"/>
      <c r="DH26" s="182"/>
      <c r="DI26" s="233" t="s">
        <v>105</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5" thickBot="1">
      <c r="A27" s="38"/>
      <c r="B27" s="39"/>
      <c r="C27" s="113" t="s">
        <v>143</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144</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65</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46</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5" thickBot="1">
      <c r="A29" s="195"/>
      <c r="B29" s="194"/>
      <c r="C29" s="42" t="s">
        <v>66</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130</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5" thickBot="1">
      <c r="A30" s="38"/>
      <c r="B30" s="39"/>
      <c r="C30" s="113" t="s">
        <v>145</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134</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65</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5" thickBot="1">
      <c r="A32" s="195"/>
      <c r="B32" s="194"/>
      <c r="C32" s="42" t="s">
        <v>66</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5" thickBot="1">
      <c r="A33" s="38"/>
      <c r="B33" s="39"/>
      <c r="C33" s="113" t="s">
        <v>146</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65</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5" thickBot="1">
      <c r="A35" s="195"/>
      <c r="B35" s="194"/>
      <c r="C35" s="43" t="s">
        <v>66</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147</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65</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66</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148</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65</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66</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149</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65</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66</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150</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65</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66</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151</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65</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66</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152</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65</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66</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153</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65</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66</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154</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65</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66</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155</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65</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66</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156</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65</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66</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ht="15.75" collapsed="1">
      <c r="A66" s="196"/>
      <c r="B66" s="197"/>
      <c r="C66" s="176" t="s">
        <v>77</v>
      </c>
      <c r="D66" s="177" t="s">
        <v>157</v>
      </c>
      <c r="E66" s="178" t="s">
        <v>79</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ht="15.75">
      <c r="A67" s="196"/>
      <c r="B67" s="198"/>
      <c r="C67" s="185" t="s">
        <v>82</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5"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5" thickBot="1">
      <c r="A69" s="188"/>
      <c r="B69" s="199"/>
      <c r="C69" s="63" t="s">
        <v>158</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85</v>
      </c>
      <c r="DB69" s="65" t="s">
        <v>86</v>
      </c>
      <c r="DP69" s="182"/>
      <c r="DQ69" s="182"/>
      <c r="DR69" s="182"/>
      <c r="DS69" s="182"/>
    </row>
    <row r="70" spans="1:124" s="183" customFormat="1" ht="14.45" customHeight="1" thickBot="1">
      <c r="A70" s="38"/>
      <c r="B70" s="39"/>
      <c r="C70" s="45" t="s">
        <v>159</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65</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5" thickBot="1">
      <c r="A72" s="195"/>
      <c r="B72" s="194"/>
      <c r="C72" s="42" t="s">
        <v>66</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160</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65</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66</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161</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65</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66</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162</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65</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66</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163</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65</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66</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5" collapsed="1" thickBot="1">
      <c r="A85" s="190"/>
      <c r="B85" s="191"/>
      <c r="C85" s="91" t="s">
        <v>164</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5" thickBot="1">
      <c r="A86" s="38"/>
      <c r="B86" s="39"/>
      <c r="C86" s="45" t="s">
        <v>165</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65</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5" thickBot="1">
      <c r="A88" s="195"/>
      <c r="B88" s="194"/>
      <c r="C88" s="42" t="s">
        <v>66</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5" thickBot="1">
      <c r="A89" s="38"/>
      <c r="B89" s="39"/>
      <c r="C89" s="47" t="s">
        <v>166</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65</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5" thickBot="1">
      <c r="A91" s="195"/>
      <c r="B91" s="194"/>
      <c r="C91" s="42" t="s">
        <v>66</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5" thickBot="1">
      <c r="A92" s="38"/>
      <c r="B92" s="39"/>
      <c r="C92" s="47" t="s">
        <v>167</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65</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5" thickBot="1">
      <c r="A94" s="195"/>
      <c r="B94" s="194"/>
      <c r="C94" s="42" t="s">
        <v>66</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5" thickBot="1">
      <c r="A95" s="38"/>
      <c r="B95" s="39"/>
      <c r="C95" s="47" t="s">
        <v>168</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65</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5" thickBot="1">
      <c r="A97" s="195"/>
      <c r="B97" s="194"/>
      <c r="C97" s="42" t="s">
        <v>66</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5" thickBot="1">
      <c r="A98" s="38"/>
      <c r="B98" s="39"/>
      <c r="C98" s="47" t="s">
        <v>169</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65</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5" thickBot="1">
      <c r="A100" s="195"/>
      <c r="B100" s="194"/>
      <c r="C100" s="43" t="s">
        <v>66</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170</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65</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66</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171</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65</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66</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172</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65</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66</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173</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65</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66</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174</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65</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66</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175</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65</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66</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176</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65</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66</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177</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65</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66</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178</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65</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66</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179</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65</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66</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180</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181</v>
      </c>
      <c r="B135" s="209"/>
      <c r="C135" s="203"/>
      <c r="E135" s="205"/>
      <c r="F135" s="182"/>
      <c r="G135" s="205"/>
      <c r="BC135" s="205"/>
      <c r="BD135" s="182"/>
      <c r="BE135" s="205"/>
      <c r="DC135" s="182"/>
      <c r="DU135" s="207"/>
    </row>
    <row r="136" spans="1:125" s="183" customFormat="1" ht="15" hidden="1" customHeight="1">
      <c r="A136" s="210" t="s">
        <v>182</v>
      </c>
      <c r="B136" s="211" t="s">
        <v>74</v>
      </c>
      <c r="C136" s="203"/>
      <c r="E136" s="205"/>
      <c r="F136" s="182"/>
      <c r="G136" s="205"/>
      <c r="BC136" s="205"/>
      <c r="BD136" s="182"/>
      <c r="BE136" s="205"/>
      <c r="DC136" s="182"/>
      <c r="DU136" s="207"/>
    </row>
    <row r="137" spans="1:125" s="183" customFormat="1" ht="15.75" hidden="1" customHeight="1">
      <c r="A137" s="210" t="s">
        <v>183</v>
      </c>
      <c r="B137" s="211" t="s">
        <v>40</v>
      </c>
      <c r="C137" s="203"/>
      <c r="E137" s="205"/>
      <c r="F137" s="182"/>
      <c r="G137" s="178"/>
      <c r="BC137" s="205"/>
      <c r="BD137" s="182"/>
      <c r="BE137" s="178"/>
      <c r="DC137" s="182"/>
      <c r="DU137" s="207"/>
    </row>
    <row r="138" spans="1:125" s="183" customFormat="1" ht="15.75" hidden="1" customHeight="1" thickBot="1">
      <c r="A138" s="212" t="s">
        <v>132</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2"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5011D74B-7E7E-47B0-9589-21F8880EB5F2}">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24DAE5F7-0469-488D-8BAF-A8E229545F03}">
      <formula1>$B$136:$B$138</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5059-16C8-4A17-BF32-A1A36BB2E49B}">
  <sheetPr>
    <tabColor rgb="FF92D050"/>
  </sheetPr>
  <dimension ref="A1:DU154"/>
  <sheetViews>
    <sheetView zoomScale="70" zoomScaleNormal="70" workbookViewId="0"/>
  </sheetViews>
  <sheetFormatPr defaultColWidth="8.88671875" defaultRowHeight="15" outlineLevelRow="1" outlineLevelCol="1"/>
  <cols>
    <col min="1" max="1" width="11.109375" style="207" customWidth="1"/>
    <col min="2" max="2" width="13.6640625" style="207" customWidth="1"/>
    <col min="3" max="4" width="31.6640625" style="207" customWidth="1"/>
    <col min="5" max="14" width="10.21875" style="207" customWidth="1"/>
    <col min="15" max="104" width="10.21875" style="207" hidden="1" customWidth="1" outlineLevel="1"/>
    <col min="105" max="105" width="16" style="207" customWidth="1" collapsed="1"/>
    <col min="106" max="106" width="26.33203125" style="207" customWidth="1"/>
    <col min="107" max="107" width="8.88671875" style="207"/>
    <col min="108" max="108" width="27.5546875" style="207" customWidth="1"/>
    <col min="109" max="109" width="10.88671875" style="207" bestFit="1" customWidth="1"/>
    <col min="110" max="111" width="14.21875" style="207" bestFit="1" customWidth="1"/>
    <col min="112" max="112" width="2.109375" style="207" customWidth="1"/>
    <col min="113" max="113" width="42.5546875" style="207" customWidth="1"/>
    <col min="114" max="114" width="20.44140625" style="207" customWidth="1"/>
    <col min="115" max="115" width="10.5546875" style="207" customWidth="1"/>
    <col min="116" max="116" width="12.109375" style="207" customWidth="1"/>
    <col min="117" max="117" width="2.88671875" style="207" customWidth="1"/>
    <col min="118" max="118" width="13.5546875" style="207" bestFit="1" customWidth="1"/>
    <col min="119" max="119" width="5.33203125" style="207" bestFit="1" customWidth="1"/>
    <col min="120" max="120" width="14.77734375" style="207" bestFit="1" customWidth="1"/>
    <col min="121" max="121" width="14.77734375" style="207" customWidth="1"/>
    <col min="122" max="122" width="20.109375" style="207" customWidth="1"/>
    <col min="123" max="123" width="21" style="207" customWidth="1"/>
    <col min="124" max="124" width="2.44140625" style="207" customWidth="1"/>
    <col min="125" max="125" width="30.109375" style="207" customWidth="1"/>
    <col min="126" max="16384" width="8.88671875" style="93"/>
  </cols>
  <sheetData>
    <row r="1" spans="1:125" s="183" customFormat="1" ht="15" customHeight="1">
      <c r="A1" s="175" t="s">
        <v>75</v>
      </c>
      <c r="B1" s="175" t="s">
        <v>76</v>
      </c>
      <c r="C1" s="176" t="s">
        <v>187</v>
      </c>
      <c r="D1" s="177" t="s">
        <v>78</v>
      </c>
      <c r="E1" s="178" t="s">
        <v>79</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37</v>
      </c>
      <c r="DH1" s="182" t="s">
        <v>37</v>
      </c>
      <c r="DM1" s="182" t="s">
        <v>37</v>
      </c>
      <c r="DP1" s="182"/>
      <c r="DQ1" s="182"/>
      <c r="DR1" s="182"/>
      <c r="DS1" s="182"/>
      <c r="DT1" s="182" t="s">
        <v>37</v>
      </c>
      <c r="DU1" s="182"/>
    </row>
    <row r="2" spans="1:125" s="183" customFormat="1" ht="15.75">
      <c r="A2" s="184" t="s">
        <v>80</v>
      </c>
      <c r="B2" s="184" t="s">
        <v>81</v>
      </c>
      <c r="C2" s="185" t="s">
        <v>82</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16.5" thickBot="1">
      <c r="A3" s="186"/>
      <c r="B3" s="186" t="s">
        <v>83</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5" thickBot="1">
      <c r="A4" s="188"/>
      <c r="B4" s="189"/>
      <c r="C4" s="63" t="s">
        <v>84</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85</v>
      </c>
      <c r="DB4" s="65" t="s">
        <v>86</v>
      </c>
      <c r="DP4" s="182" t="s">
        <v>87</v>
      </c>
      <c r="DQ4" s="182" t="s">
        <v>88</v>
      </c>
      <c r="DR4" s="182" t="s">
        <v>89</v>
      </c>
      <c r="DS4" s="182" t="s">
        <v>90</v>
      </c>
      <c r="DT4" s="182"/>
      <c r="DU4" s="223" t="s">
        <v>91</v>
      </c>
    </row>
    <row r="5" spans="1:125" s="183" customFormat="1" ht="19.5" thickBot="1">
      <c r="A5" s="38"/>
      <c r="B5" s="39"/>
      <c r="C5" s="45" t="s">
        <v>92</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93</v>
      </c>
      <c r="DE5" s="225" t="s">
        <v>94</v>
      </c>
      <c r="DF5" s="225" t="s">
        <v>95</v>
      </c>
      <c r="DG5" s="225" t="s">
        <v>96</v>
      </c>
      <c r="DH5" s="226"/>
      <c r="DI5" s="227" t="s">
        <v>97</v>
      </c>
      <c r="DJ5" s="228" t="str">
        <f>Option1PriceYear&amp;" Prices "&amp;Option1PVYear&amp;" Base Year"</f>
        <v>2025 Prices 2026 Base Year</v>
      </c>
      <c r="DK5" s="228" t="s">
        <v>95</v>
      </c>
      <c r="DL5" s="228" t="s">
        <v>96</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5" thickBot="1">
      <c r="A6" s="192" t="str">
        <f>IF(DA5&lt;&gt;0,(IF(OR(A5="",B5=""),"Please fill in the two boxes above",IF(AND(B5="YES",OR(A5="OTHER",A5="")),"YES for direct impacts on business/household only",""))),"")</f>
        <v/>
      </c>
      <c r="B6" s="193"/>
      <c r="C6" s="41" t="s">
        <v>65</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98</v>
      </c>
      <c r="DE6" s="231">
        <f>DU5/DO13</f>
        <v>0</v>
      </c>
      <c r="DF6" s="231">
        <f>DE6/DO11</f>
        <v>0</v>
      </c>
      <c r="DG6" s="231">
        <f>DF6/DO12</f>
        <v>0</v>
      </c>
      <c r="DH6" s="232"/>
      <c r="DI6" s="233" t="s">
        <v>46</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99</v>
      </c>
    </row>
    <row r="7" spans="1:125" s="183" customFormat="1" ht="16.5" thickBot="1">
      <c r="A7" s="192"/>
      <c r="B7" s="193"/>
      <c r="C7" s="42" t="s">
        <v>66</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100</v>
      </c>
      <c r="DE7" s="231">
        <f>DU7/DO13</f>
        <v>0</v>
      </c>
      <c r="DF7" s="231">
        <f>DE7/DO11</f>
        <v>0</v>
      </c>
      <c r="DG7" s="231">
        <f>DF7/DO12</f>
        <v>0</v>
      </c>
      <c r="DH7" s="232"/>
      <c r="DI7" s="233" t="s">
        <v>101</v>
      </c>
      <c r="DJ7" s="228">
        <f>SUM(DB6,DB9,DB12,DB15,DB18,DB22,DB25,DB28,DB31,DB34,DB37,DB40,DB43,DB46,DB49,DB52,DB55,DB58,DB61,DB64)</f>
        <v>0</v>
      </c>
      <c r="DK7" s="228">
        <f t="shared" ref="DK7:DK30" si="6">DJ7/$DO$11</f>
        <v>0</v>
      </c>
      <c r="DL7" s="228">
        <f t="shared" ref="DL7:DL12" si="7">DK7/$DO$12</f>
        <v>0</v>
      </c>
      <c r="DM7" s="235"/>
      <c r="DN7" s="236" t="s">
        <v>102</v>
      </c>
      <c r="DO7" s="209"/>
      <c r="DP7" s="182">
        <f t="shared" si="1"/>
        <v>0</v>
      </c>
      <c r="DQ7" s="182">
        <f t="shared" si="2"/>
        <v>0</v>
      </c>
      <c r="DR7" s="182">
        <f t="shared" si="3"/>
        <v>0</v>
      </c>
      <c r="DS7" s="182">
        <f t="shared" si="4"/>
        <v>0</v>
      </c>
      <c r="DT7" s="182"/>
      <c r="DU7" s="229">
        <f>SUMPRODUCT(DB70:DB130,DR70:DR130)</f>
        <v>0</v>
      </c>
    </row>
    <row r="8" spans="1:125" s="183" customFormat="1" ht="16.5" hidden="1" outlineLevel="1" thickBot="1">
      <c r="A8" s="38"/>
      <c r="B8" s="39"/>
      <c r="C8" s="47" t="s">
        <v>103</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104</v>
      </c>
      <c r="DE8" s="231">
        <f>DE6-DE7</f>
        <v>0</v>
      </c>
      <c r="DF8" s="237">
        <f>DE8/DO11</f>
        <v>0</v>
      </c>
      <c r="DG8" s="231">
        <f>DF8/DO12</f>
        <v>0</v>
      </c>
      <c r="DH8" s="232"/>
      <c r="DI8" s="233" t="s">
        <v>105</v>
      </c>
      <c r="DJ8" s="228">
        <f>SUM(DB7,DB10,DB13,DB16,DB19,DB23,DB26,DB29,DB32,DB35,DB38,DB41,DB44,DB47,DB50,DB53,DB56,DB59,DB62,DB65)</f>
        <v>0</v>
      </c>
      <c r="DK8" s="228">
        <f t="shared" si="6"/>
        <v>0</v>
      </c>
      <c r="DL8" s="228">
        <f t="shared" si="7"/>
        <v>0</v>
      </c>
      <c r="DM8" s="238"/>
      <c r="DN8" s="239" t="s">
        <v>106</v>
      </c>
      <c r="DO8" s="240">
        <f>1+DiscountRate</f>
        <v>1.0349999999999999</v>
      </c>
      <c r="DP8" s="182">
        <f t="shared" si="1"/>
        <v>0</v>
      </c>
      <c r="DQ8" s="182">
        <f t="shared" si="2"/>
        <v>0</v>
      </c>
      <c r="DR8" s="182">
        <f t="shared" si="3"/>
        <v>0</v>
      </c>
      <c r="DS8" s="182">
        <f t="shared" si="4"/>
        <v>0</v>
      </c>
      <c r="DT8" s="182"/>
      <c r="DU8" s="234" t="s">
        <v>107</v>
      </c>
    </row>
    <row r="9" spans="1:125" s="183" customFormat="1" ht="16.5" hidden="1" customHeight="1" outlineLevel="1" thickBot="1">
      <c r="A9" s="192" t="str">
        <f>IF(DA8&lt;&gt;0,(IF(OR(A8="",B8=""),"Please fill in the two boxes above",IF(AND(B8="YES",OR(A8="OTHER",A8="")),"YES for direct impacts on business/household only",""))),"")</f>
        <v/>
      </c>
      <c r="B9" s="194"/>
      <c r="C9" s="41" t="s">
        <v>65</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108</v>
      </c>
      <c r="DJ9" s="243"/>
      <c r="DK9" s="228"/>
      <c r="DL9" s="228"/>
      <c r="DM9" s="238"/>
      <c r="DN9" s="244" t="s">
        <v>109</v>
      </c>
      <c r="DO9" s="245">
        <v>2025</v>
      </c>
      <c r="DP9" s="182">
        <f t="shared" si="1"/>
        <v>0</v>
      </c>
      <c r="DQ9" s="182">
        <f t="shared" si="2"/>
        <v>0</v>
      </c>
      <c r="DR9" s="182">
        <f t="shared" si="3"/>
        <v>0</v>
      </c>
      <c r="DS9" s="182">
        <f t="shared" si="4"/>
        <v>0</v>
      </c>
      <c r="DT9" s="182"/>
      <c r="DU9" s="246">
        <f>DU7-DU5</f>
        <v>0</v>
      </c>
    </row>
    <row r="10" spans="1:125" s="183" customFormat="1" ht="16.5" hidden="1" outlineLevel="1" thickBot="1">
      <c r="A10" s="195"/>
      <c r="B10" s="194"/>
      <c r="C10" s="42" t="s">
        <v>66</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46</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9.5" hidden="1" outlineLevel="1" thickBot="1">
      <c r="A11" s="38"/>
      <c r="B11" s="39"/>
      <c r="C11" s="47" t="s">
        <v>110</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111</v>
      </c>
      <c r="DE11" s="225" t="s">
        <v>94</v>
      </c>
      <c r="DF11" s="225" t="s">
        <v>95</v>
      </c>
      <c r="DG11" s="225" t="s">
        <v>96</v>
      </c>
      <c r="DH11" s="226"/>
      <c r="DI11" s="233" t="s">
        <v>101</v>
      </c>
      <c r="DJ11" s="228">
        <f t="shared" ref="DJ11:DJ12" si="8">SUM(DB71,DB74,DB77,DB80,DB83,DB87,DB90,DB93,DB96,DB99,DB102,DB105,DB108,DB111,DB114,DB117,DB120,DB123,DB126,DB129)</f>
        <v>0</v>
      </c>
      <c r="DK11" s="228">
        <f t="shared" si="6"/>
        <v>0</v>
      </c>
      <c r="DL11" s="228">
        <f t="shared" si="7"/>
        <v>0</v>
      </c>
      <c r="DM11" s="182"/>
      <c r="DN11" s="208" t="s">
        <v>112</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65</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113</v>
      </c>
      <c r="DE12" s="231">
        <f>DU13/DO13</f>
        <v>0</v>
      </c>
      <c r="DF12" s="231">
        <f>DE12/DO11</f>
        <v>0</v>
      </c>
      <c r="DG12" s="231">
        <f>DF12/DO12</f>
        <v>0</v>
      </c>
      <c r="DH12" s="248"/>
      <c r="DI12" s="233" t="s">
        <v>105</v>
      </c>
      <c r="DJ12" s="228">
        <f t="shared" si="8"/>
        <v>0</v>
      </c>
      <c r="DK12" s="228">
        <f t="shared" si="6"/>
        <v>0</v>
      </c>
      <c r="DL12" s="228">
        <f t="shared" si="7"/>
        <v>0</v>
      </c>
      <c r="DM12" s="182"/>
      <c r="DN12" s="239" t="s">
        <v>114</v>
      </c>
      <c r="DO12" s="240">
        <f>(DO8^(Option1PVYear-DO9))</f>
        <v>1.0349999999999999</v>
      </c>
      <c r="DP12" s="182">
        <f t="shared" si="1"/>
        <v>0</v>
      </c>
      <c r="DQ12" s="182">
        <f t="shared" si="2"/>
        <v>0</v>
      </c>
      <c r="DR12" s="182">
        <f t="shared" si="3"/>
        <v>0</v>
      </c>
      <c r="DS12" s="182">
        <f t="shared" si="4"/>
        <v>0</v>
      </c>
      <c r="DT12" s="182"/>
      <c r="DU12" s="223" t="s">
        <v>115</v>
      </c>
    </row>
    <row r="13" spans="1:125" s="183" customFormat="1" ht="16.5" hidden="1" outlineLevel="1" thickBot="1">
      <c r="A13" s="195"/>
      <c r="B13" s="194"/>
      <c r="C13" s="42" t="s">
        <v>66</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116</v>
      </c>
      <c r="DE13" s="231">
        <f>DU15/DO13</f>
        <v>0</v>
      </c>
      <c r="DF13" s="231">
        <f>DE13/DO11</f>
        <v>0</v>
      </c>
      <c r="DG13" s="231">
        <f>DF13/DO12</f>
        <v>0</v>
      </c>
      <c r="DH13" s="248"/>
      <c r="DN13" s="244" t="s">
        <v>117</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5" hidden="1" outlineLevel="1" thickBot="1">
      <c r="A14" s="38"/>
      <c r="B14" s="39"/>
      <c r="C14" s="47" t="s">
        <v>118</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119</v>
      </c>
      <c r="DE14" s="231">
        <f>DE12-DE13</f>
        <v>0</v>
      </c>
      <c r="DF14" s="237">
        <f>DE14/DO11</f>
        <v>0</v>
      </c>
      <c r="DG14" s="231">
        <f>DF14/DO12</f>
        <v>0</v>
      </c>
      <c r="DH14" s="248"/>
      <c r="DI14" s="227" t="s">
        <v>120</v>
      </c>
      <c r="DJ14" s="228" t="str">
        <f>Option1PriceYear&amp;" Prices "&amp;Option1PVYear&amp;" Base Year"</f>
        <v>2025 Prices 2026 Base Year</v>
      </c>
      <c r="DK14" s="228" t="s">
        <v>95</v>
      </c>
      <c r="DL14" s="228" t="s">
        <v>96</v>
      </c>
      <c r="DP14" s="182">
        <f t="shared" si="1"/>
        <v>0</v>
      </c>
      <c r="DQ14" s="182">
        <f t="shared" si="2"/>
        <v>0</v>
      </c>
      <c r="DR14" s="182">
        <f t="shared" si="3"/>
        <v>0</v>
      </c>
      <c r="DS14" s="182">
        <f t="shared" si="4"/>
        <v>0</v>
      </c>
      <c r="DT14" s="182"/>
      <c r="DU14" s="234" t="s">
        <v>121</v>
      </c>
    </row>
    <row r="15" spans="1:125" s="183" customFormat="1" ht="16.5" hidden="1" outlineLevel="1" thickBot="1">
      <c r="A15" s="192" t="str">
        <f>IF(DA14&lt;&gt;0,(IF(OR(A14="",B14=""),"Please fill in the two boxes above",IF(AND(B14="YES",OR(A14="OTHER",A14="")),"YES for direct impacts on business/household only",""))),"")</f>
        <v/>
      </c>
      <c r="B15" s="194"/>
      <c r="C15" s="41" t="s">
        <v>65</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46</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5" hidden="1" outlineLevel="1" thickBot="1">
      <c r="A16" s="195"/>
      <c r="B16" s="194"/>
      <c r="C16" s="42" t="s">
        <v>66</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101</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122</v>
      </c>
    </row>
    <row r="17" spans="1:125" s="183" customFormat="1" ht="19.5" hidden="1" outlineLevel="1" thickBot="1">
      <c r="A17" s="38"/>
      <c r="B17" s="39"/>
      <c r="C17" s="47" t="s">
        <v>123</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124</v>
      </c>
      <c r="DE17" s="225" t="s">
        <v>95</v>
      </c>
      <c r="DF17" s="225" t="s">
        <v>96</v>
      </c>
      <c r="DG17" s="226"/>
      <c r="DH17" s="226"/>
      <c r="DI17" s="233" t="s">
        <v>105</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5" hidden="1" outlineLevel="1" thickBot="1">
      <c r="A18" s="192" t="str">
        <f>IF(DA17&lt;&gt;0,(IF(OR(A17="",B17=""),"Please fill in the two boxes above",IF(AND(B17="YES",OR(A17="OTHER",A17="")),"YES for direct impacts on business/household only",""))),"")</f>
        <v/>
      </c>
      <c r="B18" s="194"/>
      <c r="C18" s="41" t="s">
        <v>65</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125</v>
      </c>
      <c r="DE18" s="231">
        <f>DU21/DO11</f>
        <v>0</v>
      </c>
      <c r="DF18" s="231">
        <f>DE18/DO12</f>
        <v>0</v>
      </c>
      <c r="DG18" s="248"/>
      <c r="DH18" s="248"/>
      <c r="DI18" s="227" t="s">
        <v>126</v>
      </c>
      <c r="DJ18" s="243"/>
      <c r="DK18" s="228"/>
      <c r="DL18" s="228"/>
      <c r="DP18" s="182">
        <f t="shared" si="1"/>
        <v>0</v>
      </c>
      <c r="DQ18" s="182">
        <f t="shared" si="2"/>
        <v>0</v>
      </c>
      <c r="DR18" s="182">
        <f t="shared" si="3"/>
        <v>0</v>
      </c>
      <c r="DS18" s="182">
        <f t="shared" si="4"/>
        <v>0</v>
      </c>
      <c r="DT18" s="182"/>
    </row>
    <row r="19" spans="1:125" s="183" customFormat="1" ht="16.5" hidden="1" outlineLevel="1" thickBot="1">
      <c r="A19" s="195"/>
      <c r="B19" s="194"/>
      <c r="C19" s="43" t="s">
        <v>66</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127</v>
      </c>
      <c r="DE19" s="231">
        <f>DU23/DO11</f>
        <v>0</v>
      </c>
      <c r="DF19" s="231">
        <f>DE19/DO12</f>
        <v>0</v>
      </c>
      <c r="DG19" s="248"/>
      <c r="DH19" s="248"/>
      <c r="DI19" s="233" t="s">
        <v>46</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5" collapsed="1" thickBot="1">
      <c r="A20" s="190"/>
      <c r="B20" s="191"/>
      <c r="C20" s="91" t="s">
        <v>128</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129</v>
      </c>
      <c r="DE20" s="237">
        <f>DU25/DO11</f>
        <v>0</v>
      </c>
      <c r="DF20" s="231">
        <f>DE20/DO12</f>
        <v>0</v>
      </c>
      <c r="DG20" s="248"/>
      <c r="DH20" s="248"/>
      <c r="DI20" s="233" t="s">
        <v>130</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131</v>
      </c>
    </row>
    <row r="21" spans="1:125" s="183" customFormat="1" ht="16.5" thickBot="1">
      <c r="A21" s="38"/>
      <c r="B21" s="39"/>
      <c r="C21" s="40" t="s">
        <v>133</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134</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65</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135</v>
      </c>
    </row>
    <row r="23" spans="1:125" s="183" customFormat="1" ht="19.5" thickBot="1">
      <c r="A23" s="195"/>
      <c r="B23" s="194"/>
      <c r="C23" s="42" t="s">
        <v>66</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136</v>
      </c>
      <c r="DE23" s="225" t="s">
        <v>95</v>
      </c>
      <c r="DF23" s="225" t="s">
        <v>96</v>
      </c>
      <c r="DG23" s="226"/>
      <c r="DI23" s="227" t="s">
        <v>137</v>
      </c>
      <c r="DJ23" s="228" t="str">
        <f>Option1PriceYear&amp;" Prices "&amp;Option1PVYear&amp;" Base Year"</f>
        <v>2025 Prices 2026 Base Year</v>
      </c>
      <c r="DK23" s="228" t="s">
        <v>95</v>
      </c>
      <c r="DL23" s="228" t="s">
        <v>96</v>
      </c>
      <c r="DP23" s="182">
        <f t="shared" si="1"/>
        <v>0</v>
      </c>
      <c r="DQ23" s="182">
        <f t="shared" si="2"/>
        <v>0</v>
      </c>
      <c r="DR23" s="182">
        <f t="shared" si="3"/>
        <v>0</v>
      </c>
      <c r="DS23" s="182">
        <f t="shared" si="4"/>
        <v>0</v>
      </c>
      <c r="DT23" s="182"/>
      <c r="DU23" s="250">
        <f>SUMPRODUCT(DB70:DB130,DP70:DP130)</f>
        <v>0</v>
      </c>
    </row>
    <row r="24" spans="1:125" s="183" customFormat="1" ht="16.5" thickBot="1">
      <c r="A24" s="38"/>
      <c r="B24" s="39"/>
      <c r="C24" s="113" t="s">
        <v>138</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139</v>
      </c>
      <c r="DE24" s="231">
        <f>DJ6/DO11</f>
        <v>0</v>
      </c>
      <c r="DF24" s="231">
        <f>DE24/DO12</f>
        <v>0</v>
      </c>
      <c r="DG24" s="248"/>
      <c r="DI24" s="233" t="s">
        <v>46</v>
      </c>
      <c r="DJ24" s="228">
        <f>SUM(DA5,DA8,DA11,DA14,DA17)</f>
        <v>0</v>
      </c>
      <c r="DK24" s="228">
        <f t="shared" si="6"/>
        <v>0</v>
      </c>
      <c r="DL24" s="228">
        <f>DK24/$DO$12</f>
        <v>0</v>
      </c>
      <c r="DP24" s="182">
        <f t="shared" si="1"/>
        <v>0</v>
      </c>
      <c r="DQ24" s="182">
        <f t="shared" si="2"/>
        <v>0</v>
      </c>
      <c r="DR24" s="182">
        <f t="shared" si="3"/>
        <v>0</v>
      </c>
      <c r="DS24" s="182">
        <f t="shared" si="4"/>
        <v>0</v>
      </c>
      <c r="DT24" s="182"/>
      <c r="DU24" s="234" t="s">
        <v>140</v>
      </c>
    </row>
    <row r="25" spans="1:125" s="183" customFormat="1" ht="16.5" thickBot="1">
      <c r="A25" s="192" t="str">
        <f>IF(DA24&lt;&gt;0,(IF(OR(A24="",B24=""),"Please fill in the two boxes above",IF(AND(B24="YES",OR(A24="OTHER",A24="")),"YES for direct impacts on business/household only",""))),"")</f>
        <v/>
      </c>
      <c r="B25" s="194"/>
      <c r="C25" s="41" t="s">
        <v>65</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141</v>
      </c>
      <c r="DE25" s="231">
        <f>DJ10/DO11</f>
        <v>0</v>
      </c>
      <c r="DF25" s="231">
        <f>DE25/DO12</f>
        <v>0</v>
      </c>
      <c r="DG25" s="248"/>
      <c r="DH25" s="182"/>
      <c r="DI25" s="233" t="s">
        <v>101</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5" thickBot="1">
      <c r="A26" s="195"/>
      <c r="B26" s="194"/>
      <c r="C26" s="41" t="s">
        <v>66</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142</v>
      </c>
      <c r="DE26" s="231">
        <f>(DE25-DE24)</f>
        <v>0</v>
      </c>
      <c r="DF26" s="231">
        <f>DE26/DO12</f>
        <v>0</v>
      </c>
      <c r="DG26" s="248"/>
      <c r="DH26" s="182"/>
      <c r="DI26" s="233" t="s">
        <v>105</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5" thickBot="1">
      <c r="A27" s="38"/>
      <c r="B27" s="39"/>
      <c r="C27" s="113" t="s">
        <v>143</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144</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65</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46</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5" thickBot="1">
      <c r="A29" s="195"/>
      <c r="B29" s="194"/>
      <c r="C29" s="42" t="s">
        <v>66</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130</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5" thickBot="1">
      <c r="A30" s="38"/>
      <c r="B30" s="39"/>
      <c r="C30" s="113" t="s">
        <v>145</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134</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65</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5" thickBot="1">
      <c r="A32" s="195"/>
      <c r="B32" s="194"/>
      <c r="C32" s="42" t="s">
        <v>66</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5" thickBot="1">
      <c r="A33" s="38"/>
      <c r="B33" s="39"/>
      <c r="C33" s="113" t="s">
        <v>146</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65</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5" thickBot="1">
      <c r="A35" s="195"/>
      <c r="B35" s="194"/>
      <c r="C35" s="43" t="s">
        <v>66</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147</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65</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66</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148</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65</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66</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149</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65</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66</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150</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65</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66</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151</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65</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66</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152</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65</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66</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153</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65</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66</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154</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65</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66</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155</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65</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66</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156</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65</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66</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ht="15.75" collapsed="1">
      <c r="A66" s="196"/>
      <c r="B66" s="197"/>
      <c r="C66" s="176" t="s">
        <v>77</v>
      </c>
      <c r="D66" s="177" t="s">
        <v>157</v>
      </c>
      <c r="E66" s="178" t="s">
        <v>79</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ht="15.75">
      <c r="A67" s="196"/>
      <c r="B67" s="198"/>
      <c r="C67" s="185" t="s">
        <v>82</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5"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5" thickBot="1">
      <c r="A69" s="188"/>
      <c r="B69" s="199"/>
      <c r="C69" s="63" t="s">
        <v>158</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85</v>
      </c>
      <c r="DB69" s="65" t="s">
        <v>86</v>
      </c>
      <c r="DP69" s="182"/>
      <c r="DQ69" s="182"/>
      <c r="DR69" s="182"/>
      <c r="DS69" s="182"/>
    </row>
    <row r="70" spans="1:124" s="183" customFormat="1" ht="14.45" customHeight="1" thickBot="1">
      <c r="A70" s="38"/>
      <c r="B70" s="39"/>
      <c r="C70" s="45" t="s">
        <v>159</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65</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5" thickBot="1">
      <c r="A72" s="195"/>
      <c r="B72" s="194"/>
      <c r="C72" s="42" t="s">
        <v>66</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160</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65</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66</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161</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65</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66</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162</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65</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66</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163</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65</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66</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5" collapsed="1" thickBot="1">
      <c r="A85" s="190"/>
      <c r="B85" s="191"/>
      <c r="C85" s="91" t="s">
        <v>164</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5" thickBot="1">
      <c r="A86" s="38"/>
      <c r="B86" s="39"/>
      <c r="C86" s="45" t="s">
        <v>165</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65</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5" thickBot="1">
      <c r="A88" s="195"/>
      <c r="B88" s="194"/>
      <c r="C88" s="42" t="s">
        <v>66</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5" thickBot="1">
      <c r="A89" s="38"/>
      <c r="B89" s="39"/>
      <c r="C89" s="47" t="s">
        <v>166</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65</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5" thickBot="1">
      <c r="A91" s="195"/>
      <c r="B91" s="194"/>
      <c r="C91" s="42" t="s">
        <v>66</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5" thickBot="1">
      <c r="A92" s="38"/>
      <c r="B92" s="39"/>
      <c r="C92" s="47" t="s">
        <v>167</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65</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5" thickBot="1">
      <c r="A94" s="195"/>
      <c r="B94" s="194"/>
      <c r="C94" s="42" t="s">
        <v>66</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5" thickBot="1">
      <c r="A95" s="38"/>
      <c r="B95" s="39"/>
      <c r="C95" s="47" t="s">
        <v>168</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65</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5" thickBot="1">
      <c r="A97" s="195"/>
      <c r="B97" s="194"/>
      <c r="C97" s="42" t="s">
        <v>66</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5" thickBot="1">
      <c r="A98" s="38"/>
      <c r="B98" s="39"/>
      <c r="C98" s="47" t="s">
        <v>169</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65</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5" thickBot="1">
      <c r="A100" s="195"/>
      <c r="B100" s="194"/>
      <c r="C100" s="43" t="s">
        <v>66</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170</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65</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66</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171</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65</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66</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172</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65</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66</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173</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65</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66</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174</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65</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66</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175</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65</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66</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176</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65</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66</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177</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65</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66</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178</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65</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66</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179</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65</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66</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180</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181</v>
      </c>
      <c r="B135" s="209"/>
      <c r="C135" s="203"/>
      <c r="E135" s="205"/>
      <c r="F135" s="182"/>
      <c r="G135" s="205"/>
      <c r="BC135" s="205"/>
      <c r="BD135" s="182"/>
      <c r="BE135" s="205"/>
      <c r="DC135" s="182"/>
      <c r="DU135" s="207"/>
    </row>
    <row r="136" spans="1:125" s="183" customFormat="1" ht="15" hidden="1" customHeight="1">
      <c r="A136" s="210" t="s">
        <v>182</v>
      </c>
      <c r="B136" s="211" t="s">
        <v>74</v>
      </c>
      <c r="C136" s="203"/>
      <c r="E136" s="205"/>
      <c r="F136" s="182"/>
      <c r="G136" s="205"/>
      <c r="BC136" s="205"/>
      <c r="BD136" s="182"/>
      <c r="BE136" s="205"/>
      <c r="DC136" s="182"/>
      <c r="DU136" s="207"/>
    </row>
    <row r="137" spans="1:125" s="183" customFormat="1" ht="15.75" hidden="1" customHeight="1">
      <c r="A137" s="210" t="s">
        <v>183</v>
      </c>
      <c r="B137" s="211" t="s">
        <v>40</v>
      </c>
      <c r="C137" s="203"/>
      <c r="E137" s="205"/>
      <c r="F137" s="182"/>
      <c r="G137" s="178"/>
      <c r="BC137" s="205"/>
      <c r="BD137" s="182"/>
      <c r="BE137" s="178"/>
      <c r="DC137" s="182"/>
      <c r="DU137" s="207"/>
    </row>
    <row r="138" spans="1:125" s="183" customFormat="1" ht="15.75" hidden="1" customHeight="1" thickBot="1">
      <c r="A138" s="212" t="s">
        <v>132</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1" priority="1" stopIfTrue="1" operator="equal">
      <formula>0</formula>
    </cfRule>
  </conditionalFormatting>
  <dataValidations count="2">
    <dataValidation type="list" allowBlank="1" showInputMessage="1" showErrorMessage="1" sqref="B8 B5 B14 B128 B17 B11 B24 B21 B27 B30 B36 B39 B42 B45 B48 B51 B54 B57 B60 B63 B70 B33 B73 B79 B82 B86 B89 B92 B95 B98 B101 B104 B107 B110 B113 B116 B119 B122 B125 B76" xr:uid="{A228D8EE-0939-4EAB-9B3F-BB230B646DD1}">
      <formula1>$B$136:$B$138</formula1>
    </dataValidation>
    <dataValidation type="list" allowBlank="1" showInputMessage="1" showErrorMessage="1" sqref="A110 A8 A119 A122 A113 A125 A82 A5 A101 A104 A45 A51 A57 A39 A36 A30 A27 A21 A24 A76 A42 A116 A92 A89 A86 A128 A79 A73 A33 A70 A63 A60 A17 A54 A48 A107 A95 A98 A14 A11" xr:uid="{4464D69E-0C43-449B-B7BD-F97938C7CB20}">
      <formula1>$A$136:$A$142</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FAEB7-69B9-4DB7-8C1B-EE1BE46DDFCC}">
  <sheetPr>
    <tabColor rgb="FF92D050"/>
  </sheetPr>
  <dimension ref="A1:DU154"/>
  <sheetViews>
    <sheetView zoomScale="70" zoomScaleNormal="70" workbookViewId="0"/>
  </sheetViews>
  <sheetFormatPr defaultColWidth="8.88671875" defaultRowHeight="15" outlineLevelRow="1" outlineLevelCol="1"/>
  <cols>
    <col min="1" max="1" width="11.109375" style="207" customWidth="1"/>
    <col min="2" max="2" width="13.6640625" style="207" customWidth="1"/>
    <col min="3" max="4" width="31.6640625" style="207" customWidth="1"/>
    <col min="5" max="14" width="10.21875" style="207" customWidth="1"/>
    <col min="15" max="104" width="10.21875" style="207" hidden="1" customWidth="1" outlineLevel="1"/>
    <col min="105" max="105" width="16" style="207" customWidth="1" collapsed="1"/>
    <col min="106" max="106" width="26.33203125" style="207" customWidth="1"/>
    <col min="107" max="107" width="8.88671875" style="207"/>
    <col min="108" max="108" width="27.5546875" style="207" customWidth="1"/>
    <col min="109" max="109" width="10.88671875" style="207" bestFit="1" customWidth="1"/>
    <col min="110" max="111" width="14.21875" style="207" bestFit="1" customWidth="1"/>
    <col min="112" max="112" width="2.109375" style="207" customWidth="1"/>
    <col min="113" max="113" width="42.5546875" style="207" customWidth="1"/>
    <col min="114" max="114" width="20.44140625" style="207" customWidth="1"/>
    <col min="115" max="115" width="10.5546875" style="207" customWidth="1"/>
    <col min="116" max="116" width="12.109375" style="207" customWidth="1"/>
    <col min="117" max="117" width="2.88671875" style="207" customWidth="1"/>
    <col min="118" max="118" width="13.5546875" style="207" bestFit="1" customWidth="1"/>
    <col min="119" max="119" width="5.33203125" style="207" bestFit="1" customWidth="1"/>
    <col min="120" max="120" width="14.77734375" style="207" bestFit="1" customWidth="1"/>
    <col min="121" max="121" width="14.77734375" style="207" customWidth="1"/>
    <col min="122" max="122" width="20.109375" style="207" customWidth="1"/>
    <col min="123" max="123" width="21" style="207" customWidth="1"/>
    <col min="124" max="124" width="2.44140625" style="207" customWidth="1"/>
    <col min="125" max="125" width="30.109375" style="207" customWidth="1"/>
    <col min="126" max="16384" width="8.88671875" style="93"/>
  </cols>
  <sheetData>
    <row r="1" spans="1:125" s="183" customFormat="1" ht="15" customHeight="1">
      <c r="A1" s="175" t="s">
        <v>75</v>
      </c>
      <c r="B1" s="175" t="s">
        <v>76</v>
      </c>
      <c r="C1" s="176" t="s">
        <v>188</v>
      </c>
      <c r="D1" s="177" t="s">
        <v>78</v>
      </c>
      <c r="E1" s="178" t="s">
        <v>79</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37</v>
      </c>
      <c r="DH1" s="182" t="s">
        <v>37</v>
      </c>
      <c r="DM1" s="182" t="s">
        <v>37</v>
      </c>
      <c r="DP1" s="182"/>
      <c r="DQ1" s="182"/>
      <c r="DR1" s="182"/>
      <c r="DS1" s="182"/>
      <c r="DT1" s="182" t="s">
        <v>37</v>
      </c>
      <c r="DU1" s="182"/>
    </row>
    <row r="2" spans="1:125" s="183" customFormat="1" ht="15.75">
      <c r="A2" s="184" t="s">
        <v>80</v>
      </c>
      <c r="B2" s="184" t="s">
        <v>81</v>
      </c>
      <c r="C2" s="185" t="s">
        <v>82</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16.5" thickBot="1">
      <c r="A3" s="186"/>
      <c r="B3" s="186" t="s">
        <v>83</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5" thickBot="1">
      <c r="A4" s="188"/>
      <c r="B4" s="189"/>
      <c r="C4" s="63" t="s">
        <v>84</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85</v>
      </c>
      <c r="DB4" s="65" t="s">
        <v>86</v>
      </c>
      <c r="DP4" s="182" t="s">
        <v>87</v>
      </c>
      <c r="DQ4" s="182" t="s">
        <v>88</v>
      </c>
      <c r="DR4" s="182" t="s">
        <v>89</v>
      </c>
      <c r="DS4" s="182" t="s">
        <v>90</v>
      </c>
      <c r="DT4" s="182"/>
      <c r="DU4" s="223" t="s">
        <v>91</v>
      </c>
    </row>
    <row r="5" spans="1:125" s="183" customFormat="1" ht="19.5" thickBot="1">
      <c r="A5" s="38"/>
      <c r="B5" s="39"/>
      <c r="C5" s="45" t="s">
        <v>92</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93</v>
      </c>
      <c r="DE5" s="225" t="s">
        <v>94</v>
      </c>
      <c r="DF5" s="225" t="s">
        <v>95</v>
      </c>
      <c r="DG5" s="225" t="s">
        <v>96</v>
      </c>
      <c r="DH5" s="226"/>
      <c r="DI5" s="227" t="s">
        <v>97</v>
      </c>
      <c r="DJ5" s="228" t="str">
        <f>Option1PriceYear&amp;" Prices "&amp;Option1PVYear&amp;" Base Year"</f>
        <v>2025 Prices 2026 Base Year</v>
      </c>
      <c r="DK5" s="228" t="s">
        <v>95</v>
      </c>
      <c r="DL5" s="228" t="s">
        <v>96</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5" thickBot="1">
      <c r="A6" s="192" t="str">
        <f>IF(DA5&lt;&gt;0,(IF(OR(A5="",B5=""),"Please fill in the two boxes above",IF(AND(B5="YES",OR(A5="OTHER",A5="")),"YES for direct impacts on business/household only",""))),"")</f>
        <v/>
      </c>
      <c r="B6" s="193"/>
      <c r="C6" s="41" t="s">
        <v>65</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98</v>
      </c>
      <c r="DE6" s="231">
        <f>DU5/DO13</f>
        <v>0</v>
      </c>
      <c r="DF6" s="231">
        <f>DE6/DO11</f>
        <v>0</v>
      </c>
      <c r="DG6" s="231">
        <f>DF6/DO12</f>
        <v>0</v>
      </c>
      <c r="DH6" s="232"/>
      <c r="DI6" s="233" t="s">
        <v>46</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99</v>
      </c>
    </row>
    <row r="7" spans="1:125" s="183" customFormat="1" ht="16.5" thickBot="1">
      <c r="A7" s="192"/>
      <c r="B7" s="193"/>
      <c r="C7" s="42" t="s">
        <v>66</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100</v>
      </c>
      <c r="DE7" s="231">
        <f>DU7/DO13</f>
        <v>0</v>
      </c>
      <c r="DF7" s="231">
        <f>DE7/DO11</f>
        <v>0</v>
      </c>
      <c r="DG7" s="231">
        <f>DF7/DO12</f>
        <v>0</v>
      </c>
      <c r="DH7" s="232"/>
      <c r="DI7" s="233" t="s">
        <v>101</v>
      </c>
      <c r="DJ7" s="228">
        <f>SUM(DB6,DB9,DB12,DB15,DB18,DB22,DB25,DB28,DB31,DB34,DB37,DB40,DB43,DB46,DB49,DB52,DB55,DB58,DB61,DB64)</f>
        <v>0</v>
      </c>
      <c r="DK7" s="228">
        <f t="shared" ref="DK7:DK30" si="6">DJ7/$DO$11</f>
        <v>0</v>
      </c>
      <c r="DL7" s="228">
        <f t="shared" ref="DL7:DL12" si="7">DK7/$DO$12</f>
        <v>0</v>
      </c>
      <c r="DM7" s="235"/>
      <c r="DN7" s="236" t="s">
        <v>102</v>
      </c>
      <c r="DO7" s="209"/>
      <c r="DP7" s="182">
        <f t="shared" si="1"/>
        <v>0</v>
      </c>
      <c r="DQ7" s="182">
        <f t="shared" si="2"/>
        <v>0</v>
      </c>
      <c r="DR7" s="182">
        <f t="shared" si="3"/>
        <v>0</v>
      </c>
      <c r="DS7" s="182">
        <f t="shared" si="4"/>
        <v>0</v>
      </c>
      <c r="DT7" s="182"/>
      <c r="DU7" s="229">
        <f>SUMPRODUCT(DB70:DB130,DR70:DR130)</f>
        <v>0</v>
      </c>
    </row>
    <row r="8" spans="1:125" s="183" customFormat="1" ht="16.5" hidden="1" outlineLevel="1" thickBot="1">
      <c r="A8" s="38"/>
      <c r="B8" s="39"/>
      <c r="C8" s="47" t="s">
        <v>103</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104</v>
      </c>
      <c r="DE8" s="231">
        <f>DE6-DE7</f>
        <v>0</v>
      </c>
      <c r="DF8" s="237">
        <f>DE8/DO11</f>
        <v>0</v>
      </c>
      <c r="DG8" s="231">
        <f>DF8/DO12</f>
        <v>0</v>
      </c>
      <c r="DH8" s="232"/>
      <c r="DI8" s="233" t="s">
        <v>105</v>
      </c>
      <c r="DJ8" s="228">
        <f>SUM(DB7,DB10,DB13,DB16,DB19,DB23,DB26,DB29,DB32,DB35,DB38,DB41,DB44,DB47,DB50,DB53,DB56,DB59,DB62,DB65)</f>
        <v>0</v>
      </c>
      <c r="DK8" s="228">
        <f t="shared" si="6"/>
        <v>0</v>
      </c>
      <c r="DL8" s="228">
        <f t="shared" si="7"/>
        <v>0</v>
      </c>
      <c r="DM8" s="238"/>
      <c r="DN8" s="239" t="s">
        <v>106</v>
      </c>
      <c r="DO8" s="240">
        <f>1+DiscountRate</f>
        <v>1.0349999999999999</v>
      </c>
      <c r="DP8" s="182">
        <f t="shared" si="1"/>
        <v>0</v>
      </c>
      <c r="DQ8" s="182">
        <f t="shared" si="2"/>
        <v>0</v>
      </c>
      <c r="DR8" s="182">
        <f t="shared" si="3"/>
        <v>0</v>
      </c>
      <c r="DS8" s="182">
        <f t="shared" si="4"/>
        <v>0</v>
      </c>
      <c r="DT8" s="182"/>
      <c r="DU8" s="234" t="s">
        <v>107</v>
      </c>
    </row>
    <row r="9" spans="1:125" s="183" customFormat="1" ht="16.5" hidden="1" customHeight="1" outlineLevel="1" thickBot="1">
      <c r="A9" s="192" t="str">
        <f>IF(DA8&lt;&gt;0,(IF(OR(A8="",B8=""),"Please fill in the two boxes above",IF(AND(B8="YES",OR(A8="OTHER",A8="")),"YES for direct impacts on business/household only",""))),"")</f>
        <v/>
      </c>
      <c r="B9" s="194"/>
      <c r="C9" s="41" t="s">
        <v>65</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108</v>
      </c>
      <c r="DJ9" s="243"/>
      <c r="DK9" s="228"/>
      <c r="DL9" s="228"/>
      <c r="DM9" s="238"/>
      <c r="DN9" s="244" t="s">
        <v>109</v>
      </c>
      <c r="DO9" s="245">
        <v>2025</v>
      </c>
      <c r="DP9" s="182">
        <f t="shared" si="1"/>
        <v>0</v>
      </c>
      <c r="DQ9" s="182">
        <f t="shared" si="2"/>
        <v>0</v>
      </c>
      <c r="DR9" s="182">
        <f t="shared" si="3"/>
        <v>0</v>
      </c>
      <c r="DS9" s="182">
        <f t="shared" si="4"/>
        <v>0</v>
      </c>
      <c r="DT9" s="182"/>
      <c r="DU9" s="246">
        <f>DU7-DU5</f>
        <v>0</v>
      </c>
    </row>
    <row r="10" spans="1:125" s="183" customFormat="1" ht="16.5" hidden="1" outlineLevel="1" thickBot="1">
      <c r="A10" s="195"/>
      <c r="B10" s="194"/>
      <c r="C10" s="42" t="s">
        <v>66</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46</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9.5" hidden="1" outlineLevel="1" thickBot="1">
      <c r="A11" s="38"/>
      <c r="B11" s="39"/>
      <c r="C11" s="47" t="s">
        <v>110</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111</v>
      </c>
      <c r="DE11" s="225" t="s">
        <v>94</v>
      </c>
      <c r="DF11" s="225" t="s">
        <v>95</v>
      </c>
      <c r="DG11" s="225" t="s">
        <v>96</v>
      </c>
      <c r="DH11" s="226"/>
      <c r="DI11" s="233" t="s">
        <v>101</v>
      </c>
      <c r="DJ11" s="228">
        <f t="shared" ref="DJ11:DJ12" si="8">SUM(DB71,DB74,DB77,DB80,DB83,DB87,DB90,DB93,DB96,DB99,DB102,DB105,DB108,DB111,DB114,DB117,DB120,DB123,DB126,DB129)</f>
        <v>0</v>
      </c>
      <c r="DK11" s="228">
        <f t="shared" si="6"/>
        <v>0</v>
      </c>
      <c r="DL11" s="228">
        <f t="shared" si="7"/>
        <v>0</v>
      </c>
      <c r="DM11" s="182"/>
      <c r="DN11" s="208" t="s">
        <v>112</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65</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113</v>
      </c>
      <c r="DE12" s="231">
        <f>DU13/DO13</f>
        <v>0</v>
      </c>
      <c r="DF12" s="231">
        <f>DE12/DO11</f>
        <v>0</v>
      </c>
      <c r="DG12" s="231">
        <f>DF12/DO12</f>
        <v>0</v>
      </c>
      <c r="DH12" s="248"/>
      <c r="DI12" s="233" t="s">
        <v>105</v>
      </c>
      <c r="DJ12" s="228">
        <f t="shared" si="8"/>
        <v>0</v>
      </c>
      <c r="DK12" s="228">
        <f t="shared" si="6"/>
        <v>0</v>
      </c>
      <c r="DL12" s="228">
        <f t="shared" si="7"/>
        <v>0</v>
      </c>
      <c r="DM12" s="182"/>
      <c r="DN12" s="239" t="s">
        <v>114</v>
      </c>
      <c r="DO12" s="240">
        <f>(DO8^(Option1PVYear-DO9))</f>
        <v>1.0349999999999999</v>
      </c>
      <c r="DP12" s="182">
        <f t="shared" si="1"/>
        <v>0</v>
      </c>
      <c r="DQ12" s="182">
        <f t="shared" si="2"/>
        <v>0</v>
      </c>
      <c r="DR12" s="182">
        <f t="shared" si="3"/>
        <v>0</v>
      </c>
      <c r="DS12" s="182">
        <f t="shared" si="4"/>
        <v>0</v>
      </c>
      <c r="DT12" s="182"/>
      <c r="DU12" s="223" t="s">
        <v>115</v>
      </c>
    </row>
    <row r="13" spans="1:125" s="183" customFormat="1" ht="16.5" hidden="1" outlineLevel="1" thickBot="1">
      <c r="A13" s="195"/>
      <c r="B13" s="194"/>
      <c r="C13" s="42" t="s">
        <v>66</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116</v>
      </c>
      <c r="DE13" s="231">
        <f>DU15/DO13</f>
        <v>0</v>
      </c>
      <c r="DF13" s="231">
        <f>DE13/DO11</f>
        <v>0</v>
      </c>
      <c r="DG13" s="231">
        <f>DF13/DO12</f>
        <v>0</v>
      </c>
      <c r="DH13" s="248"/>
      <c r="DN13" s="244" t="s">
        <v>117</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5" hidden="1" outlineLevel="1" thickBot="1">
      <c r="A14" s="38"/>
      <c r="B14" s="39"/>
      <c r="C14" s="47" t="s">
        <v>118</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119</v>
      </c>
      <c r="DE14" s="231">
        <f>DE12-DE13</f>
        <v>0</v>
      </c>
      <c r="DF14" s="237">
        <f>DE14/DO11</f>
        <v>0</v>
      </c>
      <c r="DG14" s="231">
        <f>DF14/DO12</f>
        <v>0</v>
      </c>
      <c r="DH14" s="248"/>
      <c r="DI14" s="227" t="s">
        <v>120</v>
      </c>
      <c r="DJ14" s="228" t="str">
        <f>Option1PriceYear&amp;" Prices "&amp;Option1PVYear&amp;" Base Year"</f>
        <v>2025 Prices 2026 Base Year</v>
      </c>
      <c r="DK14" s="228" t="s">
        <v>95</v>
      </c>
      <c r="DL14" s="228" t="s">
        <v>96</v>
      </c>
      <c r="DP14" s="182">
        <f t="shared" si="1"/>
        <v>0</v>
      </c>
      <c r="DQ14" s="182">
        <f t="shared" si="2"/>
        <v>0</v>
      </c>
      <c r="DR14" s="182">
        <f t="shared" si="3"/>
        <v>0</v>
      </c>
      <c r="DS14" s="182">
        <f t="shared" si="4"/>
        <v>0</v>
      </c>
      <c r="DT14" s="182"/>
      <c r="DU14" s="234" t="s">
        <v>121</v>
      </c>
    </row>
    <row r="15" spans="1:125" s="183" customFormat="1" ht="16.5" hidden="1" outlineLevel="1" thickBot="1">
      <c r="A15" s="192" t="str">
        <f>IF(DA14&lt;&gt;0,(IF(OR(A14="",B14=""),"Please fill in the two boxes above",IF(AND(B14="YES",OR(A14="OTHER",A14="")),"YES for direct impacts on business/household only",""))),"")</f>
        <v/>
      </c>
      <c r="B15" s="194"/>
      <c r="C15" s="41" t="s">
        <v>65</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46</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5" hidden="1" outlineLevel="1" thickBot="1">
      <c r="A16" s="195"/>
      <c r="B16" s="194"/>
      <c r="C16" s="42" t="s">
        <v>66</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101</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122</v>
      </c>
    </row>
    <row r="17" spans="1:125" s="183" customFormat="1" ht="19.5" hidden="1" outlineLevel="1" thickBot="1">
      <c r="A17" s="38"/>
      <c r="B17" s="39"/>
      <c r="C17" s="47" t="s">
        <v>123</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124</v>
      </c>
      <c r="DE17" s="225" t="s">
        <v>95</v>
      </c>
      <c r="DF17" s="225" t="s">
        <v>96</v>
      </c>
      <c r="DG17" s="226"/>
      <c r="DH17" s="226"/>
      <c r="DI17" s="233" t="s">
        <v>105</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5" hidden="1" outlineLevel="1" thickBot="1">
      <c r="A18" s="192" t="str">
        <f>IF(DA17&lt;&gt;0,(IF(OR(A17="",B17=""),"Please fill in the two boxes above",IF(AND(B17="YES",OR(A17="OTHER",A17="")),"YES for direct impacts on business/household only",""))),"")</f>
        <v/>
      </c>
      <c r="B18" s="194"/>
      <c r="C18" s="41" t="s">
        <v>65</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125</v>
      </c>
      <c r="DE18" s="231">
        <f>DU21/DO11</f>
        <v>0</v>
      </c>
      <c r="DF18" s="231">
        <f>DE18/DO12</f>
        <v>0</v>
      </c>
      <c r="DG18" s="248"/>
      <c r="DH18" s="248"/>
      <c r="DI18" s="227" t="s">
        <v>126</v>
      </c>
      <c r="DJ18" s="243"/>
      <c r="DK18" s="228"/>
      <c r="DL18" s="228"/>
      <c r="DP18" s="182">
        <f t="shared" si="1"/>
        <v>0</v>
      </c>
      <c r="DQ18" s="182">
        <f t="shared" si="2"/>
        <v>0</v>
      </c>
      <c r="DR18" s="182">
        <f t="shared" si="3"/>
        <v>0</v>
      </c>
      <c r="DS18" s="182">
        <f t="shared" si="4"/>
        <v>0</v>
      </c>
      <c r="DT18" s="182"/>
    </row>
    <row r="19" spans="1:125" s="183" customFormat="1" ht="16.5" hidden="1" outlineLevel="1" thickBot="1">
      <c r="A19" s="195"/>
      <c r="B19" s="194"/>
      <c r="C19" s="43" t="s">
        <v>66</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127</v>
      </c>
      <c r="DE19" s="231">
        <f>DU23/DO11</f>
        <v>0</v>
      </c>
      <c r="DF19" s="231">
        <f>DE19/DO12</f>
        <v>0</v>
      </c>
      <c r="DG19" s="248"/>
      <c r="DH19" s="248"/>
      <c r="DI19" s="233" t="s">
        <v>46</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5" collapsed="1" thickBot="1">
      <c r="A20" s="190"/>
      <c r="B20" s="191"/>
      <c r="C20" s="91" t="s">
        <v>128</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129</v>
      </c>
      <c r="DE20" s="237">
        <f>DU25/DO11</f>
        <v>0</v>
      </c>
      <c r="DF20" s="231">
        <f>DE20/DO12</f>
        <v>0</v>
      </c>
      <c r="DG20" s="248"/>
      <c r="DH20" s="248"/>
      <c r="DI20" s="233" t="s">
        <v>130</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131</v>
      </c>
    </row>
    <row r="21" spans="1:125" s="183" customFormat="1" ht="16.5" thickBot="1">
      <c r="A21" s="38"/>
      <c r="B21" s="39"/>
      <c r="C21" s="40" t="s">
        <v>133</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134</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65</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135</v>
      </c>
    </row>
    <row r="23" spans="1:125" s="183" customFormat="1" ht="19.5" thickBot="1">
      <c r="A23" s="195"/>
      <c r="B23" s="194"/>
      <c r="C23" s="42" t="s">
        <v>66</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136</v>
      </c>
      <c r="DE23" s="225" t="s">
        <v>95</v>
      </c>
      <c r="DF23" s="225" t="s">
        <v>96</v>
      </c>
      <c r="DG23" s="226"/>
      <c r="DI23" s="227" t="s">
        <v>137</v>
      </c>
      <c r="DJ23" s="228" t="str">
        <f>Option1PriceYear&amp;" Prices "&amp;Option1PVYear&amp;" Base Year"</f>
        <v>2025 Prices 2026 Base Year</v>
      </c>
      <c r="DK23" s="228" t="s">
        <v>95</v>
      </c>
      <c r="DL23" s="228" t="s">
        <v>96</v>
      </c>
      <c r="DP23" s="182">
        <f t="shared" si="1"/>
        <v>0</v>
      </c>
      <c r="DQ23" s="182">
        <f t="shared" si="2"/>
        <v>0</v>
      </c>
      <c r="DR23" s="182">
        <f t="shared" si="3"/>
        <v>0</v>
      </c>
      <c r="DS23" s="182">
        <f t="shared" si="4"/>
        <v>0</v>
      </c>
      <c r="DT23" s="182"/>
      <c r="DU23" s="250">
        <f>SUMPRODUCT(DB70:DB130,DP70:DP130)</f>
        <v>0</v>
      </c>
    </row>
    <row r="24" spans="1:125" s="183" customFormat="1" ht="16.5" thickBot="1">
      <c r="A24" s="38"/>
      <c r="B24" s="39"/>
      <c r="C24" s="113" t="s">
        <v>138</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139</v>
      </c>
      <c r="DE24" s="231">
        <f>DJ6/DO11</f>
        <v>0</v>
      </c>
      <c r="DF24" s="231">
        <f>DE24/DO12</f>
        <v>0</v>
      </c>
      <c r="DG24" s="248"/>
      <c r="DI24" s="233" t="s">
        <v>46</v>
      </c>
      <c r="DJ24" s="228">
        <f>SUM(DA5,DA8,DA11,DA14,DA17)</f>
        <v>0</v>
      </c>
      <c r="DK24" s="228">
        <f t="shared" si="6"/>
        <v>0</v>
      </c>
      <c r="DL24" s="228">
        <f>DK24/$DO$12</f>
        <v>0</v>
      </c>
      <c r="DP24" s="182">
        <f t="shared" si="1"/>
        <v>0</v>
      </c>
      <c r="DQ24" s="182">
        <f t="shared" si="2"/>
        <v>0</v>
      </c>
      <c r="DR24" s="182">
        <f t="shared" si="3"/>
        <v>0</v>
      </c>
      <c r="DS24" s="182">
        <f t="shared" si="4"/>
        <v>0</v>
      </c>
      <c r="DT24" s="182"/>
      <c r="DU24" s="234" t="s">
        <v>140</v>
      </c>
    </row>
    <row r="25" spans="1:125" s="183" customFormat="1" ht="16.5" thickBot="1">
      <c r="A25" s="192" t="str">
        <f>IF(DA24&lt;&gt;0,(IF(OR(A24="",B24=""),"Please fill in the two boxes above",IF(AND(B24="YES",OR(A24="OTHER",A24="")),"YES for direct impacts on business/household only",""))),"")</f>
        <v/>
      </c>
      <c r="B25" s="194"/>
      <c r="C25" s="41" t="s">
        <v>65</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141</v>
      </c>
      <c r="DE25" s="231">
        <f>DJ10/DO11</f>
        <v>0</v>
      </c>
      <c r="DF25" s="231">
        <f>DE25/DO12</f>
        <v>0</v>
      </c>
      <c r="DG25" s="248"/>
      <c r="DH25" s="182"/>
      <c r="DI25" s="233" t="s">
        <v>101</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5" thickBot="1">
      <c r="A26" s="195"/>
      <c r="B26" s="194"/>
      <c r="C26" s="41" t="s">
        <v>66</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142</v>
      </c>
      <c r="DE26" s="231">
        <f>(DE25-DE24)</f>
        <v>0</v>
      </c>
      <c r="DF26" s="231">
        <f>DE26/DO12</f>
        <v>0</v>
      </c>
      <c r="DG26" s="248"/>
      <c r="DH26" s="182"/>
      <c r="DI26" s="233" t="s">
        <v>105</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5" thickBot="1">
      <c r="A27" s="38"/>
      <c r="B27" s="39"/>
      <c r="C27" s="113" t="s">
        <v>143</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144</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65</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46</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5" thickBot="1">
      <c r="A29" s="195"/>
      <c r="B29" s="194"/>
      <c r="C29" s="42" t="s">
        <v>66</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130</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5" thickBot="1">
      <c r="A30" s="38"/>
      <c r="B30" s="39"/>
      <c r="C30" s="113" t="s">
        <v>145</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134</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65</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5" thickBot="1">
      <c r="A32" s="195"/>
      <c r="B32" s="194"/>
      <c r="C32" s="42" t="s">
        <v>66</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5" thickBot="1">
      <c r="A33" s="38"/>
      <c r="B33" s="39"/>
      <c r="C33" s="113" t="s">
        <v>146</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65</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5" thickBot="1">
      <c r="A35" s="195"/>
      <c r="B35" s="194"/>
      <c r="C35" s="43" t="s">
        <v>66</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147</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65</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66</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148</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65</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66</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149</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65</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66</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150</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65</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66</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151</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65</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66</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152</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65</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66</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153</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65</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66</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154</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65</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66</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155</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65</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66</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156</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65</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66</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ht="15.75" collapsed="1">
      <c r="A66" s="196"/>
      <c r="B66" s="197"/>
      <c r="C66" s="176" t="s">
        <v>77</v>
      </c>
      <c r="D66" s="177" t="s">
        <v>157</v>
      </c>
      <c r="E66" s="178" t="s">
        <v>79</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ht="15.75">
      <c r="A67" s="196"/>
      <c r="B67" s="198"/>
      <c r="C67" s="185" t="s">
        <v>82</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5"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5" thickBot="1">
      <c r="A69" s="188"/>
      <c r="B69" s="199"/>
      <c r="C69" s="63" t="s">
        <v>158</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85</v>
      </c>
      <c r="DB69" s="65" t="s">
        <v>86</v>
      </c>
      <c r="DP69" s="182"/>
      <c r="DQ69" s="182"/>
      <c r="DR69" s="182"/>
      <c r="DS69" s="182"/>
    </row>
    <row r="70" spans="1:124" s="183" customFormat="1" ht="14.45" customHeight="1" thickBot="1">
      <c r="A70" s="38"/>
      <c r="B70" s="39"/>
      <c r="C70" s="45" t="s">
        <v>159</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65</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5" thickBot="1">
      <c r="A72" s="195"/>
      <c r="B72" s="194"/>
      <c r="C72" s="42" t="s">
        <v>66</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160</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65</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66</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161</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65</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66</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162</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65</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66</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163</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65</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66</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5" collapsed="1" thickBot="1">
      <c r="A85" s="190"/>
      <c r="B85" s="191"/>
      <c r="C85" s="91" t="s">
        <v>164</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5" thickBot="1">
      <c r="A86" s="38"/>
      <c r="B86" s="39"/>
      <c r="C86" s="45" t="s">
        <v>165</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65</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5" thickBot="1">
      <c r="A88" s="195"/>
      <c r="B88" s="194"/>
      <c r="C88" s="42" t="s">
        <v>66</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5" thickBot="1">
      <c r="A89" s="38"/>
      <c r="B89" s="39"/>
      <c r="C89" s="47" t="s">
        <v>166</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65</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5" thickBot="1">
      <c r="A91" s="195"/>
      <c r="B91" s="194"/>
      <c r="C91" s="42" t="s">
        <v>66</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5" thickBot="1">
      <c r="A92" s="38"/>
      <c r="B92" s="39"/>
      <c r="C92" s="47" t="s">
        <v>167</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65</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5" thickBot="1">
      <c r="A94" s="195"/>
      <c r="B94" s="194"/>
      <c r="C94" s="42" t="s">
        <v>66</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5" thickBot="1">
      <c r="A95" s="38"/>
      <c r="B95" s="39"/>
      <c r="C95" s="47" t="s">
        <v>168</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65</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5" thickBot="1">
      <c r="A97" s="195"/>
      <c r="B97" s="194"/>
      <c r="C97" s="42" t="s">
        <v>66</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5" thickBot="1">
      <c r="A98" s="38"/>
      <c r="B98" s="39"/>
      <c r="C98" s="47" t="s">
        <v>169</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65</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5" thickBot="1">
      <c r="A100" s="195"/>
      <c r="B100" s="194"/>
      <c r="C100" s="43" t="s">
        <v>66</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170</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65</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66</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171</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65</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66</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172</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65</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66</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173</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65</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66</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174</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65</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66</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175</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65</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66</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176</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65</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66</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177</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65</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66</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178</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65</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66</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179</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65</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66</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180</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181</v>
      </c>
      <c r="B135" s="209"/>
      <c r="C135" s="203"/>
      <c r="E135" s="205"/>
      <c r="F135" s="182"/>
      <c r="G135" s="205"/>
      <c r="BC135" s="205"/>
      <c r="BD135" s="182"/>
      <c r="BE135" s="205"/>
      <c r="DC135" s="182"/>
      <c r="DU135" s="207"/>
    </row>
    <row r="136" spans="1:125" s="183" customFormat="1" ht="15" hidden="1" customHeight="1">
      <c r="A136" s="210" t="s">
        <v>182</v>
      </c>
      <c r="B136" s="211" t="s">
        <v>74</v>
      </c>
      <c r="C136" s="203"/>
      <c r="E136" s="205"/>
      <c r="F136" s="182"/>
      <c r="G136" s="205"/>
      <c r="BC136" s="205"/>
      <c r="BD136" s="182"/>
      <c r="BE136" s="205"/>
      <c r="DC136" s="182"/>
      <c r="DU136" s="207"/>
    </row>
    <row r="137" spans="1:125" s="183" customFormat="1" ht="15.75" hidden="1" customHeight="1">
      <c r="A137" s="210" t="s">
        <v>183</v>
      </c>
      <c r="B137" s="211" t="s">
        <v>40</v>
      </c>
      <c r="C137" s="203"/>
      <c r="E137" s="205"/>
      <c r="F137" s="182"/>
      <c r="G137" s="178"/>
      <c r="BC137" s="205"/>
      <c r="BD137" s="182"/>
      <c r="BE137" s="178"/>
      <c r="DC137" s="182"/>
      <c r="DU137" s="207"/>
    </row>
    <row r="138" spans="1:125" s="183" customFormat="1" ht="15.75" hidden="1" customHeight="1" thickBot="1">
      <c r="A138" s="212" t="s">
        <v>132</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0" priority="1" stopIfTrue="1" operator="equal">
      <formula>0</formula>
    </cfRule>
  </conditionalFormatting>
  <dataValidations count="2">
    <dataValidation type="list" allowBlank="1" showInputMessage="1" showErrorMessage="1" sqref="B8 B5 B14 B128 B17 B11 B24 B21 B27 B30 B36 B39 B42 B45 B48 B51 B54 B57 B60 B63 B70 B33 B73 B79 B82 B86 B89 B92 B95 B98 B101 B104 B107 B110 B113 B116 B119 B122 B125 B76" xr:uid="{476A4E69-FAD7-4F2E-8EE0-DDBCC0C486B6}">
      <formula1>$B$136:$B$138</formula1>
    </dataValidation>
    <dataValidation type="list" allowBlank="1" showInputMessage="1" showErrorMessage="1" sqref="A110 A8 A119 A122 A113 A125 A82 A5 A101 A104 A45 A51 A57 A39 A36 A30 A27 A21 A24 A76 A42 A116 A92 A89 A86 A128 A79 A73 A33 A70 A63 A60 A17 A54 A48 A107 A95 A98 A14 A11" xr:uid="{D014952E-5E30-4E0D-B8DE-FBC0CD035BAB}">
      <formula1>$A$136:$A$142</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J18"/>
  <sheetViews>
    <sheetView zoomScaleNormal="100" workbookViewId="0">
      <selection activeCell="F13" sqref="F13"/>
    </sheetView>
  </sheetViews>
  <sheetFormatPr defaultColWidth="8.77734375" defaultRowHeight="12.75"/>
  <cols>
    <col min="1" max="1" width="11.21875" style="24" customWidth="1"/>
    <col min="2" max="2" width="4.44140625" style="24" customWidth="1"/>
    <col min="3" max="3" width="9.5546875" style="24" bestFit="1" customWidth="1"/>
    <col min="4" max="4" width="8.88671875" style="24" bestFit="1" customWidth="1"/>
    <col min="5" max="6" width="8.77734375" style="24"/>
    <col min="7" max="8" width="8.77734375" style="20"/>
    <col min="9" max="16384" width="8.77734375" style="24"/>
  </cols>
  <sheetData>
    <row r="1" spans="1:10">
      <c r="A1" s="19" t="s">
        <v>189</v>
      </c>
      <c r="B1" s="20"/>
      <c r="C1" s="16"/>
    </row>
    <row r="2" spans="1:10">
      <c r="A2" s="14" t="s">
        <v>190</v>
      </c>
      <c r="B2" s="18"/>
      <c r="C2" s="15"/>
      <c r="D2" s="14"/>
      <c r="E2" s="14"/>
    </row>
    <row r="3" spans="1:10">
      <c r="A3" s="17"/>
      <c r="B3" s="18"/>
      <c r="C3" s="15"/>
      <c r="D3" s="14"/>
      <c r="E3" s="14"/>
    </row>
    <row r="4" spans="1:10">
      <c r="A4" s="18" t="s">
        <v>191</v>
      </c>
      <c r="B4" s="20"/>
      <c r="C4" s="15"/>
      <c r="D4" s="14"/>
      <c r="E4" s="14"/>
      <c r="F4" s="24" t="s">
        <v>192</v>
      </c>
    </row>
    <row r="5" spans="1:10" ht="51">
      <c r="A5" s="21" t="s">
        <v>193</v>
      </c>
      <c r="B5" s="21"/>
      <c r="C5" s="22" t="s">
        <v>194</v>
      </c>
      <c r="D5" s="23" t="s">
        <v>195</v>
      </c>
      <c r="E5" s="23"/>
      <c r="F5" s="22" t="s">
        <v>196</v>
      </c>
    </row>
    <row r="6" spans="1:10">
      <c r="A6" s="114">
        <v>2017</v>
      </c>
      <c r="B6" s="114"/>
      <c r="C6" s="269">
        <v>78.015600000000006</v>
      </c>
      <c r="D6" s="271">
        <v>1.8568179503717079</v>
      </c>
      <c r="E6" s="115"/>
      <c r="F6" s="25">
        <f t="shared" ref="F6" si="0">F7/(1+D7/100)</f>
        <v>75.612274767813233</v>
      </c>
    </row>
    <row r="7" spans="1:10">
      <c r="A7" s="114">
        <v>2018</v>
      </c>
      <c r="B7" s="116"/>
      <c r="C7" s="269">
        <v>79.514899999999997</v>
      </c>
      <c r="D7" s="271">
        <v>1.9217951281538446</v>
      </c>
      <c r="E7" s="115"/>
      <c r="F7" s="25">
        <f>F8/(1+D8/100)</f>
        <v>77.065387780587372</v>
      </c>
      <c r="H7" s="275"/>
    </row>
    <row r="8" spans="1:10">
      <c r="A8" s="114">
        <v>2019</v>
      </c>
      <c r="B8" s="116"/>
      <c r="C8" s="269">
        <v>81.209800000000001</v>
      </c>
      <c r="D8" s="271">
        <v>2.1315501874491503</v>
      </c>
      <c r="E8" s="115"/>
      <c r="F8" s="25">
        <f>F9/(1+D9/100)</f>
        <v>78.708075198282899</v>
      </c>
      <c r="H8" s="275"/>
      <c r="I8" s="20"/>
    </row>
    <row r="9" spans="1:10">
      <c r="A9" s="117">
        <v>2020</v>
      </c>
      <c r="B9" s="20"/>
      <c r="C9" s="269">
        <v>85.429199999999994</v>
      </c>
      <c r="D9" s="271">
        <v>5.1956783540902611</v>
      </c>
      <c r="E9" s="115"/>
      <c r="F9" s="25">
        <f t="shared" ref="F9:F12" si="1">F10/(1+D10/100)</f>
        <v>82.797493624281174</v>
      </c>
      <c r="H9" s="275"/>
      <c r="I9" s="275"/>
      <c r="J9" s="275"/>
    </row>
    <row r="10" spans="1:10">
      <c r="A10" s="117">
        <v>2021</v>
      </c>
      <c r="C10" s="269">
        <v>85.308199999999999</v>
      </c>
      <c r="D10" s="271">
        <v>-0.14163775383591926</v>
      </c>
      <c r="E10" s="115"/>
      <c r="F10" s="25">
        <f t="shared" si="1"/>
        <v>82.680221114079302</v>
      </c>
      <c r="H10" s="275"/>
      <c r="I10" s="275"/>
      <c r="J10" s="275"/>
    </row>
    <row r="11" spans="1:10">
      <c r="A11" s="117">
        <v>2022</v>
      </c>
      <c r="C11" s="269">
        <v>89.9435</v>
      </c>
      <c r="D11" s="271">
        <v>5.4335925503058329</v>
      </c>
      <c r="E11" s="115"/>
      <c r="F11" s="25">
        <f t="shared" si="1"/>
        <v>87.172727449110312</v>
      </c>
      <c r="H11" s="275"/>
      <c r="I11" s="275"/>
      <c r="J11" s="275"/>
    </row>
    <row r="12" spans="1:10">
      <c r="A12" s="117">
        <v>2023</v>
      </c>
      <c r="C12" s="269">
        <v>96.145899999999997</v>
      </c>
      <c r="D12" s="271">
        <v>6.8958846386898403</v>
      </c>
      <c r="E12" s="115"/>
      <c r="F12" s="25">
        <f t="shared" si="1"/>
        <v>93.184058170400476</v>
      </c>
      <c r="H12" s="275"/>
      <c r="I12" s="275"/>
      <c r="J12" s="275"/>
    </row>
    <row r="13" spans="1:10">
      <c r="A13" s="117">
        <v>2024</v>
      </c>
      <c r="C13" s="269">
        <v>100</v>
      </c>
      <c r="D13" s="271">
        <v>4.0085952703131413</v>
      </c>
      <c r="E13" s="115"/>
      <c r="F13" s="25">
        <f>F14/(1+D14/100)</f>
        <v>96.919429918904996</v>
      </c>
      <c r="H13" s="275"/>
      <c r="I13" s="275"/>
      <c r="J13" s="275"/>
    </row>
    <row r="14" spans="1:10">
      <c r="A14" s="118">
        <v>2025</v>
      </c>
      <c r="C14" s="269" t="s">
        <v>197</v>
      </c>
      <c r="D14" s="271">
        <v>3.1784855561703074</v>
      </c>
      <c r="E14" s="115"/>
      <c r="F14" s="25">
        <v>100</v>
      </c>
      <c r="H14" s="275"/>
      <c r="I14" s="275"/>
    </row>
    <row r="15" spans="1:10">
      <c r="A15" s="117">
        <v>2026</v>
      </c>
      <c r="C15" s="269" t="s">
        <v>197</v>
      </c>
      <c r="D15" s="271">
        <v>1.6720874161549437</v>
      </c>
      <c r="F15" s="25">
        <f t="shared" ref="F15:F18" si="2">F14*(1+D15/100)</f>
        <v>101.67208741615494</v>
      </c>
      <c r="H15" s="275"/>
      <c r="I15" s="275"/>
    </row>
    <row r="16" spans="1:10">
      <c r="A16" s="117">
        <v>2027</v>
      </c>
      <c r="C16" s="269" t="s">
        <v>197</v>
      </c>
      <c r="D16" s="271">
        <v>1.9753559454788405</v>
      </c>
      <c r="F16" s="25">
        <f t="shared" si="2"/>
        <v>103.6804730398224</v>
      </c>
    </row>
    <row r="17" spans="1:6">
      <c r="A17" s="117">
        <v>2028</v>
      </c>
      <c r="C17" s="269" t="s">
        <v>197</v>
      </c>
      <c r="D17" s="271">
        <v>1.974215109784816</v>
      </c>
      <c r="F17" s="25">
        <f t="shared" si="2"/>
        <v>105.72734860447095</v>
      </c>
    </row>
    <row r="18" spans="1:6">
      <c r="A18" s="117">
        <v>2029</v>
      </c>
      <c r="C18" s="272" t="s">
        <v>197</v>
      </c>
      <c r="D18" s="273">
        <v>1.891149908790668</v>
      </c>
      <c r="F18" s="25">
        <f t="shared" si="2"/>
        <v>107.72681126117119</v>
      </c>
    </row>
  </sheetData>
  <sheetProtection selectLockedCells="1" selectUnlockedCells="1"/>
  <phoneticPr fontId="18" type="noConversion"/>
  <pageMargins left="0.7" right="0.7" top="0.75" bottom="0.75" header="0.3" footer="0.3"/>
  <pageSetup paperSize="9" scale="66" orientation="landscape" verticalDpi="598"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0"/>
    <pageSetUpPr fitToPage="1"/>
  </sheetPr>
  <dimension ref="A1:N127"/>
  <sheetViews>
    <sheetView workbookViewId="0">
      <selection activeCell="E11" sqref="E11"/>
    </sheetView>
  </sheetViews>
  <sheetFormatPr defaultColWidth="8.77734375" defaultRowHeight="12.75"/>
  <cols>
    <col min="1" max="1" width="8.77734375" style="7"/>
    <col min="2" max="2" width="5.77734375" style="7" bestFit="1" customWidth="1"/>
    <col min="3" max="3" width="12.44140625" style="7" bestFit="1" customWidth="1"/>
    <col min="4" max="4" width="16.21875" style="7" bestFit="1" customWidth="1"/>
    <col min="5" max="5" width="19.21875" style="8" bestFit="1" customWidth="1"/>
    <col min="6" max="6" width="15" style="8" bestFit="1" customWidth="1"/>
    <col min="7" max="7" width="13.5546875" style="9" bestFit="1" customWidth="1"/>
    <col min="8" max="8" width="5.33203125" style="7" customWidth="1"/>
    <col min="9" max="9" width="52.21875" style="7" customWidth="1"/>
    <col min="10" max="13" width="8.77734375" style="7"/>
    <col min="14" max="14" width="8.77734375" style="36"/>
    <col min="15" max="16384" width="8.77734375" style="7"/>
  </cols>
  <sheetData>
    <row r="1" spans="1:12" s="6" customFormat="1">
      <c r="A1" s="11" t="s">
        <v>198</v>
      </c>
      <c r="B1" s="11" t="s">
        <v>199</v>
      </c>
      <c r="C1" s="11" t="s">
        <v>200</v>
      </c>
      <c r="D1" s="11" t="s">
        <v>201</v>
      </c>
      <c r="E1" s="12" t="s">
        <v>202</v>
      </c>
      <c r="F1" s="12" t="s">
        <v>203</v>
      </c>
      <c r="G1" s="13" t="s">
        <v>204</v>
      </c>
      <c r="I1" s="34" t="s">
        <v>205</v>
      </c>
      <c r="J1" s="35"/>
      <c r="K1" s="35"/>
      <c r="L1" s="35"/>
    </row>
    <row r="2" spans="1:12" ht="12.75" customHeight="1">
      <c r="A2" s="7">
        <f>1</f>
        <v>1</v>
      </c>
      <c r="B2" s="7">
        <v>0</v>
      </c>
      <c r="C2" s="7">
        <v>0</v>
      </c>
      <c r="D2" s="7">
        <f>1+C2</f>
        <v>1</v>
      </c>
      <c r="E2" s="8">
        <v>1</v>
      </c>
      <c r="F2" s="10">
        <f t="shared" ref="F2:F65" si="0">1/E2</f>
        <v>1</v>
      </c>
      <c r="G2" s="9">
        <f>F2</f>
        <v>1</v>
      </c>
      <c r="I2" s="170" t="s">
        <v>206</v>
      </c>
      <c r="J2" s="164"/>
      <c r="K2" s="164"/>
      <c r="L2" s="164"/>
    </row>
    <row r="3" spans="1:12" ht="12.75" customHeight="1">
      <c r="A3" s="7">
        <f>A2+1</f>
        <v>2</v>
      </c>
      <c r="B3" s="7">
        <v>1</v>
      </c>
      <c r="C3" s="7">
        <f t="shared" ref="C3:C32" si="1">DiscountRate</f>
        <v>3.5000000000000003E-2</v>
      </c>
      <c r="D3" s="7">
        <f t="shared" ref="D3:D32" si="2">1+C3</f>
        <v>1.0349999999999999</v>
      </c>
      <c r="E3" s="8">
        <f>D3^B3</f>
        <v>1.0349999999999999</v>
      </c>
      <c r="F3" s="10">
        <f t="shared" si="0"/>
        <v>0.96618357487922713</v>
      </c>
      <c r="G3" s="9">
        <f>G2+F3</f>
        <v>1.9661835748792271</v>
      </c>
      <c r="I3" s="171"/>
      <c r="J3" s="164"/>
      <c r="K3" s="164"/>
      <c r="L3" s="164"/>
    </row>
    <row r="4" spans="1:12" ht="12.75" customHeight="1">
      <c r="A4" s="7">
        <f t="shared" ref="A4:A67" si="3">A3+1</f>
        <v>3</v>
      </c>
      <c r="B4" s="7">
        <v>2</v>
      </c>
      <c r="C4" s="7">
        <f t="shared" si="1"/>
        <v>3.5000000000000003E-2</v>
      </c>
      <c r="D4" s="7">
        <f t="shared" si="2"/>
        <v>1.0349999999999999</v>
      </c>
      <c r="E4" s="8">
        <f t="shared" ref="E4:E32" si="4">D4^B4</f>
        <v>1.0712249999999999</v>
      </c>
      <c r="F4" s="10">
        <f t="shared" si="0"/>
        <v>0.93351070036640305</v>
      </c>
      <c r="G4" s="9">
        <f t="shared" ref="G4:G66" si="5">G3+F4</f>
        <v>2.8996942752456301</v>
      </c>
      <c r="I4" s="164"/>
      <c r="J4" s="164"/>
      <c r="K4" s="164"/>
      <c r="L4" s="164"/>
    </row>
    <row r="5" spans="1:12">
      <c r="A5" s="7">
        <f t="shared" si="3"/>
        <v>4</v>
      </c>
      <c r="B5" s="7">
        <v>3</v>
      </c>
      <c r="C5" s="7">
        <f t="shared" si="1"/>
        <v>3.5000000000000003E-2</v>
      </c>
      <c r="D5" s="7">
        <f t="shared" si="2"/>
        <v>1.0349999999999999</v>
      </c>
      <c r="E5" s="8">
        <f t="shared" si="4"/>
        <v>1.1087178749999997</v>
      </c>
      <c r="F5" s="10">
        <f t="shared" si="0"/>
        <v>0.90194270566802237</v>
      </c>
      <c r="G5" s="9">
        <f t="shared" si="5"/>
        <v>3.8016369809136523</v>
      </c>
    </row>
    <row r="6" spans="1:12">
      <c r="A6" s="7">
        <f t="shared" si="3"/>
        <v>5</v>
      </c>
      <c r="B6" s="7">
        <v>4</v>
      </c>
      <c r="C6" s="7">
        <f t="shared" si="1"/>
        <v>3.5000000000000003E-2</v>
      </c>
      <c r="D6" s="7">
        <f t="shared" si="2"/>
        <v>1.0349999999999999</v>
      </c>
      <c r="E6" s="8">
        <f t="shared" si="4"/>
        <v>1.1475230006249997</v>
      </c>
      <c r="F6" s="10">
        <f t="shared" si="0"/>
        <v>0.87144222769857238</v>
      </c>
      <c r="G6" s="9">
        <f t="shared" si="5"/>
        <v>4.6730792086122248</v>
      </c>
    </row>
    <row r="7" spans="1:12">
      <c r="A7" s="7">
        <f t="shared" si="3"/>
        <v>6</v>
      </c>
      <c r="B7" s="7">
        <v>5</v>
      </c>
      <c r="C7" s="7">
        <f t="shared" si="1"/>
        <v>3.5000000000000003E-2</v>
      </c>
      <c r="D7" s="7">
        <f t="shared" si="2"/>
        <v>1.0349999999999999</v>
      </c>
      <c r="E7" s="8">
        <f t="shared" si="4"/>
        <v>1.1876863056468745</v>
      </c>
      <c r="F7" s="10">
        <f t="shared" si="0"/>
        <v>0.84197316685852419</v>
      </c>
      <c r="G7" s="9">
        <f t="shared" si="5"/>
        <v>5.5150523754707486</v>
      </c>
    </row>
    <row r="8" spans="1:12">
      <c r="A8" s="7">
        <f t="shared" si="3"/>
        <v>7</v>
      </c>
      <c r="B8" s="7">
        <v>6</v>
      </c>
      <c r="C8" s="7">
        <f t="shared" si="1"/>
        <v>3.5000000000000003E-2</v>
      </c>
      <c r="D8" s="7">
        <f t="shared" si="2"/>
        <v>1.0349999999999999</v>
      </c>
      <c r="E8" s="8">
        <f t="shared" si="4"/>
        <v>1.2292553263445152</v>
      </c>
      <c r="F8" s="10">
        <f t="shared" si="0"/>
        <v>0.81350064430775282</v>
      </c>
      <c r="G8" s="9">
        <f>G7+F8</f>
        <v>6.3285530197785018</v>
      </c>
    </row>
    <row r="9" spans="1:12">
      <c r="A9" s="7">
        <f t="shared" si="3"/>
        <v>8</v>
      </c>
      <c r="B9" s="7">
        <v>7</v>
      </c>
      <c r="C9" s="7">
        <f t="shared" si="1"/>
        <v>3.5000000000000003E-2</v>
      </c>
      <c r="D9" s="7">
        <f t="shared" si="2"/>
        <v>1.0349999999999999</v>
      </c>
      <c r="E9" s="8">
        <f t="shared" si="4"/>
        <v>1.2722792627665731</v>
      </c>
      <c r="F9" s="10">
        <f t="shared" si="0"/>
        <v>0.78599096068381913</v>
      </c>
      <c r="G9" s="9">
        <f t="shared" si="5"/>
        <v>7.1145439804623205</v>
      </c>
    </row>
    <row r="10" spans="1:12">
      <c r="A10" s="7">
        <f t="shared" si="3"/>
        <v>9</v>
      </c>
      <c r="B10" s="7">
        <v>8</v>
      </c>
      <c r="C10" s="7">
        <f t="shared" si="1"/>
        <v>3.5000000000000003E-2</v>
      </c>
      <c r="D10" s="7">
        <f t="shared" si="2"/>
        <v>1.0349999999999999</v>
      </c>
      <c r="E10" s="8">
        <f t="shared" si="4"/>
        <v>1.3168090369634029</v>
      </c>
      <c r="F10" s="10">
        <f t="shared" si="0"/>
        <v>0.75941155621625056</v>
      </c>
      <c r="G10" s="9">
        <f t="shared" si="5"/>
        <v>7.8739555366785714</v>
      </c>
    </row>
    <row r="11" spans="1:12">
      <c r="A11" s="26">
        <f t="shared" si="3"/>
        <v>10</v>
      </c>
      <c r="B11" s="26">
        <v>9</v>
      </c>
      <c r="C11" s="26">
        <f t="shared" si="1"/>
        <v>3.5000000000000003E-2</v>
      </c>
      <c r="D11" s="26">
        <f t="shared" si="2"/>
        <v>1.0349999999999999</v>
      </c>
      <c r="E11" s="27">
        <f t="shared" si="4"/>
        <v>1.3628973532571218</v>
      </c>
      <c r="F11" s="28">
        <f t="shared" si="0"/>
        <v>0.73373097218961414</v>
      </c>
      <c r="G11" s="29">
        <f t="shared" si="5"/>
        <v>8.607686508868186</v>
      </c>
      <c r="H11" s="10"/>
      <c r="I11" s="26" t="s">
        <v>207</v>
      </c>
      <c r="J11" s="26"/>
      <c r="K11" s="26"/>
    </row>
    <row r="12" spans="1:12">
      <c r="A12" s="7">
        <f t="shared" si="3"/>
        <v>11</v>
      </c>
      <c r="B12" s="7">
        <v>10</v>
      </c>
      <c r="C12" s="7">
        <f t="shared" si="1"/>
        <v>3.5000000000000003E-2</v>
      </c>
      <c r="D12" s="7">
        <f t="shared" si="2"/>
        <v>1.0349999999999999</v>
      </c>
      <c r="E12" s="8">
        <f t="shared" si="4"/>
        <v>1.410598760621121</v>
      </c>
      <c r="F12" s="10">
        <f t="shared" si="0"/>
        <v>0.70891881370977217</v>
      </c>
      <c r="G12" s="9">
        <f t="shared" si="5"/>
        <v>9.3166053225779581</v>
      </c>
    </row>
    <row r="13" spans="1:12">
      <c r="A13" s="7">
        <f t="shared" si="3"/>
        <v>12</v>
      </c>
      <c r="B13" s="7">
        <v>11</v>
      </c>
      <c r="C13" s="7">
        <f t="shared" si="1"/>
        <v>3.5000000000000003E-2</v>
      </c>
      <c r="D13" s="7">
        <f t="shared" si="2"/>
        <v>1.0349999999999999</v>
      </c>
      <c r="E13" s="8">
        <f t="shared" si="4"/>
        <v>1.4599697172428603</v>
      </c>
      <c r="F13" s="10">
        <f t="shared" si="0"/>
        <v>0.68494571372924851</v>
      </c>
      <c r="G13" s="9">
        <f t="shared" si="5"/>
        <v>10.001551036307207</v>
      </c>
    </row>
    <row r="14" spans="1:12">
      <c r="A14" s="7">
        <f t="shared" si="3"/>
        <v>13</v>
      </c>
      <c r="B14" s="7">
        <v>12</v>
      </c>
      <c r="C14" s="7">
        <f t="shared" si="1"/>
        <v>3.5000000000000003E-2</v>
      </c>
      <c r="D14" s="7">
        <f t="shared" si="2"/>
        <v>1.0349999999999999</v>
      </c>
      <c r="E14" s="8">
        <f t="shared" si="4"/>
        <v>1.5110686573463603</v>
      </c>
      <c r="F14" s="10">
        <f t="shared" si="0"/>
        <v>0.66178329828912896</v>
      </c>
      <c r="G14" s="9">
        <f t="shared" si="5"/>
        <v>10.663334334596335</v>
      </c>
    </row>
    <row r="15" spans="1:12">
      <c r="A15" s="7">
        <f t="shared" si="3"/>
        <v>14</v>
      </c>
      <c r="B15" s="7">
        <v>13</v>
      </c>
      <c r="C15" s="7">
        <f t="shared" si="1"/>
        <v>3.5000000000000003E-2</v>
      </c>
      <c r="D15" s="7">
        <f t="shared" si="2"/>
        <v>1.0349999999999999</v>
      </c>
      <c r="E15" s="8">
        <f t="shared" si="4"/>
        <v>1.5639560603534826</v>
      </c>
      <c r="F15" s="10">
        <f t="shared" si="0"/>
        <v>0.63940415293635666</v>
      </c>
      <c r="G15" s="9">
        <f t="shared" si="5"/>
        <v>11.302738487532691</v>
      </c>
    </row>
    <row r="16" spans="1:12" ht="12.75" customHeight="1">
      <c r="A16" s="7">
        <f t="shared" si="3"/>
        <v>15</v>
      </c>
      <c r="B16" s="7">
        <v>14</v>
      </c>
      <c r="C16" s="7">
        <f t="shared" si="1"/>
        <v>3.5000000000000003E-2</v>
      </c>
      <c r="D16" s="7">
        <f t="shared" si="2"/>
        <v>1.0349999999999999</v>
      </c>
      <c r="E16" s="8">
        <f t="shared" si="4"/>
        <v>1.6186945224658547</v>
      </c>
      <c r="F16" s="10">
        <f t="shared" si="0"/>
        <v>0.61778179027667302</v>
      </c>
      <c r="G16" s="9">
        <f t="shared" si="5"/>
        <v>11.920520277809365</v>
      </c>
    </row>
    <row r="17" spans="1:7" ht="12.75" customHeight="1">
      <c r="A17" s="7">
        <f t="shared" si="3"/>
        <v>16</v>
      </c>
      <c r="B17" s="7">
        <v>15</v>
      </c>
      <c r="C17" s="7">
        <f t="shared" si="1"/>
        <v>3.5000000000000003E-2</v>
      </c>
      <c r="D17" s="7">
        <f t="shared" si="2"/>
        <v>1.0349999999999999</v>
      </c>
      <c r="E17" s="8">
        <f t="shared" si="4"/>
        <v>1.6753488307521593</v>
      </c>
      <c r="F17" s="10">
        <f t="shared" si="0"/>
        <v>0.59689061862480497</v>
      </c>
      <c r="G17" s="9">
        <f t="shared" si="5"/>
        <v>12.517410896434169</v>
      </c>
    </row>
    <row r="18" spans="1:7" ht="12.75" customHeight="1">
      <c r="A18" s="7">
        <f t="shared" si="3"/>
        <v>17</v>
      </c>
      <c r="B18" s="7">
        <v>16</v>
      </c>
      <c r="C18" s="7">
        <f t="shared" si="1"/>
        <v>3.5000000000000003E-2</v>
      </c>
      <c r="D18" s="7">
        <f t="shared" si="2"/>
        <v>1.0349999999999999</v>
      </c>
      <c r="E18" s="8">
        <f t="shared" si="4"/>
        <v>1.7339860398284845</v>
      </c>
      <c r="F18" s="10">
        <f t="shared" si="0"/>
        <v>0.57670591171478747</v>
      </c>
      <c r="G18" s="9">
        <f t="shared" si="5"/>
        <v>13.094116808148957</v>
      </c>
    </row>
    <row r="19" spans="1:7" ht="12.75" customHeight="1">
      <c r="A19" s="7">
        <f t="shared" si="3"/>
        <v>18</v>
      </c>
      <c r="B19" s="7">
        <v>17</v>
      </c>
      <c r="C19" s="7">
        <f t="shared" si="1"/>
        <v>3.5000000000000003E-2</v>
      </c>
      <c r="D19" s="7">
        <f t="shared" si="2"/>
        <v>1.0349999999999999</v>
      </c>
      <c r="E19" s="8">
        <f t="shared" si="4"/>
        <v>1.7946755512224815</v>
      </c>
      <c r="F19" s="10">
        <f t="shared" si="0"/>
        <v>0.55720377943457733</v>
      </c>
      <c r="G19" s="9">
        <f t="shared" si="5"/>
        <v>13.651320587583534</v>
      </c>
    </row>
    <row r="20" spans="1:7">
      <c r="A20" s="7">
        <f t="shared" si="3"/>
        <v>19</v>
      </c>
      <c r="B20" s="7">
        <v>18</v>
      </c>
      <c r="C20" s="7">
        <f t="shared" si="1"/>
        <v>3.5000000000000003E-2</v>
      </c>
      <c r="D20" s="7">
        <f t="shared" si="2"/>
        <v>1.0349999999999999</v>
      </c>
      <c r="E20" s="8">
        <f t="shared" si="4"/>
        <v>1.8574891955152681</v>
      </c>
      <c r="F20" s="10">
        <f t="shared" si="0"/>
        <v>0.53836113955031628</v>
      </c>
      <c r="G20" s="9">
        <f t="shared" si="5"/>
        <v>14.18968172713385</v>
      </c>
    </row>
    <row r="21" spans="1:7">
      <c r="A21" s="7">
        <f t="shared" si="3"/>
        <v>20</v>
      </c>
      <c r="B21" s="7">
        <v>19</v>
      </c>
      <c r="C21" s="7">
        <f t="shared" si="1"/>
        <v>3.5000000000000003E-2</v>
      </c>
      <c r="D21" s="7">
        <f t="shared" si="2"/>
        <v>1.0349999999999999</v>
      </c>
      <c r="E21" s="8">
        <f t="shared" si="4"/>
        <v>1.9225013173583023</v>
      </c>
      <c r="F21" s="10">
        <f t="shared" si="0"/>
        <v>0.52015569038677911</v>
      </c>
      <c r="G21" s="9">
        <f t="shared" si="5"/>
        <v>14.70983741752063</v>
      </c>
    </row>
    <row r="22" spans="1:7">
      <c r="A22" s="7">
        <f t="shared" si="3"/>
        <v>21</v>
      </c>
      <c r="B22" s="7">
        <v>20</v>
      </c>
      <c r="C22" s="7">
        <f t="shared" si="1"/>
        <v>3.5000000000000003E-2</v>
      </c>
      <c r="D22" s="7">
        <f t="shared" si="2"/>
        <v>1.0349999999999999</v>
      </c>
      <c r="E22" s="8">
        <f t="shared" si="4"/>
        <v>1.9897888634658427</v>
      </c>
      <c r="F22" s="10">
        <f t="shared" si="0"/>
        <v>0.50256588443167061</v>
      </c>
      <c r="G22" s="9">
        <f t="shared" si="5"/>
        <v>15.2124033019523</v>
      </c>
    </row>
    <row r="23" spans="1:7">
      <c r="A23" s="7">
        <f t="shared" si="3"/>
        <v>22</v>
      </c>
      <c r="B23" s="7">
        <v>21</v>
      </c>
      <c r="C23" s="7">
        <f t="shared" si="1"/>
        <v>3.5000000000000003E-2</v>
      </c>
      <c r="D23" s="7">
        <f t="shared" si="2"/>
        <v>1.0349999999999999</v>
      </c>
      <c r="E23" s="8">
        <f t="shared" si="4"/>
        <v>2.0594314736871469</v>
      </c>
      <c r="F23" s="10">
        <f t="shared" si="0"/>
        <v>0.48557090283253213</v>
      </c>
      <c r="G23" s="9">
        <f t="shared" si="5"/>
        <v>15.697974204784831</v>
      </c>
    </row>
    <row r="24" spans="1:7" ht="15" customHeight="1">
      <c r="A24" s="7">
        <f t="shared" si="3"/>
        <v>23</v>
      </c>
      <c r="B24" s="7">
        <v>22</v>
      </c>
      <c r="C24" s="7">
        <f t="shared" si="1"/>
        <v>3.5000000000000003E-2</v>
      </c>
      <c r="D24" s="7">
        <f t="shared" si="2"/>
        <v>1.0349999999999999</v>
      </c>
      <c r="E24" s="8">
        <f t="shared" si="4"/>
        <v>2.1315115752661971</v>
      </c>
      <c r="F24" s="10">
        <f t="shared" si="0"/>
        <v>0.46915063075606966</v>
      </c>
      <c r="G24" s="9">
        <f t="shared" si="5"/>
        <v>16.1671248355409</v>
      </c>
    </row>
    <row r="25" spans="1:7" ht="15.75" customHeight="1">
      <c r="A25" s="7">
        <f t="shared" si="3"/>
        <v>24</v>
      </c>
      <c r="B25" s="7">
        <v>23</v>
      </c>
      <c r="C25" s="7">
        <f t="shared" si="1"/>
        <v>3.5000000000000003E-2</v>
      </c>
      <c r="D25" s="7">
        <f t="shared" si="2"/>
        <v>1.0349999999999999</v>
      </c>
      <c r="E25" s="8">
        <f t="shared" si="4"/>
        <v>2.2061144804005139</v>
      </c>
      <c r="F25" s="10">
        <f t="shared" si="0"/>
        <v>0.45328563358074364</v>
      </c>
      <c r="G25" s="9">
        <f t="shared" si="5"/>
        <v>16.620410469121644</v>
      </c>
    </row>
    <row r="26" spans="1:7">
      <c r="A26" s="7">
        <f t="shared" si="3"/>
        <v>25</v>
      </c>
      <c r="B26" s="7">
        <v>24</v>
      </c>
      <c r="C26" s="7">
        <f t="shared" si="1"/>
        <v>3.5000000000000003E-2</v>
      </c>
      <c r="D26" s="7">
        <f t="shared" si="2"/>
        <v>1.0349999999999999</v>
      </c>
      <c r="E26" s="8">
        <f t="shared" si="4"/>
        <v>2.2833284872145314</v>
      </c>
      <c r="F26" s="10">
        <f t="shared" si="0"/>
        <v>0.43795713389443841</v>
      </c>
      <c r="G26" s="9">
        <f t="shared" si="5"/>
        <v>17.058367603016084</v>
      </c>
    </row>
    <row r="27" spans="1:7">
      <c r="A27" s="7">
        <f t="shared" si="3"/>
        <v>26</v>
      </c>
      <c r="B27" s="7">
        <v>25</v>
      </c>
      <c r="C27" s="7">
        <f t="shared" si="1"/>
        <v>3.5000000000000003E-2</v>
      </c>
      <c r="D27" s="7">
        <f t="shared" si="2"/>
        <v>1.0349999999999999</v>
      </c>
      <c r="E27" s="8">
        <f t="shared" si="4"/>
        <v>2.3632449842670398</v>
      </c>
      <c r="F27" s="10">
        <f t="shared" si="0"/>
        <v>0.42314698926998884</v>
      </c>
      <c r="G27" s="9">
        <f>G26+F27</f>
        <v>17.481514592286072</v>
      </c>
    </row>
    <row r="28" spans="1:7">
      <c r="A28" s="7">
        <f t="shared" si="3"/>
        <v>27</v>
      </c>
      <c r="B28" s="7">
        <v>26</v>
      </c>
      <c r="C28" s="7">
        <f t="shared" si="1"/>
        <v>3.5000000000000003E-2</v>
      </c>
      <c r="D28" s="7">
        <f t="shared" si="2"/>
        <v>1.0349999999999999</v>
      </c>
      <c r="E28" s="8">
        <f t="shared" si="4"/>
        <v>2.4459585587163861</v>
      </c>
      <c r="F28" s="10">
        <f t="shared" si="0"/>
        <v>0.40883767079225974</v>
      </c>
      <c r="G28" s="9">
        <f t="shared" si="5"/>
        <v>17.890352263078331</v>
      </c>
    </row>
    <row r="29" spans="1:7">
      <c r="A29" s="7">
        <f t="shared" si="3"/>
        <v>28</v>
      </c>
      <c r="B29" s="7">
        <v>27</v>
      </c>
      <c r="C29" s="7">
        <f t="shared" si="1"/>
        <v>3.5000000000000003E-2</v>
      </c>
      <c r="D29" s="7">
        <f t="shared" si="2"/>
        <v>1.0349999999999999</v>
      </c>
      <c r="E29" s="8">
        <f t="shared" si="4"/>
        <v>2.5315671082714597</v>
      </c>
      <c r="F29" s="10">
        <f t="shared" si="0"/>
        <v>0.39501224231136206</v>
      </c>
      <c r="G29" s="9">
        <f t="shared" si="5"/>
        <v>18.285364505389694</v>
      </c>
    </row>
    <row r="30" spans="1:7">
      <c r="A30" s="7">
        <f t="shared" si="3"/>
        <v>29</v>
      </c>
      <c r="B30" s="7">
        <v>28</v>
      </c>
      <c r="C30" s="7">
        <f t="shared" si="1"/>
        <v>3.5000000000000003E-2</v>
      </c>
      <c r="D30" s="7">
        <f t="shared" si="2"/>
        <v>1.0349999999999999</v>
      </c>
      <c r="E30" s="8">
        <f t="shared" si="4"/>
        <v>2.6201719570609607</v>
      </c>
      <c r="F30" s="10">
        <f t="shared" si="0"/>
        <v>0.38165434039745127</v>
      </c>
      <c r="G30" s="9">
        <f t="shared" si="5"/>
        <v>18.667018845787144</v>
      </c>
    </row>
    <row r="31" spans="1:7">
      <c r="A31" s="7">
        <f t="shared" si="3"/>
        <v>30</v>
      </c>
      <c r="B31" s="7">
        <v>29</v>
      </c>
      <c r="C31" s="7">
        <f t="shared" si="1"/>
        <v>3.5000000000000003E-2</v>
      </c>
      <c r="D31" s="7">
        <f t="shared" si="2"/>
        <v>1.0349999999999999</v>
      </c>
      <c r="E31" s="8">
        <f t="shared" si="4"/>
        <v>2.7118779755580937</v>
      </c>
      <c r="F31" s="10">
        <f t="shared" si="0"/>
        <v>0.36874815497338298</v>
      </c>
      <c r="G31" s="9">
        <f t="shared" si="5"/>
        <v>19.035767000760526</v>
      </c>
    </row>
    <row r="32" spans="1:7">
      <c r="A32" s="7">
        <f t="shared" si="3"/>
        <v>31</v>
      </c>
      <c r="B32" s="7">
        <v>30</v>
      </c>
      <c r="C32" s="7">
        <f t="shared" si="1"/>
        <v>3.5000000000000003E-2</v>
      </c>
      <c r="D32" s="7">
        <f t="shared" si="2"/>
        <v>1.0349999999999999</v>
      </c>
      <c r="E32" s="8">
        <f t="shared" si="4"/>
        <v>2.8067937047026272</v>
      </c>
      <c r="F32" s="10">
        <f t="shared" si="0"/>
        <v>0.35627841060230236</v>
      </c>
      <c r="G32" s="9">
        <f t="shared" si="5"/>
        <v>19.39204541136283</v>
      </c>
    </row>
    <row r="33" spans="1:9" ht="14.25" customHeight="1">
      <c r="A33" s="30">
        <f t="shared" si="3"/>
        <v>32</v>
      </c>
      <c r="B33" s="30">
        <v>31</v>
      </c>
      <c r="C33" s="30">
        <f t="shared" ref="C33:C77" si="6">_xlfn.IFS(DiscountRate=0.035,0.03,DiscountRate=0.03,0.0257,DiscountRate=0.015,0.0129,DiscountRate=0.01,0.0086)</f>
        <v>0.03</v>
      </c>
      <c r="D33" s="30">
        <f>1+C33</f>
        <v>1.03</v>
      </c>
      <c r="E33" s="31">
        <f>($D$32^$B$32)*(D33^B3)</f>
        <v>2.890997515843706</v>
      </c>
      <c r="F33" s="32">
        <f t="shared" si="0"/>
        <v>0.3459013695167984</v>
      </c>
      <c r="G33" s="33">
        <f t="shared" si="5"/>
        <v>19.737946780879629</v>
      </c>
      <c r="I33" s="30" t="s">
        <v>208</v>
      </c>
    </row>
    <row r="34" spans="1:9">
      <c r="A34" s="7">
        <f t="shared" si="3"/>
        <v>33</v>
      </c>
      <c r="B34" s="7">
        <v>32</v>
      </c>
      <c r="C34" s="7">
        <f t="shared" si="6"/>
        <v>0.03</v>
      </c>
      <c r="D34" s="7">
        <f t="shared" ref="D34:D97" si="7">1+C34</f>
        <v>1.03</v>
      </c>
      <c r="E34" s="8">
        <f t="shared" ref="E34:E77" si="8">($D$32^$B$32)*(D34^B4)</f>
        <v>2.9777274413190171</v>
      </c>
      <c r="F34" s="10">
        <f t="shared" si="0"/>
        <v>0.33582657234640623</v>
      </c>
      <c r="G34" s="9">
        <f t="shared" si="5"/>
        <v>20.073773353226034</v>
      </c>
    </row>
    <row r="35" spans="1:9">
      <c r="A35" s="7">
        <f t="shared" si="3"/>
        <v>34</v>
      </c>
      <c r="B35" s="7">
        <v>33</v>
      </c>
      <c r="C35" s="7">
        <f t="shared" si="6"/>
        <v>0.03</v>
      </c>
      <c r="D35" s="7">
        <f t="shared" si="7"/>
        <v>1.03</v>
      </c>
      <c r="E35" s="8">
        <f t="shared" si="8"/>
        <v>3.0670592645585879</v>
      </c>
      <c r="F35" s="10">
        <f t="shared" si="0"/>
        <v>0.32604521587029728</v>
      </c>
      <c r="G35" s="9">
        <f t="shared" si="5"/>
        <v>20.399818569096333</v>
      </c>
    </row>
    <row r="36" spans="1:9">
      <c r="A36" s="7">
        <f t="shared" si="3"/>
        <v>35</v>
      </c>
      <c r="B36" s="7">
        <v>34</v>
      </c>
      <c r="C36" s="7">
        <f t="shared" si="6"/>
        <v>0.03</v>
      </c>
      <c r="D36" s="7">
        <f t="shared" si="7"/>
        <v>1.03</v>
      </c>
      <c r="E36" s="8">
        <f t="shared" si="8"/>
        <v>3.159071042495345</v>
      </c>
      <c r="F36" s="10">
        <f t="shared" si="0"/>
        <v>0.31654875327213333</v>
      </c>
      <c r="G36" s="9">
        <f t="shared" si="5"/>
        <v>20.716367322368466</v>
      </c>
    </row>
    <row r="37" spans="1:9">
      <c r="A37" s="7">
        <f t="shared" si="3"/>
        <v>36</v>
      </c>
      <c r="B37" s="7">
        <v>35</v>
      </c>
      <c r="C37" s="7">
        <f t="shared" si="6"/>
        <v>0.03</v>
      </c>
      <c r="D37" s="7">
        <f t="shared" si="7"/>
        <v>1.03</v>
      </c>
      <c r="E37" s="8">
        <f t="shared" si="8"/>
        <v>3.2538431737702052</v>
      </c>
      <c r="F37" s="10">
        <f t="shared" si="0"/>
        <v>0.30732888667197411</v>
      </c>
      <c r="G37" s="9">
        <f t="shared" si="5"/>
        <v>21.023696209040441</v>
      </c>
    </row>
    <row r="38" spans="1:9">
      <c r="A38" s="7">
        <f t="shared" si="3"/>
        <v>37</v>
      </c>
      <c r="B38" s="7">
        <v>36</v>
      </c>
      <c r="C38" s="7">
        <f t="shared" si="6"/>
        <v>0.03</v>
      </c>
      <c r="D38" s="7">
        <f t="shared" si="7"/>
        <v>1.03</v>
      </c>
      <c r="E38" s="8">
        <f t="shared" si="8"/>
        <v>3.3514584689833118</v>
      </c>
      <c r="F38" s="10">
        <f t="shared" si="0"/>
        <v>0.29837755987570297</v>
      </c>
      <c r="G38" s="9">
        <f t="shared" si="5"/>
        <v>21.322073768916145</v>
      </c>
    </row>
    <row r="39" spans="1:9">
      <c r="A39" s="7">
        <f t="shared" si="3"/>
        <v>38</v>
      </c>
      <c r="B39" s="7">
        <v>37</v>
      </c>
      <c r="C39" s="7">
        <f t="shared" si="6"/>
        <v>0.03</v>
      </c>
      <c r="D39" s="7">
        <f t="shared" si="7"/>
        <v>1.03</v>
      </c>
      <c r="E39" s="8">
        <f t="shared" si="8"/>
        <v>3.4520022230528111</v>
      </c>
      <c r="F39" s="10">
        <f t="shared" si="0"/>
        <v>0.28968695133563399</v>
      </c>
      <c r="G39" s="9">
        <f t="shared" si="5"/>
        <v>21.61176072025178</v>
      </c>
    </row>
    <row r="40" spans="1:9">
      <c r="A40" s="7">
        <f t="shared" si="3"/>
        <v>39</v>
      </c>
      <c r="B40" s="7">
        <v>38</v>
      </c>
      <c r="C40" s="7">
        <f t="shared" si="6"/>
        <v>0.03</v>
      </c>
      <c r="D40" s="7">
        <f t="shared" si="7"/>
        <v>1.03</v>
      </c>
      <c r="E40" s="8">
        <f t="shared" si="8"/>
        <v>3.5555622897443953</v>
      </c>
      <c r="F40" s="10">
        <f t="shared" si="0"/>
        <v>0.28124946731614953</v>
      </c>
      <c r="G40" s="9">
        <f t="shared" si="5"/>
        <v>21.893010187567931</v>
      </c>
    </row>
    <row r="41" spans="1:9">
      <c r="A41" s="7">
        <f t="shared" si="3"/>
        <v>40</v>
      </c>
      <c r="B41" s="7">
        <v>39</v>
      </c>
      <c r="C41" s="7">
        <f t="shared" si="6"/>
        <v>0.03</v>
      </c>
      <c r="D41" s="7">
        <f t="shared" si="7"/>
        <v>1.03</v>
      </c>
      <c r="E41" s="8">
        <f t="shared" si="8"/>
        <v>3.6622291584367272</v>
      </c>
      <c r="F41" s="10">
        <f t="shared" si="0"/>
        <v>0.27305773525839755</v>
      </c>
      <c r="G41" s="9">
        <f t="shared" si="5"/>
        <v>22.166067922826329</v>
      </c>
    </row>
    <row r="42" spans="1:9">
      <c r="A42" s="7">
        <f t="shared" si="3"/>
        <v>41</v>
      </c>
      <c r="B42" s="7">
        <v>40</v>
      </c>
      <c r="C42" s="7">
        <f t="shared" si="6"/>
        <v>0.03</v>
      </c>
      <c r="D42" s="7">
        <f t="shared" si="7"/>
        <v>1.03</v>
      </c>
      <c r="E42" s="8">
        <f t="shared" si="8"/>
        <v>3.772096033189829</v>
      </c>
      <c r="F42" s="10">
        <f t="shared" si="0"/>
        <v>0.26510459733825009</v>
      </c>
      <c r="G42" s="9">
        <f t="shared" si="5"/>
        <v>22.43117252016458</v>
      </c>
    </row>
    <row r="43" spans="1:9">
      <c r="A43" s="7">
        <f t="shared" si="3"/>
        <v>42</v>
      </c>
      <c r="B43" s="7">
        <v>41</v>
      </c>
      <c r="C43" s="7">
        <f t="shared" si="6"/>
        <v>0.03</v>
      </c>
      <c r="D43" s="7">
        <f t="shared" si="7"/>
        <v>1.03</v>
      </c>
      <c r="E43" s="8">
        <f t="shared" si="8"/>
        <v>3.885258914185524</v>
      </c>
      <c r="F43" s="10">
        <f t="shared" si="0"/>
        <v>0.25738310421189325</v>
      </c>
      <c r="G43" s="9">
        <f t="shared" si="5"/>
        <v>22.688555624376473</v>
      </c>
    </row>
    <row r="44" spans="1:9">
      <c r="A44" s="7">
        <f t="shared" si="3"/>
        <v>43</v>
      </c>
      <c r="B44" s="7">
        <v>42</v>
      </c>
      <c r="C44" s="7">
        <f t="shared" si="6"/>
        <v>0.03</v>
      </c>
      <c r="D44" s="7">
        <f t="shared" si="7"/>
        <v>1.03</v>
      </c>
      <c r="E44" s="8">
        <f t="shared" si="8"/>
        <v>4.0018166816110892</v>
      </c>
      <c r="F44" s="10">
        <f t="shared" si="0"/>
        <v>0.24988650894358572</v>
      </c>
      <c r="G44" s="9">
        <f t="shared" si="5"/>
        <v>22.938442133320059</v>
      </c>
    </row>
    <row r="45" spans="1:9">
      <c r="A45" s="7">
        <f t="shared" si="3"/>
        <v>44</v>
      </c>
      <c r="B45" s="7">
        <v>43</v>
      </c>
      <c r="C45" s="7">
        <f t="shared" si="6"/>
        <v>0.03</v>
      </c>
      <c r="D45" s="7">
        <f t="shared" si="7"/>
        <v>1.03</v>
      </c>
      <c r="E45" s="8">
        <f t="shared" si="8"/>
        <v>4.1218711820594214</v>
      </c>
      <c r="F45" s="10">
        <f t="shared" si="0"/>
        <v>0.24260826111027745</v>
      </c>
      <c r="G45" s="9">
        <f t="shared" si="5"/>
        <v>23.181050394430336</v>
      </c>
    </row>
    <row r="46" spans="1:9">
      <c r="A46" s="7">
        <f t="shared" si="3"/>
        <v>45</v>
      </c>
      <c r="B46" s="7">
        <v>44</v>
      </c>
      <c r="C46" s="7">
        <f t="shared" si="6"/>
        <v>0.03</v>
      </c>
      <c r="D46" s="7">
        <f t="shared" si="7"/>
        <v>1.03</v>
      </c>
      <c r="E46" s="8">
        <f t="shared" si="8"/>
        <v>4.2455273175212049</v>
      </c>
      <c r="F46" s="10">
        <f t="shared" si="0"/>
        <v>0.23554200107793921</v>
      </c>
      <c r="G46" s="9">
        <f t="shared" si="5"/>
        <v>23.416592395508275</v>
      </c>
    </row>
    <row r="47" spans="1:9">
      <c r="A47" s="7">
        <f t="shared" si="3"/>
        <v>46</v>
      </c>
      <c r="B47" s="7">
        <v>45</v>
      </c>
      <c r="C47" s="7">
        <f t="shared" si="6"/>
        <v>0.03</v>
      </c>
      <c r="D47" s="7">
        <f t="shared" si="7"/>
        <v>1.03</v>
      </c>
      <c r="E47" s="8">
        <f t="shared" si="8"/>
        <v>4.3728931370468409</v>
      </c>
      <c r="F47" s="10">
        <f t="shared" si="0"/>
        <v>0.22868155444460117</v>
      </c>
      <c r="G47" s="9">
        <f t="shared" si="5"/>
        <v>23.645273949952877</v>
      </c>
    </row>
    <row r="48" spans="1:9">
      <c r="A48" s="7">
        <f t="shared" si="3"/>
        <v>47</v>
      </c>
      <c r="B48" s="7">
        <v>46</v>
      </c>
      <c r="C48" s="7">
        <f t="shared" si="6"/>
        <v>0.03</v>
      </c>
      <c r="D48" s="7">
        <f t="shared" si="7"/>
        <v>1.03</v>
      </c>
      <c r="E48" s="8">
        <f t="shared" si="8"/>
        <v>4.5040799311582456</v>
      </c>
      <c r="F48" s="10">
        <f t="shared" si="0"/>
        <v>0.22202092664524389</v>
      </c>
      <c r="G48" s="9">
        <f t="shared" si="5"/>
        <v>23.86729487659812</v>
      </c>
    </row>
    <row r="49" spans="1:7">
      <c r="A49" s="7">
        <f t="shared" si="3"/>
        <v>48</v>
      </c>
      <c r="B49" s="7">
        <v>47</v>
      </c>
      <c r="C49" s="7">
        <f t="shared" si="6"/>
        <v>0.03</v>
      </c>
      <c r="D49" s="7">
        <f t="shared" si="7"/>
        <v>1.03</v>
      </c>
      <c r="E49" s="8">
        <f t="shared" si="8"/>
        <v>4.6392023290929929</v>
      </c>
      <c r="F49" s="10">
        <f t="shared" si="0"/>
        <v>0.21555429771382903</v>
      </c>
      <c r="G49" s="9">
        <f t="shared" si="5"/>
        <v>24.082849174311949</v>
      </c>
    </row>
    <row r="50" spans="1:7">
      <c r="A50" s="7">
        <f t="shared" si="3"/>
        <v>49</v>
      </c>
      <c r="B50" s="7">
        <v>48</v>
      </c>
      <c r="C50" s="7">
        <f t="shared" si="6"/>
        <v>0.03</v>
      </c>
      <c r="D50" s="7">
        <f t="shared" si="7"/>
        <v>1.03</v>
      </c>
      <c r="E50" s="8">
        <f t="shared" si="8"/>
        <v>4.7783783989657831</v>
      </c>
      <c r="F50" s="10">
        <f t="shared" si="0"/>
        <v>0.20927601719789224</v>
      </c>
      <c r="G50" s="9">
        <f t="shared" si="5"/>
        <v>24.292125191509843</v>
      </c>
    </row>
    <row r="51" spans="1:7">
      <c r="A51" s="7">
        <f t="shared" si="3"/>
        <v>50</v>
      </c>
      <c r="B51" s="7">
        <v>49</v>
      </c>
      <c r="C51" s="7">
        <f t="shared" si="6"/>
        <v>0.03</v>
      </c>
      <c r="D51" s="7">
        <f t="shared" si="7"/>
        <v>1.03</v>
      </c>
      <c r="E51" s="8">
        <f t="shared" si="8"/>
        <v>4.9217297509347562</v>
      </c>
      <c r="F51" s="10">
        <f t="shared" si="0"/>
        <v>0.20318059922125462</v>
      </c>
      <c r="G51" s="9">
        <f t="shared" si="5"/>
        <v>24.495305790731098</v>
      </c>
    </row>
    <row r="52" spans="1:7">
      <c r="A52" s="7">
        <f t="shared" si="3"/>
        <v>51</v>
      </c>
      <c r="B52" s="7">
        <v>50</v>
      </c>
      <c r="C52" s="7">
        <f t="shared" si="6"/>
        <v>0.03</v>
      </c>
      <c r="D52" s="7">
        <f t="shared" si="7"/>
        <v>1.03</v>
      </c>
      <c r="E52" s="8">
        <f t="shared" si="8"/>
        <v>5.0693816434627985</v>
      </c>
      <c r="F52" s="10">
        <f t="shared" si="0"/>
        <v>0.19726271769053846</v>
      </c>
      <c r="G52" s="9">
        <f t="shared" si="5"/>
        <v>24.692568508421637</v>
      </c>
    </row>
    <row r="53" spans="1:7">
      <c r="A53" s="7">
        <f t="shared" si="3"/>
        <v>52</v>
      </c>
      <c r="B53" s="7">
        <v>51</v>
      </c>
      <c r="C53" s="7">
        <f t="shared" si="6"/>
        <v>0.03</v>
      </c>
      <c r="D53" s="7">
        <f t="shared" si="7"/>
        <v>1.03</v>
      </c>
      <c r="E53" s="8">
        <f t="shared" si="8"/>
        <v>5.2214630927666823</v>
      </c>
      <c r="F53" s="10">
        <f t="shared" si="0"/>
        <v>0.19151720164129951</v>
      </c>
      <c r="G53" s="9">
        <f t="shared" si="5"/>
        <v>24.884085710062937</v>
      </c>
    </row>
    <row r="54" spans="1:7">
      <c r="A54" s="7">
        <f t="shared" si="3"/>
        <v>53</v>
      </c>
      <c r="B54" s="7">
        <v>52</v>
      </c>
      <c r="C54" s="7">
        <f t="shared" si="6"/>
        <v>0.03</v>
      </c>
      <c r="D54" s="7">
        <f t="shared" si="7"/>
        <v>1.03</v>
      </c>
      <c r="E54" s="8">
        <f t="shared" si="8"/>
        <v>5.3781069855496826</v>
      </c>
      <c r="F54" s="10">
        <f t="shared" si="0"/>
        <v>0.18593903071970827</v>
      </c>
      <c r="G54" s="9">
        <f t="shared" si="5"/>
        <v>25.070024740782646</v>
      </c>
    </row>
    <row r="55" spans="1:7">
      <c r="A55" s="7">
        <f t="shared" si="3"/>
        <v>54</v>
      </c>
      <c r="B55" s="7">
        <v>53</v>
      </c>
      <c r="C55" s="7">
        <f t="shared" si="6"/>
        <v>0.03</v>
      </c>
      <c r="D55" s="7">
        <f t="shared" si="7"/>
        <v>1.03</v>
      </c>
      <c r="E55" s="8">
        <f t="shared" si="8"/>
        <v>5.5394501951161734</v>
      </c>
      <c r="F55" s="10">
        <f t="shared" si="0"/>
        <v>0.18052333079583324</v>
      </c>
      <c r="G55" s="9">
        <f t="shared" si="5"/>
        <v>25.250548071578478</v>
      </c>
    </row>
    <row r="56" spans="1:7">
      <c r="A56" s="7">
        <f t="shared" si="3"/>
        <v>55</v>
      </c>
      <c r="B56" s="7">
        <v>54</v>
      </c>
      <c r="C56" s="7">
        <f t="shared" si="6"/>
        <v>0.03</v>
      </c>
      <c r="D56" s="7">
        <f t="shared" si="7"/>
        <v>1.03</v>
      </c>
      <c r="E56" s="8">
        <f t="shared" si="8"/>
        <v>5.7056337009696581</v>
      </c>
      <c r="F56" s="10">
        <f t="shared" si="0"/>
        <v>0.1752653697046925</v>
      </c>
      <c r="G56" s="9">
        <f t="shared" si="5"/>
        <v>25.425813441283172</v>
      </c>
    </row>
    <row r="57" spans="1:7">
      <c r="A57" s="7">
        <f t="shared" si="3"/>
        <v>56</v>
      </c>
      <c r="B57" s="7">
        <v>55</v>
      </c>
      <c r="C57" s="7">
        <f t="shared" si="6"/>
        <v>0.03</v>
      </c>
      <c r="D57" s="7">
        <f t="shared" si="7"/>
        <v>1.03</v>
      </c>
      <c r="E57" s="8">
        <f t="shared" si="8"/>
        <v>5.8768027119987476</v>
      </c>
      <c r="F57" s="10">
        <f t="shared" si="0"/>
        <v>0.17016055311135195</v>
      </c>
      <c r="G57" s="9">
        <f t="shared" si="5"/>
        <v>25.595973994394523</v>
      </c>
    </row>
    <row r="58" spans="1:7">
      <c r="A58" s="7">
        <f t="shared" si="3"/>
        <v>57</v>
      </c>
      <c r="B58" s="7">
        <v>56</v>
      </c>
      <c r="C58" s="7">
        <f t="shared" si="6"/>
        <v>0.03</v>
      </c>
      <c r="D58" s="7">
        <f t="shared" si="7"/>
        <v>1.03</v>
      </c>
      <c r="E58" s="8">
        <f t="shared" si="8"/>
        <v>6.0531067933587108</v>
      </c>
      <c r="F58" s="10">
        <f t="shared" si="0"/>
        <v>0.16520442049645817</v>
      </c>
      <c r="G58" s="9">
        <f t="shared" si="5"/>
        <v>25.761178414890981</v>
      </c>
    </row>
    <row r="59" spans="1:7">
      <c r="A59" s="7">
        <f t="shared" si="3"/>
        <v>58</v>
      </c>
      <c r="B59" s="7">
        <v>57</v>
      </c>
      <c r="C59" s="7">
        <f t="shared" si="6"/>
        <v>0.03</v>
      </c>
      <c r="D59" s="7">
        <f t="shared" si="7"/>
        <v>1.03</v>
      </c>
      <c r="E59" s="8">
        <f t="shared" si="8"/>
        <v>6.2346999971594714</v>
      </c>
      <c r="F59" s="10">
        <f t="shared" si="0"/>
        <v>0.16039264125869726</v>
      </c>
      <c r="G59" s="9">
        <f t="shared" si="5"/>
        <v>25.921571056149677</v>
      </c>
    </row>
    <row r="60" spans="1:7">
      <c r="A60" s="7">
        <f t="shared" si="3"/>
        <v>59</v>
      </c>
      <c r="B60" s="7">
        <v>58</v>
      </c>
      <c r="C60" s="7">
        <f t="shared" si="6"/>
        <v>0.03</v>
      </c>
      <c r="D60" s="7">
        <f t="shared" si="7"/>
        <v>1.03</v>
      </c>
      <c r="E60" s="8">
        <f t="shared" si="8"/>
        <v>6.4217409970742558</v>
      </c>
      <c r="F60" s="10">
        <f t="shared" si="0"/>
        <v>0.15572101093077403</v>
      </c>
      <c r="G60" s="9">
        <f t="shared" si="5"/>
        <v>26.07729206708045</v>
      </c>
    </row>
    <row r="61" spans="1:7">
      <c r="A61" s="7">
        <f t="shared" si="3"/>
        <v>60</v>
      </c>
      <c r="B61" s="7">
        <v>59</v>
      </c>
      <c r="C61" s="7">
        <f t="shared" si="6"/>
        <v>0.03</v>
      </c>
      <c r="D61" s="7">
        <f t="shared" si="7"/>
        <v>1.03</v>
      </c>
      <c r="E61" s="8">
        <f t="shared" si="8"/>
        <v>6.6143932269864827</v>
      </c>
      <c r="F61" s="10">
        <f t="shared" si="0"/>
        <v>0.15118544750560589</v>
      </c>
      <c r="G61" s="9">
        <f t="shared" si="5"/>
        <v>26.228477514586057</v>
      </c>
    </row>
    <row r="62" spans="1:7">
      <c r="A62" s="7">
        <f t="shared" si="3"/>
        <v>61</v>
      </c>
      <c r="B62" s="7">
        <v>60</v>
      </c>
      <c r="C62" s="7">
        <f t="shared" si="6"/>
        <v>0.03</v>
      </c>
      <c r="D62" s="7">
        <f t="shared" si="7"/>
        <v>1.03</v>
      </c>
      <c r="E62" s="8">
        <f t="shared" si="8"/>
        <v>6.8128250237960772</v>
      </c>
      <c r="F62" s="10">
        <f t="shared" si="0"/>
        <v>0.14678198786952026</v>
      </c>
      <c r="G62" s="9">
        <f t="shared" si="5"/>
        <v>26.375259502455577</v>
      </c>
    </row>
    <row r="63" spans="1:7">
      <c r="A63" s="7">
        <f t="shared" si="3"/>
        <v>62</v>
      </c>
      <c r="B63" s="7">
        <v>61</v>
      </c>
      <c r="C63" s="7">
        <f t="shared" si="6"/>
        <v>0.03</v>
      </c>
      <c r="D63" s="7">
        <f t="shared" si="7"/>
        <v>1.03</v>
      </c>
      <c r="E63" s="8">
        <f t="shared" si="8"/>
        <v>7.0172097745099604</v>
      </c>
      <c r="F63" s="10">
        <f t="shared" si="0"/>
        <v>0.14250678433934005</v>
      </c>
      <c r="G63" s="9">
        <f t="shared" si="5"/>
        <v>26.517766286794917</v>
      </c>
    </row>
    <row r="64" spans="1:7">
      <c r="A64" s="7">
        <f t="shared" si="3"/>
        <v>63</v>
      </c>
      <c r="B64" s="7">
        <v>62</v>
      </c>
      <c r="C64" s="7">
        <f t="shared" si="6"/>
        <v>0.03</v>
      </c>
      <c r="D64" s="7">
        <f t="shared" si="7"/>
        <v>1.03</v>
      </c>
      <c r="E64" s="8">
        <f t="shared" si="8"/>
        <v>7.2277260677452579</v>
      </c>
      <c r="F64" s="10">
        <f t="shared" si="0"/>
        <v>0.13835610130033019</v>
      </c>
      <c r="G64" s="9">
        <f t="shared" si="5"/>
        <v>26.656122388095248</v>
      </c>
    </row>
    <row r="65" spans="1:9">
      <c r="A65" s="7">
        <f t="shared" si="3"/>
        <v>64</v>
      </c>
      <c r="B65" s="7">
        <v>63</v>
      </c>
      <c r="C65" s="7">
        <f t="shared" si="6"/>
        <v>0.03</v>
      </c>
      <c r="D65" s="7">
        <f t="shared" si="7"/>
        <v>1.03</v>
      </c>
      <c r="E65" s="8">
        <f t="shared" si="8"/>
        <v>7.4445578497776159</v>
      </c>
      <c r="F65" s="10">
        <f t="shared" si="0"/>
        <v>0.13432631194206812</v>
      </c>
      <c r="G65" s="9">
        <f t="shared" si="5"/>
        <v>26.790448700037317</v>
      </c>
    </row>
    <row r="66" spans="1:9">
      <c r="A66" s="7">
        <f t="shared" si="3"/>
        <v>65</v>
      </c>
      <c r="B66" s="7">
        <v>64</v>
      </c>
      <c r="C66" s="7">
        <f t="shared" si="6"/>
        <v>0.03</v>
      </c>
      <c r="D66" s="7">
        <f t="shared" si="7"/>
        <v>1.03</v>
      </c>
      <c r="E66" s="8">
        <f t="shared" si="8"/>
        <v>7.6678945852709433</v>
      </c>
      <c r="F66" s="10">
        <f t="shared" ref="F66:F127" si="9">1/E66</f>
        <v>0.13041389508938656</v>
      </c>
      <c r="G66" s="9">
        <f t="shared" si="5"/>
        <v>26.920862595126703</v>
      </c>
    </row>
    <row r="67" spans="1:9">
      <c r="A67" s="7">
        <f t="shared" si="3"/>
        <v>66</v>
      </c>
      <c r="B67" s="7">
        <v>65</v>
      </c>
      <c r="C67" s="7">
        <f t="shared" si="6"/>
        <v>0.03</v>
      </c>
      <c r="D67" s="7">
        <f t="shared" si="7"/>
        <v>1.03</v>
      </c>
      <c r="E67" s="8">
        <f t="shared" si="8"/>
        <v>7.8979314228290729</v>
      </c>
      <c r="F67" s="10">
        <f t="shared" si="9"/>
        <v>0.12661543212561799</v>
      </c>
      <c r="G67" s="9">
        <f t="shared" ref="G67:G127" si="10">G66+F67</f>
        <v>27.047478027252321</v>
      </c>
    </row>
    <row r="68" spans="1:9">
      <c r="A68" s="7">
        <f t="shared" ref="A68:A127" si="11">A67+1</f>
        <v>67</v>
      </c>
      <c r="B68" s="7">
        <v>66</v>
      </c>
      <c r="C68" s="7">
        <f t="shared" si="6"/>
        <v>0.03</v>
      </c>
      <c r="D68" s="7">
        <f t="shared" si="7"/>
        <v>1.03</v>
      </c>
      <c r="E68" s="8">
        <f t="shared" si="8"/>
        <v>8.1348693655139446</v>
      </c>
      <c r="F68" s="10">
        <f t="shared" si="9"/>
        <v>0.12292760400545437</v>
      </c>
      <c r="G68" s="9">
        <f t="shared" si="10"/>
        <v>27.170405631257776</v>
      </c>
    </row>
    <row r="69" spans="1:9">
      <c r="A69" s="7">
        <f t="shared" si="11"/>
        <v>68</v>
      </c>
      <c r="B69" s="7">
        <v>67</v>
      </c>
      <c r="C69" s="7">
        <f t="shared" si="6"/>
        <v>0.03</v>
      </c>
      <c r="D69" s="7">
        <f t="shared" si="7"/>
        <v>1.03</v>
      </c>
      <c r="E69" s="8">
        <f t="shared" si="8"/>
        <v>8.3789154464793612</v>
      </c>
      <c r="F69" s="10">
        <f t="shared" si="9"/>
        <v>0.11934718835481009</v>
      </c>
      <c r="G69" s="9">
        <f t="shared" si="10"/>
        <v>27.289752819612584</v>
      </c>
    </row>
    <row r="70" spans="1:9">
      <c r="A70" s="7">
        <f t="shared" si="11"/>
        <v>69</v>
      </c>
      <c r="B70" s="7">
        <v>68</v>
      </c>
      <c r="C70" s="7">
        <f t="shared" si="6"/>
        <v>0.03</v>
      </c>
      <c r="D70" s="7">
        <f t="shared" si="7"/>
        <v>1.03</v>
      </c>
      <c r="E70" s="8">
        <f t="shared" si="8"/>
        <v>8.6302829098737437</v>
      </c>
      <c r="F70" s="10">
        <f t="shared" si="9"/>
        <v>0.1158710566551554</v>
      </c>
      <c r="G70" s="9">
        <f t="shared" si="10"/>
        <v>27.40562387626774</v>
      </c>
    </row>
    <row r="71" spans="1:9">
      <c r="A71" s="7">
        <f t="shared" si="11"/>
        <v>70</v>
      </c>
      <c r="B71" s="7">
        <v>69</v>
      </c>
      <c r="C71" s="7">
        <f t="shared" si="6"/>
        <v>0.03</v>
      </c>
      <c r="D71" s="7">
        <f t="shared" si="7"/>
        <v>1.03</v>
      </c>
      <c r="E71" s="8">
        <f t="shared" si="8"/>
        <v>8.8891913971699559</v>
      </c>
      <c r="F71" s="10">
        <f t="shared" si="9"/>
        <v>0.11249617150985962</v>
      </c>
      <c r="G71" s="9">
        <f t="shared" si="10"/>
        <v>27.5181200477776</v>
      </c>
    </row>
    <row r="72" spans="1:9">
      <c r="A72" s="7">
        <f t="shared" si="11"/>
        <v>71</v>
      </c>
      <c r="B72" s="7">
        <v>70</v>
      </c>
      <c r="C72" s="7">
        <f t="shared" si="6"/>
        <v>0.03</v>
      </c>
      <c r="D72" s="7">
        <f t="shared" si="7"/>
        <v>1.03</v>
      </c>
      <c r="E72" s="8">
        <f t="shared" si="8"/>
        <v>9.1558671390850535</v>
      </c>
      <c r="F72" s="10">
        <f t="shared" si="9"/>
        <v>0.10921958399015498</v>
      </c>
      <c r="G72" s="9">
        <f t="shared" si="10"/>
        <v>27.627339631767754</v>
      </c>
    </row>
    <row r="73" spans="1:9">
      <c r="A73" s="7">
        <f t="shared" si="11"/>
        <v>72</v>
      </c>
      <c r="B73" s="7">
        <v>71</v>
      </c>
      <c r="C73" s="7">
        <f t="shared" si="6"/>
        <v>0.03</v>
      </c>
      <c r="D73" s="7">
        <f t="shared" si="7"/>
        <v>1.03</v>
      </c>
      <c r="E73" s="8">
        <f t="shared" si="8"/>
        <v>9.4305431532576058</v>
      </c>
      <c r="F73" s="10">
        <f t="shared" si="9"/>
        <v>0.10603843105840288</v>
      </c>
      <c r="G73" s="9">
        <f t="shared" si="10"/>
        <v>27.733378062826155</v>
      </c>
    </row>
    <row r="74" spans="1:9">
      <c r="A74" s="7">
        <f t="shared" si="11"/>
        <v>73</v>
      </c>
      <c r="B74" s="7">
        <v>72</v>
      </c>
      <c r="C74" s="7">
        <f t="shared" si="6"/>
        <v>0.03</v>
      </c>
      <c r="D74" s="7">
        <f t="shared" si="7"/>
        <v>1.03</v>
      </c>
      <c r="E74" s="8">
        <f t="shared" si="8"/>
        <v>9.7134594478553353</v>
      </c>
      <c r="F74" s="10">
        <f t="shared" si="9"/>
        <v>0.10294993306641055</v>
      </c>
      <c r="G74" s="9">
        <f t="shared" si="10"/>
        <v>27.836327995892567</v>
      </c>
    </row>
    <row r="75" spans="1:9">
      <c r="A75" s="7">
        <f t="shared" si="11"/>
        <v>74</v>
      </c>
      <c r="B75" s="7">
        <v>73</v>
      </c>
      <c r="C75" s="7">
        <f t="shared" si="6"/>
        <v>0.03</v>
      </c>
      <c r="D75" s="7">
        <f t="shared" si="7"/>
        <v>1.03</v>
      </c>
      <c r="E75" s="8">
        <f t="shared" si="8"/>
        <v>10.004863231290994</v>
      </c>
      <c r="F75" s="10">
        <f t="shared" si="9"/>
        <v>9.995139132661221E-2</v>
      </c>
      <c r="G75" s="9">
        <f t="shared" si="10"/>
        <v>27.93627938721918</v>
      </c>
    </row>
    <row r="76" spans="1:9">
      <c r="A76" s="7">
        <f t="shared" si="11"/>
        <v>75</v>
      </c>
      <c r="B76" s="7">
        <v>74</v>
      </c>
      <c r="C76" s="7">
        <f t="shared" si="6"/>
        <v>0.03</v>
      </c>
      <c r="D76" s="7">
        <f t="shared" si="7"/>
        <v>1.03</v>
      </c>
      <c r="E76" s="8">
        <f t="shared" si="8"/>
        <v>10.305009128229722</v>
      </c>
      <c r="F76" s="10">
        <f t="shared" si="9"/>
        <v>9.7040185753992453E-2</v>
      </c>
      <c r="G76" s="9">
        <f t="shared" si="10"/>
        <v>28.033319572973173</v>
      </c>
    </row>
    <row r="77" spans="1:9">
      <c r="A77" s="7">
        <f t="shared" si="11"/>
        <v>76</v>
      </c>
      <c r="B77" s="7">
        <v>75</v>
      </c>
      <c r="C77" s="7">
        <f t="shared" si="6"/>
        <v>0.03</v>
      </c>
      <c r="D77" s="7">
        <f t="shared" si="7"/>
        <v>1.03</v>
      </c>
      <c r="E77" s="8">
        <f t="shared" si="8"/>
        <v>10.614159402076615</v>
      </c>
      <c r="F77" s="10">
        <f t="shared" si="9"/>
        <v>9.4213772576691682E-2</v>
      </c>
      <c r="G77" s="9">
        <f t="shared" si="10"/>
        <v>28.127533345549864</v>
      </c>
    </row>
    <row r="78" spans="1:9">
      <c r="A78" s="30">
        <f t="shared" si="11"/>
        <v>77</v>
      </c>
      <c r="B78" s="30">
        <v>76</v>
      </c>
      <c r="C78" s="30">
        <f t="shared" ref="C78:C109" si="12">_xlfn.IFS(DiscountRate=0.035,0.025,DiscountRate=0.03,0.0214,DiscountRate=0.015,0.0107,DiscountRate=0.01,0.0071)</f>
        <v>2.5000000000000001E-2</v>
      </c>
      <c r="D78" s="30">
        <f t="shared" si="7"/>
        <v>1.0249999999999999</v>
      </c>
      <c r="E78" s="31">
        <f>($D$32^$B$32)*($D$77^$B$47)*(D78^B3)</f>
        <v>10.879513387128529</v>
      </c>
      <c r="F78" s="32">
        <f t="shared" si="9"/>
        <v>9.1915875684577264E-2</v>
      </c>
      <c r="G78" s="33">
        <f t="shared" si="10"/>
        <v>28.219449221234441</v>
      </c>
      <c r="I78" s="30" t="s">
        <v>208</v>
      </c>
    </row>
    <row r="79" spans="1:9">
      <c r="A79" s="7">
        <f t="shared" si="11"/>
        <v>78</v>
      </c>
      <c r="B79" s="7">
        <v>77</v>
      </c>
      <c r="C79" s="7">
        <f t="shared" si="12"/>
        <v>2.5000000000000001E-2</v>
      </c>
      <c r="D79" s="7">
        <f t="shared" si="7"/>
        <v>1.0249999999999999</v>
      </c>
      <c r="E79" s="8">
        <f t="shared" ref="E79:E127" si="13">($D$32^$B$32)*($D$77^$B$47)*(D79^B4)</f>
        <v>11.151501221806742</v>
      </c>
      <c r="F79" s="10">
        <f>1/E79</f>
        <v>8.9674025058124163E-2</v>
      </c>
      <c r="G79" s="9">
        <f t="shared" si="10"/>
        <v>28.309123246292565</v>
      </c>
    </row>
    <row r="80" spans="1:9">
      <c r="A80" s="7">
        <f t="shared" si="11"/>
        <v>79</v>
      </c>
      <c r="B80" s="7">
        <v>78</v>
      </c>
      <c r="C80" s="7">
        <f t="shared" si="12"/>
        <v>2.5000000000000001E-2</v>
      </c>
      <c r="D80" s="7">
        <f t="shared" si="7"/>
        <v>1.0249999999999999</v>
      </c>
      <c r="E80" s="8">
        <f t="shared" si="13"/>
        <v>11.43028875235191</v>
      </c>
      <c r="F80" s="10">
        <f t="shared" si="9"/>
        <v>8.748685371524309E-2</v>
      </c>
      <c r="G80" s="9">
        <f t="shared" si="10"/>
        <v>28.396610100007809</v>
      </c>
    </row>
    <row r="81" spans="1:7">
      <c r="A81" s="7">
        <f t="shared" si="11"/>
        <v>80</v>
      </c>
      <c r="B81" s="7">
        <v>79</v>
      </c>
      <c r="C81" s="7">
        <f t="shared" si="12"/>
        <v>2.5000000000000001E-2</v>
      </c>
      <c r="D81" s="7">
        <f t="shared" si="7"/>
        <v>1.0249999999999999</v>
      </c>
      <c r="E81" s="8">
        <f t="shared" si="13"/>
        <v>11.716045971160707</v>
      </c>
      <c r="F81" s="10">
        <f t="shared" si="9"/>
        <v>8.535302801487131E-2</v>
      </c>
      <c r="G81" s="9">
        <f t="shared" si="10"/>
        <v>28.481963128022681</v>
      </c>
    </row>
    <row r="82" spans="1:7">
      <c r="A82" s="7">
        <f t="shared" si="11"/>
        <v>81</v>
      </c>
      <c r="B82" s="7">
        <v>80</v>
      </c>
      <c r="C82" s="7">
        <f t="shared" si="12"/>
        <v>2.5000000000000001E-2</v>
      </c>
      <c r="D82" s="7">
        <f t="shared" si="7"/>
        <v>1.0249999999999999</v>
      </c>
      <c r="E82" s="8">
        <f t="shared" si="13"/>
        <v>12.008947120439723</v>
      </c>
      <c r="F82" s="10">
        <f t="shared" si="9"/>
        <v>8.3271246843776903E-2</v>
      </c>
      <c r="G82" s="9">
        <f t="shared" si="10"/>
        <v>28.565234374866456</v>
      </c>
    </row>
    <row r="83" spans="1:7">
      <c r="A83" s="7">
        <f t="shared" si="11"/>
        <v>82</v>
      </c>
      <c r="B83" s="7">
        <v>81</v>
      </c>
      <c r="C83" s="7">
        <f t="shared" si="12"/>
        <v>2.5000000000000001E-2</v>
      </c>
      <c r="D83" s="7">
        <f t="shared" si="7"/>
        <v>1.0249999999999999</v>
      </c>
      <c r="E83" s="8">
        <f t="shared" si="13"/>
        <v>12.309170798450715</v>
      </c>
      <c r="F83" s="10">
        <f t="shared" si="9"/>
        <v>8.1240240823196988E-2</v>
      </c>
      <c r="G83" s="9">
        <f t="shared" si="10"/>
        <v>28.646474615689652</v>
      </c>
    </row>
    <row r="84" spans="1:7">
      <c r="A84" s="7">
        <f t="shared" si="11"/>
        <v>83</v>
      </c>
      <c r="B84" s="7">
        <v>82</v>
      </c>
      <c r="C84" s="7">
        <f t="shared" si="12"/>
        <v>2.5000000000000001E-2</v>
      </c>
      <c r="D84" s="7">
        <f t="shared" si="7"/>
        <v>1.0249999999999999</v>
      </c>
      <c r="E84" s="8">
        <f t="shared" si="13"/>
        <v>12.616900068411985</v>
      </c>
      <c r="F84" s="10">
        <f t="shared" si="9"/>
        <v>7.9258771534826314E-2</v>
      </c>
      <c r="G84" s="9">
        <f t="shared" si="10"/>
        <v>28.725733387224476</v>
      </c>
    </row>
    <row r="85" spans="1:7">
      <c r="A85" s="7">
        <f t="shared" si="11"/>
        <v>84</v>
      </c>
      <c r="B85" s="7">
        <v>83</v>
      </c>
      <c r="C85" s="7">
        <f t="shared" si="12"/>
        <v>2.5000000000000001E-2</v>
      </c>
      <c r="D85" s="7">
        <f t="shared" si="7"/>
        <v>1.0249999999999999</v>
      </c>
      <c r="E85" s="8">
        <f t="shared" si="13"/>
        <v>12.932322570122283</v>
      </c>
      <c r="F85" s="10">
        <f t="shared" si="9"/>
        <v>7.7325630765684217E-2</v>
      </c>
      <c r="G85" s="9">
        <f t="shared" si="10"/>
        <v>28.803059017990162</v>
      </c>
    </row>
    <row r="86" spans="1:7">
      <c r="A86" s="7">
        <f t="shared" si="11"/>
        <v>85</v>
      </c>
      <c r="B86" s="7">
        <v>84</v>
      </c>
      <c r="C86" s="7">
        <f t="shared" si="12"/>
        <v>2.5000000000000001E-2</v>
      </c>
      <c r="D86" s="7">
        <f t="shared" si="7"/>
        <v>1.0249999999999999</v>
      </c>
      <c r="E86" s="8">
        <f t="shared" si="13"/>
        <v>13.255630634375338</v>
      </c>
      <c r="F86" s="10">
        <f t="shared" si="9"/>
        <v>7.5439639771399253E-2</v>
      </c>
      <c r="G86" s="9">
        <f t="shared" si="10"/>
        <v>28.878498657761561</v>
      </c>
    </row>
    <row r="87" spans="1:7">
      <c r="A87" s="7">
        <f t="shared" si="11"/>
        <v>86</v>
      </c>
      <c r="B87" s="7">
        <v>85</v>
      </c>
      <c r="C87" s="7">
        <f t="shared" si="12"/>
        <v>2.5000000000000001E-2</v>
      </c>
      <c r="D87" s="7">
        <f t="shared" si="7"/>
        <v>1.0249999999999999</v>
      </c>
      <c r="E87" s="8">
        <f t="shared" si="13"/>
        <v>13.587021400234722</v>
      </c>
      <c r="F87" s="10">
        <f t="shared" si="9"/>
        <v>7.3599648557462677E-2</v>
      </c>
      <c r="G87" s="9">
        <f t="shared" si="10"/>
        <v>28.952098306319023</v>
      </c>
    </row>
    <row r="88" spans="1:7">
      <c r="A88" s="7">
        <f t="shared" si="11"/>
        <v>87</v>
      </c>
      <c r="B88" s="7">
        <v>86</v>
      </c>
      <c r="C88" s="7">
        <f t="shared" si="12"/>
        <v>2.5000000000000001E-2</v>
      </c>
      <c r="D88" s="7">
        <f t="shared" si="7"/>
        <v>1.0249999999999999</v>
      </c>
      <c r="E88" s="8">
        <f t="shared" si="13"/>
        <v>13.926696935240589</v>
      </c>
      <c r="F88" s="10">
        <f t="shared" si="9"/>
        <v>7.1804535178012371E-2</v>
      </c>
      <c r="G88" s="9">
        <f t="shared" si="10"/>
        <v>29.023902841497037</v>
      </c>
    </row>
    <row r="89" spans="1:7">
      <c r="A89" s="7">
        <f t="shared" si="11"/>
        <v>88</v>
      </c>
      <c r="B89" s="7">
        <v>87</v>
      </c>
      <c r="C89" s="7">
        <f t="shared" si="12"/>
        <v>2.5000000000000001E-2</v>
      </c>
      <c r="D89" s="7">
        <f t="shared" si="7"/>
        <v>1.0249999999999999</v>
      </c>
      <c r="E89" s="8">
        <f t="shared" si="13"/>
        <v>14.274864358621603</v>
      </c>
      <c r="F89" s="10">
        <f t="shared" si="9"/>
        <v>7.00532050517194E-2</v>
      </c>
      <c r="G89" s="9">
        <f t="shared" si="10"/>
        <v>29.093956046548758</v>
      </c>
    </row>
    <row r="90" spans="1:7">
      <c r="A90" s="7">
        <f t="shared" si="11"/>
        <v>89</v>
      </c>
      <c r="B90" s="7">
        <v>88</v>
      </c>
      <c r="C90" s="7">
        <f t="shared" si="12"/>
        <v>2.5000000000000001E-2</v>
      </c>
      <c r="D90" s="7">
        <f t="shared" si="7"/>
        <v>1.0249999999999999</v>
      </c>
      <c r="E90" s="8">
        <f t="shared" si="13"/>
        <v>14.631735967587142</v>
      </c>
      <c r="F90" s="10">
        <f t="shared" si="9"/>
        <v>6.8344590294360394E-2</v>
      </c>
      <c r="G90" s="9">
        <f t="shared" si="10"/>
        <v>29.162300636843117</v>
      </c>
    </row>
    <row r="91" spans="1:7">
      <c r="A91" s="7">
        <f t="shared" si="11"/>
        <v>90</v>
      </c>
      <c r="B91" s="7">
        <v>89</v>
      </c>
      <c r="C91" s="7">
        <f t="shared" si="12"/>
        <v>2.5000000000000001E-2</v>
      </c>
      <c r="D91" s="7">
        <f t="shared" si="7"/>
        <v>1.0249999999999999</v>
      </c>
      <c r="E91" s="8">
        <f t="shared" si="13"/>
        <v>14.997529366776819</v>
      </c>
      <c r="F91" s="10">
        <f t="shared" si="9"/>
        <v>6.6677649067668682E-2</v>
      </c>
      <c r="G91" s="9">
        <f t="shared" si="10"/>
        <v>29.228978285910785</v>
      </c>
    </row>
    <row r="92" spans="1:7">
      <c r="A92" s="7">
        <f t="shared" si="11"/>
        <v>91</v>
      </c>
      <c r="B92" s="7">
        <v>90</v>
      </c>
      <c r="C92" s="7">
        <f t="shared" si="12"/>
        <v>2.5000000000000001E-2</v>
      </c>
      <c r="D92" s="7">
        <f t="shared" si="7"/>
        <v>1.0249999999999999</v>
      </c>
      <c r="E92" s="8">
        <f t="shared" si="13"/>
        <v>15.372467600946242</v>
      </c>
      <c r="F92" s="10">
        <f t="shared" si="9"/>
        <v>6.5051364944066992E-2</v>
      </c>
      <c r="G92" s="9">
        <f t="shared" si="10"/>
        <v>29.294029650854853</v>
      </c>
    </row>
    <row r="93" spans="1:7">
      <c r="A93" s="7">
        <f t="shared" si="11"/>
        <v>92</v>
      </c>
      <c r="B93" s="7">
        <v>91</v>
      </c>
      <c r="C93" s="7">
        <f t="shared" si="12"/>
        <v>2.5000000000000001E-2</v>
      </c>
      <c r="D93" s="7">
        <f t="shared" si="7"/>
        <v>1.0249999999999999</v>
      </c>
      <c r="E93" s="8">
        <f t="shared" si="13"/>
        <v>15.756779290969897</v>
      </c>
      <c r="F93" s="10">
        <f t="shared" si="9"/>
        <v>6.3464746286894635E-2</v>
      </c>
      <c r="G93" s="9">
        <f t="shared" si="10"/>
        <v>29.357494397141746</v>
      </c>
    </row>
    <row r="94" spans="1:7">
      <c r="A94" s="7">
        <f t="shared" si="11"/>
        <v>93</v>
      </c>
      <c r="B94" s="7">
        <v>92</v>
      </c>
      <c r="C94" s="7">
        <f t="shared" si="12"/>
        <v>2.5000000000000001E-2</v>
      </c>
      <c r="D94" s="7">
        <f t="shared" si="7"/>
        <v>1.0249999999999999</v>
      </c>
      <c r="E94" s="8">
        <f t="shared" si="13"/>
        <v>16.150698773244141</v>
      </c>
      <c r="F94" s="10">
        <f t="shared" si="9"/>
        <v>6.1916825645750871E-2</v>
      </c>
      <c r="G94" s="9">
        <f t="shared" si="10"/>
        <v>29.419411222787495</v>
      </c>
    </row>
    <row r="95" spans="1:7">
      <c r="A95" s="7">
        <f t="shared" si="11"/>
        <v>94</v>
      </c>
      <c r="B95" s="7">
        <v>93</v>
      </c>
      <c r="C95" s="7">
        <f t="shared" si="12"/>
        <v>2.5000000000000001E-2</v>
      </c>
      <c r="D95" s="7">
        <f t="shared" si="7"/>
        <v>1.0249999999999999</v>
      </c>
      <c r="E95" s="8">
        <f t="shared" si="13"/>
        <v>16.554466242575245</v>
      </c>
      <c r="F95" s="10">
        <f t="shared" si="9"/>
        <v>6.0406659166586218E-2</v>
      </c>
      <c r="G95" s="9">
        <f t="shared" si="10"/>
        <v>29.47981788195408</v>
      </c>
    </row>
    <row r="96" spans="1:7">
      <c r="A96" s="7">
        <f t="shared" si="11"/>
        <v>95</v>
      </c>
      <c r="B96" s="7">
        <v>94</v>
      </c>
      <c r="C96" s="7">
        <f t="shared" si="12"/>
        <v>2.5000000000000001E-2</v>
      </c>
      <c r="D96" s="7">
        <f t="shared" si="7"/>
        <v>1.0249999999999999</v>
      </c>
      <c r="E96" s="8">
        <f t="shared" si="13"/>
        <v>16.968327898639629</v>
      </c>
      <c r="F96" s="10">
        <f t="shared" si="9"/>
        <v>5.8933326016181668E-2</v>
      </c>
      <c r="G96" s="9">
        <f t="shared" si="10"/>
        <v>29.538751207970261</v>
      </c>
    </row>
    <row r="97" spans="1:7">
      <c r="A97" s="7">
        <f t="shared" si="11"/>
        <v>96</v>
      </c>
      <c r="B97" s="7">
        <v>95</v>
      </c>
      <c r="C97" s="7">
        <f t="shared" si="12"/>
        <v>2.5000000000000001E-2</v>
      </c>
      <c r="D97" s="7">
        <f t="shared" si="7"/>
        <v>1.0249999999999999</v>
      </c>
      <c r="E97" s="8">
        <f t="shared" si="13"/>
        <v>17.392536096105616</v>
      </c>
      <c r="F97" s="10">
        <f t="shared" si="9"/>
        <v>5.7495927820665052E-2</v>
      </c>
      <c r="G97" s="9">
        <f t="shared" si="10"/>
        <v>29.596247135790925</v>
      </c>
    </row>
    <row r="98" spans="1:7">
      <c r="A98" s="7">
        <f t="shared" si="11"/>
        <v>97</v>
      </c>
      <c r="B98" s="7">
        <v>96</v>
      </c>
      <c r="C98" s="7">
        <f t="shared" si="12"/>
        <v>2.5000000000000001E-2</v>
      </c>
      <c r="D98" s="7">
        <f t="shared" ref="D98:D127" si="14">1+C98</f>
        <v>1.0249999999999999</v>
      </c>
      <c r="E98" s="8">
        <f t="shared" si="13"/>
        <v>17.827349498508255</v>
      </c>
      <c r="F98" s="10">
        <f t="shared" si="9"/>
        <v>5.6093588117722006E-2</v>
      </c>
      <c r="G98" s="9">
        <f t="shared" si="10"/>
        <v>29.652340723908647</v>
      </c>
    </row>
    <row r="99" spans="1:7">
      <c r="A99" s="7">
        <f t="shared" si="11"/>
        <v>98</v>
      </c>
      <c r="B99" s="7">
        <v>97</v>
      </c>
      <c r="C99" s="7">
        <f t="shared" si="12"/>
        <v>2.5000000000000001E-2</v>
      </c>
      <c r="D99" s="7">
        <f t="shared" si="14"/>
        <v>1.0249999999999999</v>
      </c>
      <c r="E99" s="8">
        <f t="shared" si="13"/>
        <v>18.27303323597096</v>
      </c>
      <c r="F99" s="10">
        <f t="shared" si="9"/>
        <v>5.4725451822167814E-2</v>
      </c>
      <c r="G99" s="9">
        <f t="shared" si="10"/>
        <v>29.707066175730816</v>
      </c>
    </row>
    <row r="100" spans="1:7">
      <c r="A100" s="7">
        <f t="shared" si="11"/>
        <v>99</v>
      </c>
      <c r="B100" s="7">
        <v>98</v>
      </c>
      <c r="C100" s="7">
        <f t="shared" si="12"/>
        <v>2.5000000000000001E-2</v>
      </c>
      <c r="D100" s="7">
        <f t="shared" si="14"/>
        <v>1.0249999999999999</v>
      </c>
      <c r="E100" s="8">
        <f t="shared" si="13"/>
        <v>18.729859066870233</v>
      </c>
      <c r="F100" s="10">
        <f t="shared" si="9"/>
        <v>5.3390684704553965E-2</v>
      </c>
      <c r="G100" s="9">
        <f t="shared" si="10"/>
        <v>29.760456860435369</v>
      </c>
    </row>
    <row r="101" spans="1:7">
      <c r="A101" s="7">
        <f t="shared" si="11"/>
        <v>100</v>
      </c>
      <c r="B101" s="7">
        <v>99</v>
      </c>
      <c r="C101" s="7">
        <f t="shared" si="12"/>
        <v>2.5000000000000001E-2</v>
      </c>
      <c r="D101" s="7">
        <f t="shared" si="14"/>
        <v>1.0249999999999999</v>
      </c>
      <c r="E101" s="8">
        <f t="shared" si="13"/>
        <v>19.198105543541988</v>
      </c>
      <c r="F101" s="10">
        <f t="shared" si="9"/>
        <v>5.2088472882491681E-2</v>
      </c>
      <c r="G101" s="9">
        <f t="shared" si="10"/>
        <v>29.81254533331786</v>
      </c>
    </row>
    <row r="102" spans="1:7">
      <c r="A102" s="7">
        <f t="shared" si="11"/>
        <v>101</v>
      </c>
      <c r="B102" s="7">
        <v>100</v>
      </c>
      <c r="C102" s="7">
        <f t="shared" si="12"/>
        <v>2.5000000000000001E-2</v>
      </c>
      <c r="D102" s="7">
        <f t="shared" si="14"/>
        <v>1.0249999999999999</v>
      </c>
      <c r="E102" s="8">
        <f t="shared" si="13"/>
        <v>19.678058182130535</v>
      </c>
      <c r="F102" s="10">
        <f t="shared" si="9"/>
        <v>5.081802232438213E-2</v>
      </c>
      <c r="G102" s="9">
        <f t="shared" si="10"/>
        <v>29.863363355642242</v>
      </c>
    </row>
    <row r="103" spans="1:7">
      <c r="A103" s="7">
        <f t="shared" si="11"/>
        <v>102</v>
      </c>
      <c r="B103" s="7">
        <v>101</v>
      </c>
      <c r="C103" s="7">
        <f t="shared" si="12"/>
        <v>2.5000000000000001E-2</v>
      </c>
      <c r="D103" s="7">
        <f t="shared" si="14"/>
        <v>1.0249999999999999</v>
      </c>
      <c r="E103" s="8">
        <f t="shared" si="13"/>
        <v>20.170009636683798</v>
      </c>
      <c r="F103" s="10">
        <f t="shared" si="9"/>
        <v>4.9578558365250859E-2</v>
      </c>
      <c r="G103" s="9">
        <f t="shared" si="10"/>
        <v>29.912941914007494</v>
      </c>
    </row>
    <row r="104" spans="1:7">
      <c r="A104" s="7">
        <f t="shared" si="11"/>
        <v>103</v>
      </c>
      <c r="B104" s="7">
        <v>102</v>
      </c>
      <c r="C104" s="7">
        <f t="shared" si="12"/>
        <v>2.5000000000000001E-2</v>
      </c>
      <c r="D104" s="7">
        <f t="shared" si="14"/>
        <v>1.0249999999999999</v>
      </c>
      <c r="E104" s="8">
        <f t="shared" si="13"/>
        <v>20.674259877600893</v>
      </c>
      <c r="F104" s="10">
        <f t="shared" si="9"/>
        <v>4.8369325234391088E-2</v>
      </c>
      <c r="G104" s="9">
        <f t="shared" si="10"/>
        <v>29.961311239241883</v>
      </c>
    </row>
    <row r="105" spans="1:7">
      <c r="A105" s="7">
        <f t="shared" si="11"/>
        <v>104</v>
      </c>
      <c r="B105" s="7">
        <v>103</v>
      </c>
      <c r="C105" s="7">
        <f t="shared" si="12"/>
        <v>2.5000000000000001E-2</v>
      </c>
      <c r="D105" s="7">
        <f t="shared" si="14"/>
        <v>1.0249999999999999</v>
      </c>
      <c r="E105" s="8">
        <f t="shared" si="13"/>
        <v>21.191116374540911</v>
      </c>
      <c r="F105" s="10">
        <f t="shared" si="9"/>
        <v>4.7189585594527898E-2</v>
      </c>
      <c r="G105" s="9">
        <f t="shared" si="10"/>
        <v>30.00850082483641</v>
      </c>
    </row>
    <row r="106" spans="1:7">
      <c r="A106" s="7">
        <f t="shared" si="11"/>
        <v>105</v>
      </c>
      <c r="B106" s="7">
        <v>104</v>
      </c>
      <c r="C106" s="7">
        <f t="shared" si="12"/>
        <v>2.5000000000000001E-2</v>
      </c>
      <c r="D106" s="7">
        <f t="shared" si="14"/>
        <v>1.0249999999999999</v>
      </c>
      <c r="E106" s="8">
        <f t="shared" si="13"/>
        <v>21.720894283904439</v>
      </c>
      <c r="F106" s="10">
        <f t="shared" si="9"/>
        <v>4.6038620092222329E-2</v>
      </c>
      <c r="G106" s="9">
        <f t="shared" si="10"/>
        <v>30.054539444928633</v>
      </c>
    </row>
    <row r="107" spans="1:7">
      <c r="A107" s="7">
        <f t="shared" si="11"/>
        <v>106</v>
      </c>
      <c r="B107" s="7">
        <v>105</v>
      </c>
      <c r="C107" s="7">
        <f t="shared" si="12"/>
        <v>2.5000000000000001E-2</v>
      </c>
      <c r="D107" s="7">
        <f t="shared" si="14"/>
        <v>1.0249999999999999</v>
      </c>
      <c r="E107" s="8">
        <f t="shared" si="13"/>
        <v>22.263916641002044</v>
      </c>
      <c r="F107" s="10">
        <f t="shared" si="9"/>
        <v>4.4915726919241304E-2</v>
      </c>
      <c r="G107" s="9">
        <f t="shared" si="10"/>
        <v>30.099455171847875</v>
      </c>
    </row>
    <row r="108" spans="1:7">
      <c r="A108" s="7">
        <f t="shared" si="11"/>
        <v>107</v>
      </c>
      <c r="B108" s="7">
        <v>106</v>
      </c>
      <c r="C108" s="7">
        <f t="shared" si="12"/>
        <v>2.5000000000000001E-2</v>
      </c>
      <c r="D108" s="7">
        <f t="shared" si="14"/>
        <v>1.0249999999999999</v>
      </c>
      <c r="E108" s="8">
        <f t="shared" si="13"/>
        <v>22.820514557027099</v>
      </c>
      <c r="F108" s="10">
        <f t="shared" si="9"/>
        <v>4.3820221384625657E-2</v>
      </c>
      <c r="G108" s="9">
        <f t="shared" si="10"/>
        <v>30.1432753932325</v>
      </c>
    </row>
    <row r="109" spans="1:7">
      <c r="A109" s="7">
        <f t="shared" si="11"/>
        <v>108</v>
      </c>
      <c r="B109" s="7">
        <v>107</v>
      </c>
      <c r="C109" s="7">
        <f t="shared" si="12"/>
        <v>2.5000000000000001E-2</v>
      </c>
      <c r="D109" s="7">
        <f t="shared" si="14"/>
        <v>1.0249999999999999</v>
      </c>
      <c r="E109" s="8">
        <f t="shared" si="13"/>
        <v>23.391027420952774</v>
      </c>
      <c r="F109" s="10">
        <f t="shared" si="9"/>
        <v>4.2751435497195768E-2</v>
      </c>
      <c r="G109" s="9">
        <f t="shared" si="10"/>
        <v>30.186026828729695</v>
      </c>
    </row>
    <row r="110" spans="1:7">
      <c r="A110" s="7">
        <f t="shared" si="11"/>
        <v>109</v>
      </c>
      <c r="B110" s="7">
        <v>108</v>
      </c>
      <c r="C110" s="7">
        <f t="shared" ref="C110:C127" si="15">_xlfn.IFS(DiscountRate=0.035,0.025,DiscountRate=0.03,0.0214,DiscountRate=0.015,0.0107,DiscountRate=0.01,0.0071)</f>
        <v>2.5000000000000001E-2</v>
      </c>
      <c r="D110" s="7">
        <f t="shared" si="14"/>
        <v>1.0249999999999999</v>
      </c>
      <c r="E110" s="8">
        <f t="shared" si="13"/>
        <v>23.97580310647659</v>
      </c>
      <c r="F110" s="10">
        <f t="shared" si="9"/>
        <v>4.170871755823978E-2</v>
      </c>
      <c r="G110" s="9">
        <f t="shared" si="10"/>
        <v>30.227735546287935</v>
      </c>
    </row>
    <row r="111" spans="1:7">
      <c r="A111" s="7">
        <f t="shared" si="11"/>
        <v>110</v>
      </c>
      <c r="B111" s="7">
        <v>109</v>
      </c>
      <c r="C111" s="7">
        <f t="shared" si="15"/>
        <v>2.5000000000000001E-2</v>
      </c>
      <c r="D111" s="7">
        <f t="shared" si="14"/>
        <v>1.0249999999999999</v>
      </c>
      <c r="E111" s="8">
        <f t="shared" si="13"/>
        <v>24.575198184138504</v>
      </c>
      <c r="F111" s="10">
        <f t="shared" si="9"/>
        <v>4.0691431764136372E-2</v>
      </c>
      <c r="G111" s="9">
        <f t="shared" si="10"/>
        <v>30.268426978052073</v>
      </c>
    </row>
    <row r="112" spans="1:7">
      <c r="A112" s="7">
        <f t="shared" si="11"/>
        <v>111</v>
      </c>
      <c r="B112" s="7">
        <v>110</v>
      </c>
      <c r="C112" s="7">
        <f t="shared" si="15"/>
        <v>2.5000000000000001E-2</v>
      </c>
      <c r="D112" s="7">
        <f t="shared" si="14"/>
        <v>1.0249999999999999</v>
      </c>
      <c r="E112" s="8">
        <f t="shared" si="13"/>
        <v>25.189578138741965</v>
      </c>
      <c r="F112" s="10">
        <f t="shared" si="9"/>
        <v>3.9698957818669632E-2</v>
      </c>
      <c r="G112" s="9">
        <f t="shared" si="10"/>
        <v>30.308125935870741</v>
      </c>
    </row>
    <row r="113" spans="1:7">
      <c r="A113" s="7">
        <f t="shared" si="11"/>
        <v>112</v>
      </c>
      <c r="B113" s="7">
        <v>111</v>
      </c>
      <c r="C113" s="7">
        <f t="shared" si="15"/>
        <v>2.5000000000000001E-2</v>
      </c>
      <c r="D113" s="7">
        <f t="shared" si="14"/>
        <v>1.0249999999999999</v>
      </c>
      <c r="E113" s="8">
        <f t="shared" si="13"/>
        <v>25.819317592210517</v>
      </c>
      <c r="F113" s="10">
        <f t="shared" si="9"/>
        <v>3.8730690554799635E-2</v>
      </c>
      <c r="G113" s="9">
        <f t="shared" si="10"/>
        <v>30.346856626425541</v>
      </c>
    </row>
    <row r="114" spans="1:7">
      <c r="A114" s="7">
        <f t="shared" si="11"/>
        <v>113</v>
      </c>
      <c r="B114" s="7">
        <v>112</v>
      </c>
      <c r="C114" s="7">
        <f t="shared" si="15"/>
        <v>2.5000000000000001E-2</v>
      </c>
      <c r="D114" s="7">
        <f t="shared" si="14"/>
        <v>1.0249999999999999</v>
      </c>
      <c r="E114" s="8">
        <f t="shared" si="13"/>
        <v>26.464800532015776</v>
      </c>
      <c r="F114" s="10">
        <f t="shared" si="9"/>
        <v>3.7786039565658187E-2</v>
      </c>
      <c r="G114" s="9">
        <f t="shared" si="10"/>
        <v>30.384642665991201</v>
      </c>
    </row>
    <row r="115" spans="1:7">
      <c r="A115" s="7">
        <f t="shared" si="11"/>
        <v>114</v>
      </c>
      <c r="B115" s="7">
        <v>113</v>
      </c>
      <c r="C115" s="7">
        <f t="shared" si="15"/>
        <v>2.5000000000000001E-2</v>
      </c>
      <c r="D115" s="7">
        <f t="shared" si="14"/>
        <v>1.0249999999999999</v>
      </c>
      <c r="E115" s="8">
        <f t="shared" si="13"/>
        <v>27.126420545316165</v>
      </c>
      <c r="F115" s="10">
        <f t="shared" si="9"/>
        <v>3.6864428844544585E-2</v>
      </c>
      <c r="G115" s="9">
        <f t="shared" si="10"/>
        <v>30.421507094835746</v>
      </c>
    </row>
    <row r="116" spans="1:7">
      <c r="A116" s="7">
        <f t="shared" si="11"/>
        <v>115</v>
      </c>
      <c r="B116" s="7">
        <v>114</v>
      </c>
      <c r="C116" s="7">
        <f t="shared" si="15"/>
        <v>2.5000000000000001E-2</v>
      </c>
      <c r="D116" s="7">
        <f t="shared" si="14"/>
        <v>1.0249999999999999</v>
      </c>
      <c r="E116" s="8">
        <f t="shared" si="13"/>
        <v>27.804581058949072</v>
      </c>
      <c r="F116" s="10">
        <f t="shared" si="9"/>
        <v>3.5965296433702026E-2</v>
      </c>
      <c r="G116" s="9">
        <f t="shared" si="10"/>
        <v>30.457472391269448</v>
      </c>
    </row>
    <row r="117" spans="1:7">
      <c r="A117" s="7">
        <f t="shared" si="11"/>
        <v>116</v>
      </c>
      <c r="B117" s="7">
        <v>115</v>
      </c>
      <c r="C117" s="7">
        <f t="shared" si="15"/>
        <v>2.5000000000000001E-2</v>
      </c>
      <c r="D117" s="7">
        <f t="shared" si="14"/>
        <v>1.0249999999999999</v>
      </c>
      <c r="E117" s="8">
        <f t="shared" si="13"/>
        <v>28.499695585422796</v>
      </c>
      <c r="F117" s="10">
        <f t="shared" si="9"/>
        <v>3.5088094081660519E-2</v>
      </c>
      <c r="G117" s="9">
        <f t="shared" si="10"/>
        <v>30.49256048535111</v>
      </c>
    </row>
    <row r="118" spans="1:7">
      <c r="A118" s="7">
        <f t="shared" si="11"/>
        <v>117</v>
      </c>
      <c r="B118" s="7">
        <v>116</v>
      </c>
      <c r="C118" s="7">
        <f t="shared" si="15"/>
        <v>2.5000000000000001E-2</v>
      </c>
      <c r="D118" s="7">
        <f t="shared" si="14"/>
        <v>1.0249999999999999</v>
      </c>
      <c r="E118" s="8">
        <f t="shared" si="13"/>
        <v>29.212187975058363</v>
      </c>
      <c r="F118" s="10">
        <f t="shared" si="9"/>
        <v>3.4232286908937093E-2</v>
      </c>
      <c r="G118" s="9">
        <f t="shared" si="10"/>
        <v>30.526792772260048</v>
      </c>
    </row>
    <row r="119" spans="1:7">
      <c r="A119" s="7">
        <f t="shared" si="11"/>
        <v>118</v>
      </c>
      <c r="B119" s="7">
        <v>117</v>
      </c>
      <c r="C119" s="7">
        <f t="shared" si="15"/>
        <v>2.5000000000000001E-2</v>
      </c>
      <c r="D119" s="7">
        <f t="shared" si="14"/>
        <v>1.0249999999999999</v>
      </c>
      <c r="E119" s="8">
        <f t="shared" si="13"/>
        <v>29.942492674434821</v>
      </c>
      <c r="F119" s="10">
        <f t="shared" si="9"/>
        <v>3.3397353081889847E-2</v>
      </c>
      <c r="G119" s="9">
        <f t="shared" si="10"/>
        <v>30.56019012534194</v>
      </c>
    </row>
    <row r="120" spans="1:7">
      <c r="A120" s="7">
        <f t="shared" si="11"/>
        <v>119</v>
      </c>
      <c r="B120" s="7">
        <v>118</v>
      </c>
      <c r="C120" s="7">
        <f t="shared" si="15"/>
        <v>2.5000000000000001E-2</v>
      </c>
      <c r="D120" s="7">
        <f t="shared" si="14"/>
        <v>1.0249999999999999</v>
      </c>
      <c r="E120" s="8">
        <f t="shared" si="13"/>
        <v>30.691054991295694</v>
      </c>
      <c r="F120" s="10">
        <f t="shared" si="9"/>
        <v>3.2582783494526681E-2</v>
      </c>
      <c r="G120" s="9">
        <f t="shared" si="10"/>
        <v>30.592772908836466</v>
      </c>
    </row>
    <row r="121" spans="1:7">
      <c r="A121" s="7">
        <f t="shared" si="11"/>
        <v>120</v>
      </c>
      <c r="B121" s="7">
        <v>119</v>
      </c>
      <c r="C121" s="7">
        <f t="shared" si="15"/>
        <v>2.5000000000000001E-2</v>
      </c>
      <c r="D121" s="7">
        <f t="shared" si="14"/>
        <v>1.0249999999999999</v>
      </c>
      <c r="E121" s="8">
        <f t="shared" si="13"/>
        <v>31.458331366078077</v>
      </c>
      <c r="F121" s="10">
        <f t="shared" si="9"/>
        <v>3.1788081458074817E-2</v>
      </c>
      <c r="G121" s="9">
        <f t="shared" si="10"/>
        <v>30.62456099029454</v>
      </c>
    </row>
    <row r="122" spans="1:7">
      <c r="A122" s="7">
        <f t="shared" si="11"/>
        <v>121</v>
      </c>
      <c r="B122" s="7">
        <v>120</v>
      </c>
      <c r="C122" s="7">
        <f t="shared" si="15"/>
        <v>2.5000000000000001E-2</v>
      </c>
      <c r="D122" s="7">
        <f t="shared" si="14"/>
        <v>1.0249999999999999</v>
      </c>
      <c r="E122" s="8">
        <f t="shared" si="13"/>
        <v>32.244789650230032</v>
      </c>
      <c r="F122" s="10">
        <f t="shared" si="9"/>
        <v>3.1012762398121771E-2</v>
      </c>
      <c r="G122" s="9">
        <f t="shared" si="10"/>
        <v>30.655573752692661</v>
      </c>
    </row>
    <row r="123" spans="1:7">
      <c r="A123" s="7">
        <f t="shared" si="11"/>
        <v>122</v>
      </c>
      <c r="B123" s="7">
        <v>121</v>
      </c>
      <c r="C123" s="7">
        <f t="shared" si="15"/>
        <v>2.5000000000000001E-2</v>
      </c>
      <c r="D123" s="7">
        <f t="shared" si="14"/>
        <v>1.0249999999999999</v>
      </c>
      <c r="E123" s="8">
        <f t="shared" si="13"/>
        <v>33.050909391485774</v>
      </c>
      <c r="F123" s="10">
        <f t="shared" si="9"/>
        <v>3.02563535591432E-2</v>
      </c>
      <c r="G123" s="9">
        <f t="shared" si="10"/>
        <v>30.685830106251803</v>
      </c>
    </row>
    <row r="124" spans="1:7">
      <c r="A124" s="7">
        <f t="shared" si="11"/>
        <v>123</v>
      </c>
      <c r="B124" s="7">
        <v>122</v>
      </c>
      <c r="C124" s="7">
        <f t="shared" si="15"/>
        <v>2.5000000000000001E-2</v>
      </c>
      <c r="D124" s="7">
        <f t="shared" si="14"/>
        <v>1.0249999999999999</v>
      </c>
      <c r="E124" s="8">
        <f t="shared" si="13"/>
        <v>33.877182126272928</v>
      </c>
      <c r="F124" s="10">
        <f t="shared" si="9"/>
        <v>2.9518393716237261E-2</v>
      </c>
      <c r="G124" s="9">
        <f t="shared" si="10"/>
        <v>30.715348499968041</v>
      </c>
    </row>
    <row r="125" spans="1:7">
      <c r="A125" s="7">
        <f t="shared" si="11"/>
        <v>124</v>
      </c>
      <c r="B125" s="7">
        <v>123</v>
      </c>
      <c r="C125" s="7">
        <f t="shared" si="15"/>
        <v>2.5000000000000001E-2</v>
      </c>
      <c r="D125" s="7">
        <f t="shared" si="14"/>
        <v>1.0249999999999999</v>
      </c>
      <c r="E125" s="8">
        <f t="shared" si="13"/>
        <v>34.724111679429747</v>
      </c>
      <c r="F125" s="10">
        <f t="shared" si="9"/>
        <v>2.8798432893890013E-2</v>
      </c>
      <c r="G125" s="9">
        <f t="shared" si="10"/>
        <v>30.744146932861931</v>
      </c>
    </row>
    <row r="126" spans="1:7">
      <c r="A126" s="7">
        <f t="shared" si="11"/>
        <v>125</v>
      </c>
      <c r="B126" s="7">
        <v>124</v>
      </c>
      <c r="C126" s="7">
        <f t="shared" si="15"/>
        <v>2.5000000000000001E-2</v>
      </c>
      <c r="D126" s="7">
        <f t="shared" si="14"/>
        <v>1.0249999999999999</v>
      </c>
      <c r="E126" s="8">
        <f t="shared" si="13"/>
        <v>35.592214471415488</v>
      </c>
      <c r="F126" s="10">
        <f t="shared" si="9"/>
        <v>2.8096032091600016E-2</v>
      </c>
      <c r="G126" s="9">
        <f t="shared" si="10"/>
        <v>30.772242964953531</v>
      </c>
    </row>
    <row r="127" spans="1:7">
      <c r="A127" s="7">
        <f t="shared" si="11"/>
        <v>126</v>
      </c>
      <c r="B127" s="7">
        <v>125</v>
      </c>
      <c r="C127" s="7">
        <f t="shared" si="15"/>
        <v>2.5000000000000001E-2</v>
      </c>
      <c r="D127" s="7">
        <f t="shared" si="14"/>
        <v>1.0249999999999999</v>
      </c>
      <c r="E127" s="8">
        <f t="shared" si="13"/>
        <v>36.482019833200873</v>
      </c>
      <c r="F127" s="10">
        <f t="shared" si="9"/>
        <v>2.7410763016195137E-2</v>
      </c>
      <c r="G127" s="9">
        <f t="shared" si="10"/>
        <v>30.799653727969726</v>
      </c>
    </row>
  </sheetData>
  <sheetProtection selectLockedCells="1" selectUnlockedCells="1"/>
  <phoneticPr fontId="21" type="noConversion"/>
  <pageMargins left="0.75" right="0.75" top="1" bottom="1" header="0.5" footer="0.5"/>
  <pageSetup paperSize="9" scale="49" fitToHeight="0" orientation="portrait" verticalDpi="598"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4E74-046A-4045-B5BB-2C1EFAFC43B1}">
  <dimension ref="A1:H18"/>
  <sheetViews>
    <sheetView workbookViewId="0">
      <selection activeCell="B16" sqref="B16"/>
    </sheetView>
  </sheetViews>
  <sheetFormatPr defaultRowHeight="15"/>
  <cols>
    <col min="1" max="1" width="21.21875" customWidth="1"/>
    <col min="2" max="2" width="48.77734375" customWidth="1"/>
    <col min="3" max="3" width="15" customWidth="1"/>
    <col min="4" max="4" width="32.5546875" customWidth="1"/>
    <col min="5" max="5" width="21.33203125" customWidth="1"/>
  </cols>
  <sheetData>
    <row r="1" spans="1:8" s="263" customFormat="1" ht="15.75">
      <c r="A1" s="262" t="s">
        <v>209</v>
      </c>
      <c r="B1" s="263" t="s">
        <v>210</v>
      </c>
      <c r="C1" s="263" t="s">
        <v>211</v>
      </c>
      <c r="D1" s="263" t="s">
        <v>212</v>
      </c>
      <c r="E1" s="263" t="s">
        <v>213</v>
      </c>
      <c r="F1" s="274" t="s">
        <v>214</v>
      </c>
      <c r="G1" s="274"/>
      <c r="H1" s="274"/>
    </row>
    <row r="2" spans="1:8" s="260" customFormat="1">
      <c r="A2" s="260" t="s">
        <v>215</v>
      </c>
      <c r="B2" s="260" t="s">
        <v>216</v>
      </c>
      <c r="C2" s="261">
        <v>45306</v>
      </c>
      <c r="E2" s="260" t="s">
        <v>217</v>
      </c>
    </row>
    <row r="3" spans="1:8" s="260" customFormat="1">
      <c r="A3" s="260" t="s">
        <v>218</v>
      </c>
      <c r="B3" s="260" t="s">
        <v>219</v>
      </c>
      <c r="C3" s="261">
        <v>45306</v>
      </c>
      <c r="E3" s="260" t="s">
        <v>217</v>
      </c>
    </row>
    <row r="4" spans="1:8" s="260" customFormat="1">
      <c r="A4" s="260" t="s">
        <v>218</v>
      </c>
      <c r="B4" s="260" t="s">
        <v>220</v>
      </c>
      <c r="C4" s="261">
        <v>45306</v>
      </c>
      <c r="E4" s="260" t="s">
        <v>217</v>
      </c>
    </row>
    <row r="5" spans="1:8" s="260" customFormat="1">
      <c r="A5" s="260" t="s">
        <v>218</v>
      </c>
      <c r="B5" s="260" t="s">
        <v>221</v>
      </c>
      <c r="C5" s="261">
        <v>45306</v>
      </c>
      <c r="E5" s="260" t="s">
        <v>217</v>
      </c>
    </row>
    <row r="6" spans="1:8" s="260" customFormat="1">
      <c r="A6" s="260" t="s">
        <v>218</v>
      </c>
      <c r="B6" s="260" t="s">
        <v>222</v>
      </c>
      <c r="C6" s="261">
        <v>45306</v>
      </c>
      <c r="E6" s="260" t="s">
        <v>217</v>
      </c>
    </row>
    <row r="7" spans="1:8" s="260" customFormat="1">
      <c r="A7" s="260" t="s">
        <v>218</v>
      </c>
      <c r="B7" s="260" t="s">
        <v>223</v>
      </c>
      <c r="C7" s="261">
        <v>45309</v>
      </c>
      <c r="E7" s="260" t="s">
        <v>217</v>
      </c>
    </row>
    <row r="8" spans="1:8" s="260" customFormat="1" ht="23.25" customHeight="1">
      <c r="A8" s="260" t="s">
        <v>218</v>
      </c>
      <c r="B8" s="260" t="s">
        <v>224</v>
      </c>
      <c r="C8" s="260" t="s">
        <v>225</v>
      </c>
      <c r="D8" s="260" t="s">
        <v>226</v>
      </c>
    </row>
    <row r="9" spans="1:8" s="260" customFormat="1" ht="30">
      <c r="A9" s="260" t="s">
        <v>227</v>
      </c>
      <c r="B9" s="260" t="s">
        <v>228</v>
      </c>
      <c r="C9" s="261">
        <v>45309</v>
      </c>
      <c r="E9" s="260" t="s">
        <v>217</v>
      </c>
    </row>
    <row r="10" spans="1:8" s="260" customFormat="1" ht="30">
      <c r="A10" s="260" t="s">
        <v>227</v>
      </c>
      <c r="B10" s="260" t="s">
        <v>229</v>
      </c>
      <c r="C10" s="261">
        <v>45309</v>
      </c>
      <c r="E10" s="260" t="s">
        <v>217</v>
      </c>
    </row>
    <row r="11" spans="1:8" s="260" customFormat="1" ht="45">
      <c r="A11" s="260" t="s">
        <v>230</v>
      </c>
      <c r="B11" s="260" t="s">
        <v>231</v>
      </c>
      <c r="C11" s="261">
        <v>45338</v>
      </c>
      <c r="D11" s="260" t="s">
        <v>232</v>
      </c>
      <c r="E11" s="260" t="s">
        <v>217</v>
      </c>
    </row>
    <row r="12" spans="1:8" s="260" customFormat="1" ht="60">
      <c r="A12" s="260" t="s">
        <v>233</v>
      </c>
      <c r="B12" s="260" t="s">
        <v>234</v>
      </c>
      <c r="C12" s="261">
        <v>45366</v>
      </c>
      <c r="D12" s="260" t="s">
        <v>235</v>
      </c>
      <c r="E12" s="260" t="s">
        <v>217</v>
      </c>
    </row>
    <row r="13" spans="1:8" s="260" customFormat="1">
      <c r="A13" s="260" t="s">
        <v>236</v>
      </c>
      <c r="B13" s="260" t="s">
        <v>237</v>
      </c>
      <c r="C13" s="261">
        <v>45387</v>
      </c>
      <c r="E13" s="260" t="s">
        <v>217</v>
      </c>
    </row>
    <row r="14" spans="1:8" s="260" customFormat="1">
      <c r="A14" s="260" t="s">
        <v>238</v>
      </c>
      <c r="C14" s="261">
        <v>45390</v>
      </c>
      <c r="E14" s="260" t="s">
        <v>217</v>
      </c>
    </row>
    <row r="15" spans="1:8" s="260" customFormat="1">
      <c r="A15" s="260" t="s">
        <v>239</v>
      </c>
      <c r="B15" s="260" t="s">
        <v>240</v>
      </c>
      <c r="C15" s="261">
        <v>45688</v>
      </c>
      <c r="D15" s="260" t="s">
        <v>241</v>
      </c>
      <c r="E15" s="260" t="s">
        <v>217</v>
      </c>
    </row>
    <row r="16" spans="1:8" s="260" customFormat="1"/>
    <row r="17" s="260" customFormat="1"/>
    <row r="18" s="260" customFormat="1"/>
  </sheetData>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6A1D9DD612494EB896B625341CDFCC" ma:contentTypeVersion="10" ma:contentTypeDescription="Create a new document." ma:contentTypeScope="" ma:versionID="5641b41c4e1b0c99256e5ec7a9c00fc6">
  <xsd:schema xmlns:xsd="http://www.w3.org/2001/XMLSchema" xmlns:xs="http://www.w3.org/2001/XMLSchema" xmlns:p="http://schemas.microsoft.com/office/2006/metadata/properties" xmlns:ns2="2e37b4c2-5eac-410a-894e-1ade91932e66" xmlns:ns3="0063f72e-ace3-48fb-9c1f-5b513408b31f" xmlns:ns4="b413c3fd-5a3b-4239-b985-69032e371c04" xmlns:ns5="a8f60570-4bd3-4f2b-950b-a996de8ab151" xmlns:ns6="aaacb922-5235-4a66-b188-303b9b46fbd7" xmlns:ns7="d505bde7-ddd4-4bcf-b102-d3f25492fe74" targetNamespace="http://schemas.microsoft.com/office/2006/metadata/properties" ma:root="true" ma:fieldsID="c1fdb757d6459fbad8e5f0a003881198" ns2:_="" ns3:_="" ns4:_="" ns5:_="" ns6:_="" ns7:_="">
    <xsd:import namespace="2e37b4c2-5eac-410a-894e-1ade91932e66"/>
    <xsd:import namespace="0063f72e-ace3-48fb-9c1f-5b513408b31f"/>
    <xsd:import namespace="b413c3fd-5a3b-4239-b985-69032e371c04"/>
    <xsd:import namespace="a8f60570-4bd3-4f2b-950b-a996de8ab151"/>
    <xsd:import namespace="aaacb922-5235-4a66-b188-303b9b46fbd7"/>
    <xsd:import namespace="d505bde7-ddd4-4bcf-b102-d3f25492fe74"/>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2:SharedWithUsers" minOccurs="0"/>
                <xsd:element ref="ns2:SharedWithDetails" minOccurs="0"/>
                <xsd:element ref="ns7:MediaServiceMetadata" minOccurs="0"/>
                <xsd:element ref="ns7:MediaServiceFastMetadata" minOccurs="0"/>
                <xsd:element ref="ns7:MediaServiceSearchProperties"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7b4c2-5eac-410a-894e-1ade91932e6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Competition, Markets and Regulatory Reform|4dbefa87-be5a-4e86-bcdf-e2344973ef5c"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36ad9f82-3a1e-4aca-ad95-92b89854adf3}" ma:internalName="TaxCatchAll" ma:showField="CatchAllData" ma:web="2e37b4c2-5eac-410a-894e-1ade91932e6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6ad9f82-3a1e-4aca-ad95-92b89854adf3}" ma:internalName="TaxCatchAllLabel" ma:readOnly="true" ma:showField="CatchAllDataLabel" ma:web="2e37b4c2-5eac-410a-894e-1ade91932e6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DIT"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05bde7-ddd4-4bcf-b102-d3f25492fe7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2020-09-03T08:59:58+00:00</Date_x0020_Opened>
    <Retention_x0020_Label xmlns="a8f60570-4bd3-4f2b-950b-a996de8ab151">Corp PPP Review</Retention_x0020_Label>
    <Date_x0020_Closed xmlns="b413c3fd-5a3b-4239-b985-69032e371c04" xsi:nil="true"/>
    <LegacyData xmlns="aaacb922-5235-4a66-b188-303b9b46fbd7">{
  "Content Type": "Excel",
  "Name": "BIT_Impact_Assessment_Calculator_2022_March_v2.xlsx",
  "Title": "",
  "Document Notes": "",
  "Security Classification": "OFFICIAL",
  "Descriptor": "",
  "Government Body": "BEIS",
  "Business Unit": "BEIS:Market Frameworks:Better Regulation Executive:Frameworks",
  "Retention Label": "Corp PPP Review",
  "Date Opened": "2020-09-03T08:59:58.0000000Z",
  "Date Closed": "",
  "Previous Location": "",
  "Previous Id": "",
  "Handling Instructions": "",
  "National Caveat": "",
  "Previous Retention Policy": "",
  "Legacy Document Type": "",
  "Legacy Additional Authors": "",
  "Legacy Fileplan Target": "",
  "Legacy Numeric Class": "",
  "Legacy Folder Type": "",
  "Legacy Custodian": "",
  "Legacy Record Folder Identifier": "",
  "Legacy Copyright": "",
  "Legacy Last Modified Date": "",
  "Legacy Modifier": "",
  "Legacy Folder": "",
  "Legacy Content Type": "",
  "Legacy Expiry Review Date": "",
  "Legacy Last Action Date": "",
  "Legacy Protective Marking": "",
  "Legacy Descriptor": "",
  "Legacy Tags": "",
  "Legacy References From Other Items": "",
  "Legacy References To Other Items": "",
  "Legacy Status on Transfer": "",
  "Legacy Date Closed": "",
  "Legacy Record Category Identifier": "",
  "Legacy Disposition as of Date": "",
  "Legacy Home Location": "",
  "Legacy Current Location": "",
  "Legacy Physical Format": false,
  "Legacy Case Reference Number": "",
  "Legacy Date File Received": "",
  "Legacy Date File Requested": "",
  "Legacy Date File Returned": "",
  "Legacy Minister": "",
  "Legacy MP": "",
  "Legacy Folder Notes": "",
  "Legacy Physical Item Location": "",
  "Legacy Document Link": "",
  "Legacy Folder Link": "",
  "Legacy Request Type": "",
  "Created": "2022-04-01T12:09:18.0000000Z",
  "Modified": "2022-04-01T12:09:18.0000000Z",
  "Document Modified By": "i:0#.f|membership|helen.woodward3@beis.gov.uk",
  "Document Created By": "i:0#.f|membership|helen.woodward3@beis.gov.uk",
  "Document ID Value": "CQ7C7EK6CYH2-1438744667-28621",
  "Original Location": "/sites/beis2/248/Business Impact Target/2019 Parliament/IA Calculator/BIT_Impact_Assessment_Calculator_2022_March_v2.xlsx"
}</LegacyData>
    <Descriptor xmlns="0063f72e-ace3-48fb-9c1f-5b513408b31f">LOCSEN</Descriptor>
    <Security_x0020_Classification xmlns="0063f72e-ace3-48fb-9c1f-5b513408b31f">OFFICIAL</Security_x0020_Classification>
    <TaxCatchAll xmlns="2e37b4c2-5eac-410a-894e-1ade91932e66">
      <Value>44</Value>
    </TaxCatchAll>
    <m975189f4ba442ecbf67d4147307b177 xmlns="2e37b4c2-5eac-410a-894e-1ade91932e66">
      <Terms xmlns="http://schemas.microsoft.com/office/infopath/2007/PartnerControls">
        <TermInfo xmlns="http://schemas.microsoft.com/office/infopath/2007/PartnerControls">
          <TermName xmlns="http://schemas.microsoft.com/office/infopath/2007/PartnerControls">Frameworks</TermName>
          <TermId xmlns="http://schemas.microsoft.com/office/infopath/2007/PartnerControls">148911a3-aaf2-4e70-b430-c1bd7d49e70e</TermId>
        </TermInfo>
      </Terms>
    </m975189f4ba442ecbf67d4147307b177>
    <_dlc_DocId xmlns="2e37b4c2-5eac-410a-894e-1ade91932e66">TWUNSS6CFTFE-1506444284-382017</_dlc_DocId>
    <_dlc_DocIdUrl xmlns="2e37b4c2-5eac-410a-894e-1ade91932e66">
      <Url>https://dbis.sharepoint.com/sites/BetterRegulationExecutive/_layouts/15/DocIdRedir.aspx?ID=TWUNSS6CFTFE-1506444284-382017</Url>
      <Description>TWUNSS6CFTFE-1506444284-382017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0ABE889-1C20-44E7-A7F9-909CE7F5E97E}"/>
</file>

<file path=customXml/itemProps2.xml><?xml version="1.0" encoding="utf-8"?>
<ds:datastoreItem xmlns:ds="http://schemas.openxmlformats.org/officeDocument/2006/customXml" ds:itemID="{0B405684-9F2C-421A-9E43-9B3DB4919107}"/>
</file>

<file path=customXml/itemProps3.xml><?xml version="1.0" encoding="utf-8"?>
<ds:datastoreItem xmlns:ds="http://schemas.openxmlformats.org/officeDocument/2006/customXml" ds:itemID="{E3AB8A38-83B1-461E-A1F3-213B28EC46A6}"/>
</file>

<file path=customXml/itemProps4.xml><?xml version="1.0" encoding="utf-8"?>
<ds:datastoreItem xmlns:ds="http://schemas.openxmlformats.org/officeDocument/2006/customXml" ds:itemID="{AF46C16A-6C5F-47B2-810C-2C62FE12D5B5}"/>
</file>

<file path=docProps/app.xml><?xml version="1.0" encoding="utf-8"?>
<Properties xmlns="http://schemas.openxmlformats.org/officeDocument/2006/extended-properties" xmlns:vt="http://schemas.openxmlformats.org/officeDocument/2006/docPropsVTypes">
  <Application>Microsoft Excel Online</Application>
  <Manager/>
  <Company>IPO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dc:creator>
  <cp:keywords/>
  <dc:description/>
  <cp:lastModifiedBy>Helen WOODWARD3 (DBT)</cp:lastModifiedBy>
  <cp:revision/>
  <dcterms:created xsi:type="dcterms:W3CDTF">2010-11-01T14:04:59Z</dcterms:created>
  <dcterms:modified xsi:type="dcterms:W3CDTF">2025-04-03T15:22:03Z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0x010100DC6A1D9DD612494EB896B625341CDFCC</vt:lpwstr>
  </property>
  <property fmtid="{D5CDD505-2E9C-101B-9397-08002B2CF9AE}" pid="3" name="Order">
    <vt:r8>28100</vt:r8>
  </property>
  <property fmtid="{D5CDD505-2E9C-101B-9397-08002B2CF9AE}" pid="4" name="ComplianceAssetId">
    <vt:lpwstr/>
  </property>
  <property fmtid="{D5CDD505-2E9C-101B-9397-08002B2CF9AE}" pid="5" name="Business Unit">
    <vt:lpwstr>44;#Frameworks|148911a3-aaf2-4e70-b430-c1bd7d49e70e</vt:lpwstr>
  </property>
  <property fmtid="{D5CDD505-2E9C-101B-9397-08002B2CF9AE}" pid="6" name="_dlc_DocIdItemGuid">
    <vt:lpwstr>bc81a3cd-69c0-4e07-acde-933bd1af097d</vt:lpwstr>
  </property>
  <property fmtid="{D5CDD505-2E9C-101B-9397-08002B2CF9AE}" pid="7" name="AuthorIds_UIVersion_2">
    <vt:lpwstr>27033</vt:lpwstr>
  </property>
  <property fmtid="{D5CDD505-2E9C-101B-9397-08002B2CF9AE}" pid="8" name="AuthorIds_UIVersion_6">
    <vt:lpwstr>27033</vt:lpwstr>
  </property>
  <property fmtid="{D5CDD505-2E9C-101B-9397-08002B2CF9AE}" pid="9" name="MSIP_Label_ba62f585-b40f-4ab9-bafe-39150f03d124_Enabled">
    <vt:lpwstr>true</vt:lpwstr>
  </property>
  <property fmtid="{D5CDD505-2E9C-101B-9397-08002B2CF9AE}" pid="10" name="MSIP_Label_ba62f585-b40f-4ab9-bafe-39150f03d124_SetDate">
    <vt:lpwstr>2019-10-09T09:23:13Z</vt:lpwstr>
  </property>
  <property fmtid="{D5CDD505-2E9C-101B-9397-08002B2CF9AE}" pid="11" name="MSIP_Label_ba62f585-b40f-4ab9-bafe-39150f03d124_Method">
    <vt:lpwstr>Standard</vt:lpwstr>
  </property>
  <property fmtid="{D5CDD505-2E9C-101B-9397-08002B2CF9AE}" pid="12" name="MSIP_Label_ba62f585-b40f-4ab9-bafe-39150f03d124_Name">
    <vt:lpwstr>OFFICIAL</vt:lpwstr>
  </property>
  <property fmtid="{D5CDD505-2E9C-101B-9397-08002B2CF9AE}" pid="13" name="MSIP_Label_ba62f585-b40f-4ab9-bafe-39150f03d124_SiteId">
    <vt:lpwstr>cbac7005-02c1-43eb-b497-e6492d1b2dd8</vt:lpwstr>
  </property>
  <property fmtid="{D5CDD505-2E9C-101B-9397-08002B2CF9AE}" pid="14" name="MSIP_Label_ba62f585-b40f-4ab9-bafe-39150f03d124_ActionId">
    <vt:lpwstr>15e20e17-f894-4398-b423-00008451186f</vt:lpwstr>
  </property>
  <property fmtid="{D5CDD505-2E9C-101B-9397-08002B2CF9AE}" pid="15" name="MSIP_Label_ba62f585-b40f-4ab9-bafe-39150f03d124_ContentBits">
    <vt:lpwstr>0</vt:lpwstr>
  </property>
  <property fmtid="{D5CDD505-2E9C-101B-9397-08002B2CF9AE}" pid="16" name="_ExtendedDescription">
    <vt:lpwstr/>
  </property>
  <property fmtid="{D5CDD505-2E9C-101B-9397-08002B2CF9AE}" pid="17" name="MediaServiceImageTags">
    <vt:lpwstr/>
  </property>
  <property fmtid="{D5CDD505-2E9C-101B-9397-08002B2CF9AE}" pid="18" name="MSIP_Label_c1c05e37-788c-4c59-b50e-5c98323c0a70_Enabled">
    <vt:lpwstr>true</vt:lpwstr>
  </property>
  <property fmtid="{D5CDD505-2E9C-101B-9397-08002B2CF9AE}" pid="19" name="MSIP_Label_c1c05e37-788c-4c59-b50e-5c98323c0a70_SetDate">
    <vt:lpwstr>2024-01-12T14:40:55Z</vt:lpwstr>
  </property>
  <property fmtid="{D5CDD505-2E9C-101B-9397-08002B2CF9AE}" pid="20" name="MSIP_Label_c1c05e37-788c-4c59-b50e-5c98323c0a70_Method">
    <vt:lpwstr>Standard</vt:lpwstr>
  </property>
  <property fmtid="{D5CDD505-2E9C-101B-9397-08002B2CF9AE}" pid="21" name="MSIP_Label_c1c05e37-788c-4c59-b50e-5c98323c0a70_Name">
    <vt:lpwstr>OFFICIAL</vt:lpwstr>
  </property>
  <property fmtid="{D5CDD505-2E9C-101B-9397-08002B2CF9AE}" pid="22" name="MSIP_Label_c1c05e37-788c-4c59-b50e-5c98323c0a70_SiteId">
    <vt:lpwstr>8fa217ec-33aa-46fb-ad96-dfe68006bb86</vt:lpwstr>
  </property>
  <property fmtid="{D5CDD505-2E9C-101B-9397-08002B2CF9AE}" pid="23" name="MSIP_Label_c1c05e37-788c-4c59-b50e-5c98323c0a70_ActionId">
    <vt:lpwstr>fa3a4f89-c583-448e-b685-9cd938052012</vt:lpwstr>
  </property>
  <property fmtid="{D5CDD505-2E9C-101B-9397-08002B2CF9AE}" pid="24" name="MSIP_Label_c1c05e37-788c-4c59-b50e-5c98323c0a70_ContentBits">
    <vt:lpwstr>0</vt:lpwstr>
  </property>
  <property fmtid="{D5CDD505-2E9C-101B-9397-08002B2CF9AE}" pid="25" name="Business_x0020_Unit">
    <vt:lpwstr>44;#Frameworks|148911a3-aaf2-4e70-b430-c1bd7d49e70e</vt:lpwstr>
  </property>
</Properties>
</file>