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8_{DA89A3A7-225C-4E59-A9DF-6EE9E70043E5}" xr6:coauthVersionLast="47" xr6:coauthVersionMax="47" xr10:uidLastSave="{00000000-0000-0000-0000-000000000000}"/>
  <workbookProtection workbookAlgorithmName="SHA-512" workbookHashValue="uLstVf4QnXBA0v+URgq898d6aCOjHbAIsmMmtu4BLi1si3EsKNm8yCIw/I0dp3iIPxbuqtOB8Vbiq3/aL0d+NQ==" workbookSaltValue="CoCl+1QZ7eaN7R71GusEFg==" workbookSpinCount="100000" lockStructure="1"/>
  <bookViews>
    <workbookView xWindow="-110" yWindow="-110" windowWidth="19420" windowHeight="10420" tabRatio="715" firstSheet="14" activeTab="14" xr2:uid="{00000000-000D-0000-FFFF-FFFF00000000}"/>
  </bookViews>
  <sheets>
    <sheet name="2018FPF2" sheetId="26" state="hidden" r:id="rId1"/>
    <sheet name="2017FPF2" sheetId="9" state="hidden" r:id="rId2"/>
    <sheet name="2016FPF3" sheetId="10" state="hidden" r:id="rId3"/>
    <sheet name="2016FPF2" sheetId="4" state="hidden" r:id="rId4"/>
    <sheet name="2015FPF3" sheetId="3" state="hidden" r:id="rId5"/>
    <sheet name="2018FPF3" sheetId="29" state="hidden" r:id="rId6"/>
    <sheet name="2019FPF2" sheetId="30" state="hidden" r:id="rId7"/>
    <sheet name="(2016_1304)" sheetId="18" state="hidden" r:id="rId8"/>
    <sheet name="2018FPF1" sheetId="17" state="hidden" r:id="rId9"/>
    <sheet name="(2017_1304)" sheetId="19" state="hidden" r:id="rId10"/>
    <sheet name="201718" sheetId="24" state="hidden" r:id="rId11"/>
    <sheet name="(2018_1304)" sheetId="23" state="hidden" r:id="rId12"/>
    <sheet name="201819" sheetId="28" state="hidden" r:id="rId13"/>
    <sheet name="(2019_1304)" sheetId="25" state="hidden" r:id="rId14"/>
    <sheet name="Cover_sheet" sheetId="32" r:id="rId15"/>
    <sheet name="Contents" sheetId="33" r:id="rId16"/>
    <sheet name="(2020_1304)" sheetId="31" state="hidden" r:id="rId17"/>
    <sheet name="(2021_1304)" sheetId="34" state="hidden" r:id="rId18"/>
    <sheet name="FIRE1304_raw" sheetId="20" state="hidden" r:id="rId19"/>
    <sheet name="(2022_1304)" sheetId="35" state="hidden" r:id="rId20"/>
    <sheet name="FIRE1304" sheetId="21" r:id="rId21"/>
  </sheets>
  <definedNames>
    <definedName name="_xlnm._FilterDatabase" localSheetId="1" hidden="1">'2017FPF2'!$A$1:$AQ$28</definedName>
    <definedName name="_xlnm.Print_Area" localSheetId="15">Contents!$A$1:$D$6</definedName>
    <definedName name="Query_from_LOGASnet_DB" localSheetId="3">'2016FPF2'!$A$1:$AW$49</definedName>
    <definedName name="Query_from_LOGASnet_DB" localSheetId="8">'2018FPF1'!$A$3:$GQ$48</definedName>
    <definedName name="Query_from_LOGASnet_DB_1" localSheetId="4">'2015FPF3'!$A$1:$AV$49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35" l="1"/>
  <c r="B5" i="34"/>
  <c r="E4" i="35"/>
  <c r="E14" i="35"/>
  <c r="E13" i="35"/>
  <c r="E11" i="35"/>
  <c r="E10" i="35"/>
  <c r="E9" i="35"/>
  <c r="E8" i="35"/>
  <c r="E7" i="35"/>
  <c r="D5" i="35"/>
  <c r="C5" i="35"/>
  <c r="E14" i="34"/>
  <c r="E13" i="34"/>
  <c r="D11" i="34"/>
  <c r="C11" i="34"/>
  <c r="B11" i="34"/>
  <c r="E10" i="34"/>
  <c r="E9" i="34"/>
  <c r="E8" i="34"/>
  <c r="E7" i="34"/>
  <c r="D5" i="34"/>
  <c r="C5" i="34"/>
  <c r="E4" i="34"/>
  <c r="E5" i="35" l="1"/>
  <c r="E5" i="34"/>
  <c r="E11" i="34"/>
  <c r="C11" i="31"/>
  <c r="D11" i="31"/>
  <c r="B11" i="31"/>
  <c r="C5" i="31"/>
  <c r="D5" i="31"/>
  <c r="B5" i="31"/>
  <c r="E14" i="31"/>
  <c r="E13" i="31"/>
  <c r="B10" i="31"/>
  <c r="E10" i="31" s="1"/>
  <c r="E9" i="31"/>
  <c r="E8" i="31"/>
  <c r="E7" i="31"/>
  <c r="E4" i="31"/>
  <c r="E11" i="31" l="1"/>
  <c r="E5" i="31"/>
  <c r="M64" i="30" l="1"/>
  <c r="AC63" i="30"/>
  <c r="AB63" i="30"/>
  <c r="AD62" i="30"/>
  <c r="M62" i="30" s="1"/>
  <c r="AA61" i="30"/>
  <c r="M61" i="30" s="1"/>
  <c r="Z60" i="30"/>
  <c r="Y60" i="30"/>
  <c r="X60" i="30"/>
  <c r="W60" i="30"/>
  <c r="M60" i="30" s="1"/>
  <c r="V59" i="30"/>
  <c r="U59" i="30"/>
  <c r="T59" i="30"/>
  <c r="S59" i="30"/>
  <c r="R59" i="30"/>
  <c r="AO55" i="30"/>
  <c r="M55" i="30"/>
  <c r="AN54" i="30"/>
  <c r="M54" i="30" s="1"/>
  <c r="AM53" i="30"/>
  <c r="AL53" i="30"/>
  <c r="AK53" i="30"/>
  <c r="AJ53" i="30"/>
  <c r="AI52" i="30"/>
  <c r="AH52" i="30"/>
  <c r="AG52" i="30"/>
  <c r="AF52" i="30"/>
  <c r="M64" i="29"/>
  <c r="AC63" i="29"/>
  <c r="AB63" i="29"/>
  <c r="AD62" i="29"/>
  <c r="M62" i="29" s="1"/>
  <c r="AA61" i="29"/>
  <c r="M61" i="29" s="1"/>
  <c r="Z60" i="29"/>
  <c r="Y60" i="29"/>
  <c r="X60" i="29"/>
  <c r="W60" i="29"/>
  <c r="V59" i="29"/>
  <c r="U59" i="29"/>
  <c r="T59" i="29"/>
  <c r="S59" i="29"/>
  <c r="R59" i="29"/>
  <c r="AO55" i="29"/>
  <c r="M55" i="29" s="1"/>
  <c r="AN54" i="29"/>
  <c r="M54" i="29" s="1"/>
  <c r="AM53" i="29"/>
  <c r="AL53" i="29"/>
  <c r="AK53" i="29"/>
  <c r="AJ53" i="29"/>
  <c r="AI52" i="29"/>
  <c r="AH52" i="29"/>
  <c r="AG52" i="29"/>
  <c r="AF52" i="29"/>
  <c r="M63" i="29" l="1"/>
  <c r="M60" i="29"/>
  <c r="M52" i="29"/>
  <c r="M53" i="30"/>
  <c r="M59" i="30"/>
  <c r="M63" i="30"/>
  <c r="M53" i="29"/>
  <c r="M59" i="29"/>
  <c r="M65" i="29" s="1"/>
  <c r="M56" i="29" l="1"/>
  <c r="M68" i="29" s="1"/>
  <c r="M65" i="30"/>
  <c r="A4" i="20"/>
  <c r="D14" i="25" l="1"/>
  <c r="C14" i="25"/>
  <c r="B14" i="25"/>
  <c r="D13" i="25"/>
  <c r="C13" i="25"/>
  <c r="B13" i="25"/>
  <c r="D10" i="25"/>
  <c r="C10" i="25"/>
  <c r="B10" i="25"/>
  <c r="D9" i="25"/>
  <c r="C9" i="25"/>
  <c r="B9" i="25"/>
  <c r="D8" i="25"/>
  <c r="C8" i="25"/>
  <c r="B8" i="25"/>
  <c r="D7" i="25"/>
  <c r="C7" i="25"/>
  <c r="B7" i="25"/>
  <c r="D4" i="25"/>
  <c r="C4" i="25"/>
  <c r="B4" i="25"/>
  <c r="G15" i="28"/>
  <c r="G14" i="28"/>
  <c r="G9" i="28"/>
  <c r="G10" i="28"/>
  <c r="G11" i="28"/>
  <c r="G8" i="28"/>
  <c r="G5" i="28"/>
  <c r="E12" i="28"/>
  <c r="C11" i="25" s="1"/>
  <c r="F12" i="28"/>
  <c r="D11" i="25" s="1"/>
  <c r="E6" i="28"/>
  <c r="C5" i="25" s="1"/>
  <c r="F6" i="28"/>
  <c r="D5" i="25" s="1"/>
  <c r="D12" i="28"/>
  <c r="B11" i="25" s="1"/>
  <c r="D6" i="28"/>
  <c r="B5" i="25" s="1"/>
  <c r="G6" i="28" l="1"/>
  <c r="G12" i="28"/>
  <c r="M64" i="26"/>
  <c r="AC63" i="26"/>
  <c r="AB63" i="26"/>
  <c r="AD62" i="26"/>
  <c r="M62" i="26" s="1"/>
  <c r="AA61" i="26"/>
  <c r="M61" i="26" s="1"/>
  <c r="Z60" i="26"/>
  <c r="Y60" i="26"/>
  <c r="X60" i="26"/>
  <c r="W60" i="26"/>
  <c r="V59" i="26"/>
  <c r="U59" i="26"/>
  <c r="T59" i="26"/>
  <c r="S59" i="26"/>
  <c r="R59" i="26"/>
  <c r="AO55" i="26"/>
  <c r="M55" i="26" s="1"/>
  <c r="AN54" i="26"/>
  <c r="M54" i="26" s="1"/>
  <c r="AM53" i="26"/>
  <c r="AL53" i="26"/>
  <c r="AK53" i="26"/>
  <c r="AJ53" i="26"/>
  <c r="M53" i="26" s="1"/>
  <c r="AI52" i="26"/>
  <c r="AH52" i="26"/>
  <c r="AG52" i="26"/>
  <c r="AF52" i="26"/>
  <c r="AE47" i="26"/>
  <c r="AP47" i="26"/>
  <c r="AQ47" i="26"/>
  <c r="M63" i="26" l="1"/>
  <c r="M60" i="26"/>
  <c r="M52" i="26"/>
  <c r="M56" i="26" s="1"/>
  <c r="M59" i="26"/>
  <c r="M65" i="26" s="1"/>
  <c r="E14" i="25"/>
  <c r="E13" i="25"/>
  <c r="E11" i="25"/>
  <c r="E10" i="25"/>
  <c r="E9" i="25"/>
  <c r="E8" i="25"/>
  <c r="E7" i="25"/>
  <c r="E5" i="25"/>
  <c r="E4" i="25"/>
  <c r="B14" i="23" l="1"/>
  <c r="C14" i="23"/>
  <c r="D14" i="23"/>
  <c r="C13" i="23"/>
  <c r="E13" i="23" s="1"/>
  <c r="D13" i="23"/>
  <c r="B13" i="23"/>
  <c r="C11" i="23"/>
  <c r="D11" i="23"/>
  <c r="B11" i="23"/>
  <c r="C10" i="23"/>
  <c r="D10" i="23"/>
  <c r="B10" i="23"/>
  <c r="C9" i="23"/>
  <c r="D9" i="23"/>
  <c r="B9" i="23"/>
  <c r="E9" i="23" s="1"/>
  <c r="C8" i="23"/>
  <c r="E8" i="23" s="1"/>
  <c r="D8" i="23"/>
  <c r="B8" i="23"/>
  <c r="C7" i="23"/>
  <c r="D7" i="23"/>
  <c r="B7" i="23"/>
  <c r="C5" i="23"/>
  <c r="D5" i="23"/>
  <c r="B5" i="23"/>
  <c r="E5" i="23" s="1"/>
  <c r="C4" i="23"/>
  <c r="D4" i="23"/>
  <c r="B4" i="23"/>
  <c r="E4" i="18"/>
  <c r="E7" i="18"/>
  <c r="E8" i="18"/>
  <c r="E9" i="18"/>
  <c r="E10" i="18"/>
  <c r="E11" i="18"/>
  <c r="E13" i="18"/>
  <c r="E14" i="18"/>
  <c r="D49" i="17"/>
  <c r="E49" i="17"/>
  <c r="F49" i="17"/>
  <c r="G49" i="17"/>
  <c r="H49" i="17"/>
  <c r="I49" i="17"/>
  <c r="J49" i="17"/>
  <c r="K49" i="17"/>
  <c r="L49" i="17"/>
  <c r="M49" i="17"/>
  <c r="N49" i="17"/>
  <c r="O49" i="17"/>
  <c r="P49" i="17"/>
  <c r="Q49" i="17"/>
  <c r="R49" i="17"/>
  <c r="S49" i="17"/>
  <c r="T49" i="17"/>
  <c r="U49" i="17"/>
  <c r="V49" i="17"/>
  <c r="W49" i="17"/>
  <c r="X49" i="17"/>
  <c r="Y49" i="17"/>
  <c r="Z49" i="17"/>
  <c r="AA49" i="17"/>
  <c r="AB49" i="17"/>
  <c r="AC49" i="17"/>
  <c r="AD49" i="17"/>
  <c r="AE49" i="17"/>
  <c r="AF49" i="17"/>
  <c r="AG49" i="17"/>
  <c r="AH49" i="17"/>
  <c r="AI49" i="17"/>
  <c r="AJ49" i="17"/>
  <c r="AK49" i="17"/>
  <c r="AL49" i="17"/>
  <c r="AM49" i="17"/>
  <c r="AN49" i="17"/>
  <c r="AO49" i="17"/>
  <c r="AP49" i="17"/>
  <c r="AQ49" i="17"/>
  <c r="AR49" i="17"/>
  <c r="AS49" i="17"/>
  <c r="AT49" i="17"/>
  <c r="AU49" i="17"/>
  <c r="AV49" i="17"/>
  <c r="AW49" i="17"/>
  <c r="AX49" i="17"/>
  <c r="AY49" i="17"/>
  <c r="AZ49" i="17"/>
  <c r="BA49" i="17"/>
  <c r="BB49" i="17"/>
  <c r="BC49" i="17"/>
  <c r="BD49" i="17"/>
  <c r="BE49" i="17"/>
  <c r="BF49" i="17"/>
  <c r="BG49" i="17"/>
  <c r="BH49" i="17"/>
  <c r="BI49" i="17"/>
  <c r="BJ49" i="17"/>
  <c r="BK49" i="17"/>
  <c r="BL49" i="17"/>
  <c r="BM49" i="17"/>
  <c r="BN49" i="17"/>
  <c r="BO49" i="17"/>
  <c r="BP49" i="17"/>
  <c r="BQ49" i="17"/>
  <c r="BR49" i="17"/>
  <c r="BS49" i="17"/>
  <c r="BT49" i="17"/>
  <c r="BU49" i="17"/>
  <c r="BV49" i="17"/>
  <c r="BW49" i="17"/>
  <c r="BX49" i="17"/>
  <c r="BY49" i="17"/>
  <c r="BZ49" i="17"/>
  <c r="CA49" i="17"/>
  <c r="CB49" i="17"/>
  <c r="CC49" i="17"/>
  <c r="CD49" i="17"/>
  <c r="CE49" i="17"/>
  <c r="CF49" i="17"/>
  <c r="CG49" i="17"/>
  <c r="CH49" i="17"/>
  <c r="CI49" i="17"/>
  <c r="CJ49" i="17"/>
  <c r="CK49" i="17"/>
  <c r="CL49" i="17"/>
  <c r="CM49" i="17"/>
  <c r="CN49" i="17"/>
  <c r="CO49" i="17"/>
  <c r="CP49" i="17"/>
  <c r="CQ49" i="17"/>
  <c r="CR49" i="17"/>
  <c r="CS49" i="17"/>
  <c r="CT49" i="17"/>
  <c r="CU49" i="17"/>
  <c r="CV49" i="17"/>
  <c r="CW49" i="17"/>
  <c r="CX49" i="17"/>
  <c r="CY49" i="17"/>
  <c r="CZ49" i="17"/>
  <c r="DA49" i="17"/>
  <c r="DB49" i="17"/>
  <c r="DC49" i="17"/>
  <c r="DD49" i="17"/>
  <c r="DE49" i="17"/>
  <c r="DF49" i="17"/>
  <c r="DG49" i="17"/>
  <c r="DH49" i="17"/>
  <c r="DI49" i="17"/>
  <c r="DJ49" i="17"/>
  <c r="DK49" i="17"/>
  <c r="DL49" i="17"/>
  <c r="DM49" i="17"/>
  <c r="DN49" i="17"/>
  <c r="DO49" i="17"/>
  <c r="DP49" i="17"/>
  <c r="DQ49" i="17"/>
  <c r="DR49" i="17"/>
  <c r="DS49" i="17"/>
  <c r="DT49" i="17"/>
  <c r="DU49" i="17"/>
  <c r="DV49" i="17"/>
  <c r="DW49" i="17"/>
  <c r="DX49" i="17"/>
  <c r="DY49" i="17"/>
  <c r="DZ49" i="17"/>
  <c r="EA49" i="17"/>
  <c r="EB49" i="17"/>
  <c r="EC49" i="17"/>
  <c r="ED49" i="17"/>
  <c r="EE49" i="17"/>
  <c r="EF49" i="17"/>
  <c r="EG49" i="17"/>
  <c r="EH49" i="17"/>
  <c r="EI49" i="17"/>
  <c r="EJ49" i="17"/>
  <c r="EK49" i="17"/>
  <c r="EL49" i="17"/>
  <c r="EM49" i="17"/>
  <c r="EN49" i="17"/>
  <c r="EO49" i="17"/>
  <c r="EP49" i="17"/>
  <c r="EQ49" i="17"/>
  <c r="ER49" i="17"/>
  <c r="ES49" i="17"/>
  <c r="ET49" i="17"/>
  <c r="EU49" i="17"/>
  <c r="EV49" i="17"/>
  <c r="EW49" i="17"/>
  <c r="EX49" i="17"/>
  <c r="EY49" i="17"/>
  <c r="EZ49" i="17"/>
  <c r="FA49" i="17"/>
  <c r="FB49" i="17"/>
  <c r="FC49" i="17"/>
  <c r="FD49" i="17"/>
  <c r="FD54" i="17" s="1"/>
  <c r="C54" i="17" s="1"/>
  <c r="D4" i="19" s="1"/>
  <c r="FE49" i="17"/>
  <c r="FF49" i="17"/>
  <c r="FG49" i="17"/>
  <c r="FH49" i="17"/>
  <c r="FI49" i="17"/>
  <c r="FJ49" i="17"/>
  <c r="FK49" i="17"/>
  <c r="FL49" i="17"/>
  <c r="FL61" i="17" s="1"/>
  <c r="FM49" i="17"/>
  <c r="FN49" i="17"/>
  <c r="FO49" i="17"/>
  <c r="FP49" i="17"/>
  <c r="FQ49" i="17"/>
  <c r="FR49" i="17"/>
  <c r="FS49" i="17"/>
  <c r="FT49" i="17"/>
  <c r="FT72" i="17" s="1"/>
  <c r="C72" i="17" s="1"/>
  <c r="B11" i="19" s="1"/>
  <c r="FU49" i="17"/>
  <c r="FV49" i="17"/>
  <c r="FW49" i="17"/>
  <c r="FX49" i="17"/>
  <c r="FY49" i="17"/>
  <c r="FZ49" i="17"/>
  <c r="GA49" i="17"/>
  <c r="GB49" i="17"/>
  <c r="GB77" i="17" s="1"/>
  <c r="C77" i="17" s="1"/>
  <c r="C14" i="19" s="1"/>
  <c r="GC49" i="17"/>
  <c r="GD49" i="17"/>
  <c r="FB52" i="17"/>
  <c r="FB50" i="17" s="1"/>
  <c r="FE56" i="17"/>
  <c r="FE50" i="17" s="1"/>
  <c r="FF60" i="17"/>
  <c r="FF50" i="17" s="1"/>
  <c r="FI61" i="17"/>
  <c r="FI50" i="17" s="1"/>
  <c r="FJ65" i="17"/>
  <c r="C65" i="17" s="1"/>
  <c r="C9" i="19" s="1"/>
  <c r="FM69" i="17"/>
  <c r="FM50" i="17" s="1"/>
  <c r="FN58" i="17"/>
  <c r="C58" i="17" s="1"/>
  <c r="D8" i="19" s="1"/>
  <c r="FP66" i="17"/>
  <c r="C66" i="17" s="1"/>
  <c r="D9" i="19" s="1"/>
  <c r="FQ58" i="17"/>
  <c r="FQ50" i="17"/>
  <c r="FR62" i="17"/>
  <c r="FR50" i="17" s="1"/>
  <c r="FU80" i="17"/>
  <c r="FU50" i="17" s="1"/>
  <c r="FV76" i="17"/>
  <c r="FV50" i="17"/>
  <c r="FX81" i="17"/>
  <c r="FY77" i="17"/>
  <c r="FY50" i="17"/>
  <c r="FZ74" i="17"/>
  <c r="C74" i="17" s="1"/>
  <c r="D11" i="19" s="1"/>
  <c r="GC84" i="17"/>
  <c r="GC50" i="17" s="1"/>
  <c r="GD86" i="17"/>
  <c r="C86" i="17" s="1"/>
  <c r="C56" i="17"/>
  <c r="B8" i="19" s="1"/>
  <c r="C68" i="17"/>
  <c r="C69" i="17"/>
  <c r="C10" i="19" s="1"/>
  <c r="C76" i="17"/>
  <c r="B14" i="19" s="1"/>
  <c r="C78" i="17"/>
  <c r="D14" i="19" s="1"/>
  <c r="C82" i="17"/>
  <c r="D13" i="19" s="1"/>
  <c r="AO55" i="10"/>
  <c r="AO55" i="9"/>
  <c r="M55" i="9" s="1"/>
  <c r="AN54" i="9"/>
  <c r="M54" i="9" s="1"/>
  <c r="AK53" i="9"/>
  <c r="AL53" i="9"/>
  <c r="AM53" i="9"/>
  <c r="AJ53" i="9"/>
  <c r="AI52" i="9"/>
  <c r="AH52" i="9"/>
  <c r="AG52" i="9"/>
  <c r="AF52" i="9"/>
  <c r="AD62" i="9"/>
  <c r="M62" i="9" s="1"/>
  <c r="AC63" i="9"/>
  <c r="AB63" i="9"/>
  <c r="AA61" i="9"/>
  <c r="M61" i="9" s="1"/>
  <c r="X60" i="9"/>
  <c r="Y60" i="9"/>
  <c r="Z60" i="9"/>
  <c r="W60" i="9"/>
  <c r="S59" i="9"/>
  <c r="T59" i="9"/>
  <c r="U59" i="9"/>
  <c r="V59" i="9"/>
  <c r="R59" i="9"/>
  <c r="M64" i="9"/>
  <c r="M63" i="9"/>
  <c r="AQ55" i="10"/>
  <c r="AP54" i="10"/>
  <c r="M54" i="10" s="1"/>
  <c r="AL53" i="10"/>
  <c r="AM53" i="10"/>
  <c r="AN53" i="10"/>
  <c r="AK53" i="10"/>
  <c r="AJ52" i="10"/>
  <c r="AI52" i="10"/>
  <c r="AH52" i="10"/>
  <c r="AG52" i="10"/>
  <c r="AE64" i="10"/>
  <c r="M64" i="10" s="1"/>
  <c r="AD62" i="10"/>
  <c r="M62" i="10" s="1"/>
  <c r="AC63" i="10"/>
  <c r="AB63" i="10"/>
  <c r="AA61" i="10"/>
  <c r="M61" i="10" s="1"/>
  <c r="X60" i="10"/>
  <c r="Y60" i="10"/>
  <c r="Z60" i="10"/>
  <c r="W60" i="10"/>
  <c r="V59" i="10"/>
  <c r="U59" i="10"/>
  <c r="S59" i="10"/>
  <c r="T59" i="10"/>
  <c r="R59" i="10"/>
  <c r="AF47" i="10"/>
  <c r="AR47" i="10"/>
  <c r="AS47" i="10"/>
  <c r="AE47" i="9"/>
  <c r="AP47" i="9"/>
  <c r="AQ47" i="9"/>
  <c r="D50" i="4"/>
  <c r="E50" i="4"/>
  <c r="F50" i="4"/>
  <c r="G50" i="4"/>
  <c r="H50" i="4"/>
  <c r="H59" i="4" s="1"/>
  <c r="I50" i="4"/>
  <c r="I59" i="4"/>
  <c r="J50" i="4"/>
  <c r="J59" i="4" s="1"/>
  <c r="K50" i="4"/>
  <c r="K59" i="4" s="1"/>
  <c r="L50" i="4"/>
  <c r="L59" i="4" s="1"/>
  <c r="M50" i="4"/>
  <c r="M60" i="4" s="1"/>
  <c r="N50" i="4"/>
  <c r="N60" i="4" s="1"/>
  <c r="O50" i="4"/>
  <c r="O60" i="4" s="1"/>
  <c r="P50" i="4"/>
  <c r="P60" i="4" s="1"/>
  <c r="Q50" i="4"/>
  <c r="Q61" i="4" s="1"/>
  <c r="B61" i="4" s="1"/>
  <c r="R50" i="4"/>
  <c r="R63" i="4" s="1"/>
  <c r="S50" i="4"/>
  <c r="S63" i="4" s="1"/>
  <c r="T50" i="4"/>
  <c r="T62" i="4" s="1"/>
  <c r="B62" i="4" s="1"/>
  <c r="U50" i="4"/>
  <c r="U64" i="4" s="1"/>
  <c r="B64" i="4" s="1"/>
  <c r="V50" i="4"/>
  <c r="W50" i="4"/>
  <c r="W52" i="4"/>
  <c r="X50" i="4"/>
  <c r="X52" i="4" s="1"/>
  <c r="Y50" i="4"/>
  <c r="Y52" i="4"/>
  <c r="Z50" i="4"/>
  <c r="Z52" i="4" s="1"/>
  <c r="AA50" i="4"/>
  <c r="AA53" i="4" s="1"/>
  <c r="AB50" i="4"/>
  <c r="AB53" i="4" s="1"/>
  <c r="AC50" i="4"/>
  <c r="AC53" i="4" s="1"/>
  <c r="AD50" i="4"/>
  <c r="AD53" i="4" s="1"/>
  <c r="AE50" i="4"/>
  <c r="AE52" i="4" s="1"/>
  <c r="AF50" i="4"/>
  <c r="AF52" i="4" s="1"/>
  <c r="AG50" i="4"/>
  <c r="AG54" i="4" s="1"/>
  <c r="B54" i="4" s="1"/>
  <c r="AH50" i="4"/>
  <c r="AH55" i="4" s="1"/>
  <c r="B55" i="4" s="1"/>
  <c r="AI50" i="4"/>
  <c r="AJ50" i="4"/>
  <c r="D50" i="3"/>
  <c r="E50" i="3"/>
  <c r="F50" i="3"/>
  <c r="G50" i="3"/>
  <c r="H50" i="3"/>
  <c r="H59" i="3" s="1"/>
  <c r="I50" i="3"/>
  <c r="I59" i="3" s="1"/>
  <c r="J50" i="3"/>
  <c r="J59" i="3" s="1"/>
  <c r="K50" i="3"/>
  <c r="K59" i="3"/>
  <c r="L50" i="3"/>
  <c r="L59" i="3" s="1"/>
  <c r="M50" i="3"/>
  <c r="M60" i="3" s="1"/>
  <c r="N50" i="3"/>
  <c r="N60" i="3" s="1"/>
  <c r="O50" i="3"/>
  <c r="O60" i="3" s="1"/>
  <c r="P50" i="3"/>
  <c r="P60" i="3" s="1"/>
  <c r="Q50" i="3"/>
  <c r="Q61" i="3"/>
  <c r="B61" i="3" s="1"/>
  <c r="R50" i="3"/>
  <c r="R63" i="3" s="1"/>
  <c r="B63" i="3" s="1"/>
  <c r="S50" i="3"/>
  <c r="S63" i="3" s="1"/>
  <c r="T50" i="3"/>
  <c r="T62" i="3"/>
  <c r="B62" i="3" s="1"/>
  <c r="U50" i="3"/>
  <c r="U64" i="3" s="1"/>
  <c r="B64" i="3" s="1"/>
  <c r="V50" i="3"/>
  <c r="W50" i="3"/>
  <c r="W52" i="3" s="1"/>
  <c r="X50" i="3"/>
  <c r="X52" i="3" s="1"/>
  <c r="Y50" i="3"/>
  <c r="Y52" i="3" s="1"/>
  <c r="Z50" i="3"/>
  <c r="Z52" i="3" s="1"/>
  <c r="AA50" i="3"/>
  <c r="AA53" i="3" s="1"/>
  <c r="AB50" i="3"/>
  <c r="AB53" i="3" s="1"/>
  <c r="AC50" i="3"/>
  <c r="AC53" i="3" s="1"/>
  <c r="AD50" i="3"/>
  <c r="AD53" i="3"/>
  <c r="AE50" i="3"/>
  <c r="AE52" i="3" s="1"/>
  <c r="AF50" i="3"/>
  <c r="AF54" i="3" s="1"/>
  <c r="B54" i="3" s="1"/>
  <c r="AG50" i="3"/>
  <c r="AG55" i="3" s="1"/>
  <c r="B55" i="3" s="1"/>
  <c r="AH50" i="3"/>
  <c r="AI50" i="3"/>
  <c r="B14" i="20"/>
  <c r="E14" i="20"/>
  <c r="B13" i="20"/>
  <c r="E10" i="20"/>
  <c r="B16" i="20"/>
  <c r="D14" i="20"/>
  <c r="D10" i="20"/>
  <c r="D16" i="20"/>
  <c r="D12" i="20"/>
  <c r="B11" i="20"/>
  <c r="B12" i="20"/>
  <c r="C7" i="20"/>
  <c r="D11" i="20"/>
  <c r="B10" i="20"/>
  <c r="E13" i="20"/>
  <c r="D17" i="20"/>
  <c r="C12" i="20"/>
  <c r="C10" i="20"/>
  <c r="D7" i="20"/>
  <c r="B7" i="20"/>
  <c r="C8" i="20"/>
  <c r="B17" i="20"/>
  <c r="D8" i="20"/>
  <c r="D13" i="20"/>
  <c r="E16" i="20"/>
  <c r="E8" i="20"/>
  <c r="B52" i="4" l="1"/>
  <c r="M60" i="9"/>
  <c r="FN50" i="17"/>
  <c r="E10" i="23"/>
  <c r="C52" i="17"/>
  <c r="B4" i="19" s="1"/>
  <c r="E4" i="23"/>
  <c r="E7" i="23"/>
  <c r="B53" i="3"/>
  <c r="GD50" i="17"/>
  <c r="M52" i="9"/>
  <c r="C84" i="17"/>
  <c r="FJ50" i="17"/>
  <c r="M53" i="9"/>
  <c r="FX50" i="17"/>
  <c r="FP50" i="17"/>
  <c r="C19" i="23"/>
  <c r="M60" i="10"/>
  <c r="M63" i="10"/>
  <c r="M52" i="10"/>
  <c r="C80" i="17"/>
  <c r="B13" i="19" s="1"/>
  <c r="C19" i="19"/>
  <c r="E11" i="23"/>
  <c r="B63" i="4"/>
  <c r="M59" i="10"/>
  <c r="M55" i="10"/>
  <c r="B60" i="3"/>
  <c r="B19" i="23"/>
  <c r="E12" i="21"/>
  <c r="E7" i="21"/>
  <c r="B12" i="21"/>
  <c r="C9" i="21"/>
  <c r="C7" i="21"/>
  <c r="E11" i="21"/>
  <c r="B9" i="21"/>
  <c r="B8" i="21"/>
  <c r="D9" i="21"/>
  <c r="D8" i="21"/>
  <c r="D6" i="21"/>
  <c r="D5" i="21"/>
  <c r="D10" i="21"/>
  <c r="B13" i="21"/>
  <c r="B11" i="21"/>
  <c r="B10" i="21"/>
  <c r="E6" i="21"/>
  <c r="C6" i="21"/>
  <c r="B5" i="21"/>
  <c r="D13" i="21"/>
  <c r="D12" i="21"/>
  <c r="D11" i="21"/>
  <c r="D7" i="21"/>
  <c r="B7" i="21"/>
  <c r="C5" i="21"/>
  <c r="E10" i="21"/>
  <c r="B52" i="3"/>
  <c r="B59" i="4"/>
  <c r="C61" i="17"/>
  <c r="C7" i="19" s="1"/>
  <c r="FL50" i="17"/>
  <c r="B59" i="3"/>
  <c r="B53" i="4"/>
  <c r="B56" i="4" s="1"/>
  <c r="B60" i="4"/>
  <c r="M56" i="9"/>
  <c r="E14" i="19"/>
  <c r="M53" i="10"/>
  <c r="GB50" i="17"/>
  <c r="FT50" i="17"/>
  <c r="GA81" i="17"/>
  <c r="C81" i="17" s="1"/>
  <c r="C13" i="19" s="1"/>
  <c r="E13" i="19" s="1"/>
  <c r="GA50" i="17"/>
  <c r="FS70" i="17"/>
  <c r="C70" i="17" s="1"/>
  <c r="D10" i="19" s="1"/>
  <c r="E10" i="19" s="1"/>
  <c r="FK57" i="17"/>
  <c r="FK50" i="17" s="1"/>
  <c r="FC53" i="17"/>
  <c r="C53" i="17" s="1"/>
  <c r="C4" i="19" s="1"/>
  <c r="C60" i="17"/>
  <c r="B7" i="19" s="1"/>
  <c r="FH57" i="17"/>
  <c r="C57" i="17" s="1"/>
  <c r="C8" i="19" s="1"/>
  <c r="E8" i="19" s="1"/>
  <c r="FD50" i="17"/>
  <c r="FW73" i="17"/>
  <c r="C73" i="17" s="1"/>
  <c r="C11" i="19" s="1"/>
  <c r="E11" i="19" s="1"/>
  <c r="FO62" i="17"/>
  <c r="C62" i="17" s="1"/>
  <c r="D7" i="19" s="1"/>
  <c r="D5" i="19" s="1"/>
  <c r="FO50" i="17"/>
  <c r="FG64" i="17"/>
  <c r="C64" i="17" s="1"/>
  <c r="B9" i="19" s="1"/>
  <c r="E9" i="19" s="1"/>
  <c r="M59" i="9"/>
  <c r="FZ50" i="17"/>
  <c r="E14" i="23"/>
  <c r="B19" i="19"/>
  <c r="C16" i="20"/>
  <c r="E12" i="20"/>
  <c r="B8" i="20"/>
  <c r="C11" i="20"/>
  <c r="C17" i="20"/>
  <c r="E17" i="20"/>
  <c r="E11" i="20"/>
  <c r="C14" i="20"/>
  <c r="E7" i="20"/>
  <c r="C13" i="20"/>
  <c r="E4" i="19" l="1"/>
  <c r="M65" i="10"/>
  <c r="B6" i="21"/>
  <c r="C12" i="21"/>
  <c r="E13" i="21"/>
  <c r="C8" i="21"/>
  <c r="C13" i="21"/>
  <c r="E8" i="21"/>
  <c r="C10" i="21"/>
  <c r="E5" i="21"/>
  <c r="C11" i="21"/>
  <c r="E9" i="21"/>
  <c r="M56" i="10"/>
  <c r="FH50" i="17"/>
  <c r="FG50" i="17"/>
  <c r="FW50" i="17"/>
  <c r="B5" i="19"/>
  <c r="E7" i="19"/>
  <c r="FC50" i="17"/>
  <c r="FS50" i="17"/>
  <c r="B65" i="4"/>
  <c r="B56" i="3"/>
  <c r="M65" i="9"/>
  <c r="B65" i="3"/>
  <c r="C5" i="19"/>
  <c r="E5" i="19" l="1"/>
  <c r="M52" i="30"/>
  <c r="M56" i="30" s="1"/>
  <c r="M69" i="30"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Query from LOGASnet DB" type="1" refreshedVersion="4" background="1" saveData="1">
    <dbPr connection="DSN=LOGASnet DB;Description=LOGASner Database;UID=sbose;APP=Microsoft Office 2010;WSID=L2000002649;DATABASE=LogasnetLive;LANGUAGE=us_english" command="SELECT DATA_FPF_20162017_02.CyclePeriodStep, DATA_FPF_20162017_02.OrganisationShortName, DATA_FPF_20162017_02.OrganisationCategory, DATA_FPF_20162017_02.F001FP, DATA_FPF_20162017_02.F002FP, DATA_FPF_20162017_02.F003FP, DATA_FPF_20162017_02.F004FP, DATA_FPF_20162017_02.F005FP, DATA_FPF_20162017_02.F006FP, DATA_FPF_20162017_02.F007FP, DATA_FPF_20162017_02.F008FP, DATA_FPF_20162017_02.F009FP, DATA_FPF_20162017_02.F010FP, DATA_FPF_20162017_02.F011FP, DATA_FPF_20162017_02.F012FP, DATA_FPF_20162017_02.F013FP, DATA_FPF_20162017_02.F014FP, DATA_FPF_20162017_02.F015FP, DATA_FPF_20162017_02.F016FP, DATA_FPF_20162017_02.F017FP, DATA_FPF_20162017_02.F018FP, DATA_FPF_20162017_02.F019FP, DATA_FPF_20162017_02.F020FP, DATA_FPF_20162017_02.F021FP, DATA_FPF_20162017_02.F022FP, DATA_FPF_20162017_02.F023FP, DATA_FPF_20162017_02.F024FP, DATA_FPF_20162017_02.F025FP, DATA_FPF_20162017_02.F026FP, DATA_FPF_20162017_02.F027FP, DATA_FPF_20162017_02.F028FP, DATA_FPF_20162017_02.F029FP, DATA_FPF_20162017_02.F030FP, DATA_FPF_20162017_02.F031FP, DATA_FPF_20162017_02.F032FP, DATA_FPF_20162017_02.F033FP, DATA_FPF_20162017_02.CertificationDate, DATA_FPF_20162017_02.CycleName, DATA_FPF_20162017_02.PeriodShortName, DATA_FPF_20162017_02.StepName, DATA_FPF_20162017_02.OrganisationName, DATA_FPF_20162017_02.CycleId, DATA_FPF_20162017_02.PeriodId, DATA_FPF_20162017_02.StepId, DATA_FPF_20162017_02.SdatId, DATA_FPF_20162017_02.FormId, DATA_FPF_20162017_02.OrganisationId, DATA_FPF_20162017_02.OrganisationCategoryId, DATA_FPF_20162017_02.CertifierId_x000d__x000a_FROM LogasnetLive.dbo.DATA_FPF_20162017_02 DATA_FPF_20162017_02"/>
  </connection>
  <connection id="2" xr16:uid="{00000000-0015-0000-FFFF-FFFF01000000}" name="Query from LOGASnet DB1" type="1" refreshedVersion="4" background="1" saveData="1">
    <dbPr connection="DSN=LOGASnet DB;Description=LOGASner Database;UID=sbose;APP=Microsoft Office 2010;WSID=L2000002649;DATABASE=LogasnetLive;LANGUAGE=us_english" command="SELECT DATA_FPF_20152016_03.CyclePeriodStep, DATA_FPF_20152016_03.OrganisationShortName, DATA_FPF_20152016_03.OrganisationCategory, DATA_FPF_20152016_03.F001FP, DATA_FPF_20152016_03.F002FP, DATA_FPF_20152016_03.F003FP, DATA_FPF_20152016_03.F004FP, DATA_FPF_20152016_03.F005FP, DATA_FPF_20152016_03.F006FP, DATA_FPF_20152016_03.F007FP, DATA_FPF_20152016_03.F008FP, DATA_FPF_20152016_03.F009FP, DATA_FPF_20152016_03.F010FP, DATA_FPF_20152016_03.F011FP, DATA_FPF_20152016_03.F012FP, DATA_FPF_20152016_03.F013FP, DATA_FPF_20152016_03.F014FP, DATA_FPF_20152016_03.F015FP, DATA_FPF_20152016_03.F016FP, DATA_FPF_20152016_03.F017FP, DATA_FPF_20152016_03.F018FP, DATA_FPF_20152016_03.F019FP, DATA_FPF_20152016_03.F020FP, DATA_FPF_20152016_03.F021FP, DATA_FPF_20152016_03.F022FP, DATA_FPF_20152016_03.F023FP, DATA_FPF_20152016_03.F024FP, DATA_FPF_20152016_03.F025FP, DATA_FPF_20152016_03.F026FP, DATA_FPF_20152016_03.F027FP, DATA_FPF_20152016_03.F028FP, DATA_FPF_20152016_03.F029FP, DATA_FPF_20152016_03.F030FP, DATA_FPF_20152016_03.F031FP, DATA_FPF_20152016_03.F032FP, DATA_FPF_20152016_03.CertificationDate, DATA_FPF_20152016_03.CycleName, DATA_FPF_20152016_03.PeriodShortName, DATA_FPF_20152016_03.StepName, DATA_FPF_20152016_03.OrganisationName, DATA_FPF_20152016_03.CycleId, DATA_FPF_20152016_03.PeriodId, DATA_FPF_20152016_03.StepId, DATA_FPF_20152016_03.SdatId, DATA_FPF_20152016_03.FormId, DATA_FPF_20152016_03.OrganisationId, DATA_FPF_20152016_03.OrganisationCategoryId, DATA_FPF_20152016_03.CertifierId_x000d__x000a_FROM LogasnetLive.dbo.DATA_FPF_20152016_03 DATA_FPF_20152016_03"/>
  </connection>
  <connection id="3" xr16:uid="{00000000-0015-0000-FFFF-FFFF02000000}" name="Query from LOGASnet DB2" type="1" refreshedVersion="4" deleted="1" background="1" saveData="1">
    <dbPr connection="" command=""/>
  </connection>
</connections>
</file>

<file path=xl/sharedStrings.xml><?xml version="1.0" encoding="utf-8"?>
<sst xmlns="http://schemas.openxmlformats.org/spreadsheetml/2006/main" count="3054" uniqueCount="896">
  <si>
    <t>Source: Firefighters Pension Fund (FPF) forms</t>
  </si>
  <si>
    <t>A full definitions list can be found here -</t>
  </si>
  <si>
    <t>https://www.gov.uk/government/collections/fire-statistics</t>
  </si>
  <si>
    <t>The full set of fire statistics releases, tables and guidance can be found on our landing page, here-</t>
  </si>
  <si>
    <t>2015/16</t>
  </si>
  <si>
    <t>2014/15</t>
  </si>
  <si>
    <t>Total</t>
  </si>
  <si>
    <t>Miscellaneous</t>
  </si>
  <si>
    <t>Dorset and Wiltshire Fire Authority</t>
  </si>
  <si>
    <t>Third Advance</t>
  </si>
  <si>
    <t>2015 - 2016</t>
  </si>
  <si>
    <t>Firefighters Pension</t>
  </si>
  <si>
    <t>DorsetWiltsFire</t>
  </si>
  <si>
    <t>FPF 03,2015 - 2016</t>
  </si>
  <si>
    <t>Norfolk Fire and Rescue Service</t>
  </si>
  <si>
    <t>Norfolk Fire</t>
  </si>
  <si>
    <t>Wiltshire and Swindon Fire Authority</t>
  </si>
  <si>
    <t>Wilts Fire</t>
  </si>
  <si>
    <t>Shropshire Fire and Rescue Services</t>
  </si>
  <si>
    <t>Shropshire Fire</t>
  </si>
  <si>
    <t>West Yorkshire Fire and CD Authority</t>
  </si>
  <si>
    <t>West Yorks Fire</t>
  </si>
  <si>
    <t>Northamptonshire Fire and Rescue Service</t>
  </si>
  <si>
    <t>Northam Fire</t>
  </si>
  <si>
    <t>Humberside Fire and Rescue Services</t>
  </si>
  <si>
    <t>Humber Fire</t>
  </si>
  <si>
    <t>Merseyside Fire and CD Authority</t>
  </si>
  <si>
    <t>Mersey Fire</t>
  </si>
  <si>
    <t>Suffolk Fire and Rescue Service</t>
  </si>
  <si>
    <t>Suffolk Fire</t>
  </si>
  <si>
    <t>Lancashire Fire and Rescue Services</t>
  </si>
  <si>
    <t>Lancs Fire</t>
  </si>
  <si>
    <t>Greater Manchester Fire and CD Authority</t>
  </si>
  <si>
    <t>Great Man Fire</t>
  </si>
  <si>
    <t>North Yorkshire Fire and Rescue Services</t>
  </si>
  <si>
    <t>Nth York Fire</t>
  </si>
  <si>
    <t>Gloucestershire Fire and Rescue Service</t>
  </si>
  <si>
    <t>Gloucester Fire</t>
  </si>
  <si>
    <t>Buckinghamshire Fire and Rescue Services</t>
  </si>
  <si>
    <t>Bucks Fire</t>
  </si>
  <si>
    <t>Hampshire Fire and Rescue Services</t>
  </si>
  <si>
    <t>Hants Fire</t>
  </si>
  <si>
    <t>Kent Fire Brigade</t>
  </si>
  <si>
    <t>Kent Fire</t>
  </si>
  <si>
    <t>Isle of Wight Fire and Rescue Service</t>
  </si>
  <si>
    <t>IOW Fire</t>
  </si>
  <si>
    <t>Dorset Fire and Rescue Services</t>
  </si>
  <si>
    <t>Dorset Fire</t>
  </si>
  <si>
    <t>Essex County Fire and Rescue Services</t>
  </si>
  <si>
    <t>Essex Fire</t>
  </si>
  <si>
    <t>Cambridgeshire Fire and Rescue Services</t>
  </si>
  <si>
    <t>Cambs Fire</t>
  </si>
  <si>
    <t>Devon and Somerset Fire and Rescue Service</t>
  </si>
  <si>
    <t>Devon Fire</t>
  </si>
  <si>
    <t>Durham and Darlington Fire and Rescue Services</t>
  </si>
  <si>
    <t>Durham Fire</t>
  </si>
  <si>
    <t>Tyne and Wear Fire and CD Authority</t>
  </si>
  <si>
    <t>Tyne Wear Fire</t>
  </si>
  <si>
    <t>West Midlands Fire and CD Authority</t>
  </si>
  <si>
    <t>West Mid Fire</t>
  </si>
  <si>
    <t>Cumbria Fire and Rescue Service</t>
  </si>
  <si>
    <t>Cumbria Fire</t>
  </si>
  <si>
    <t>Cleveland Fire Brigade</t>
  </si>
  <si>
    <t>Cleve Fire</t>
  </si>
  <si>
    <t>Royal Berkshire Fire and Rescue Services</t>
  </si>
  <si>
    <t>Berkshire Fire</t>
  </si>
  <si>
    <t>Lincolnshire Fire and Rescue Service</t>
  </si>
  <si>
    <t>Lincoln Fire</t>
  </si>
  <si>
    <t>Oxfordshire Fire and Rescue Service</t>
  </si>
  <si>
    <t>Oxford Fire</t>
  </si>
  <si>
    <t>Northumberland Fire and Rescue Service</t>
  </si>
  <si>
    <t>Northum Fire</t>
  </si>
  <si>
    <t>East Sussex Fire and Rescue Services</t>
  </si>
  <si>
    <t>E Sussex Fire</t>
  </si>
  <si>
    <t>Hertfordshire Fire and Rescue Service</t>
  </si>
  <si>
    <t>Herts Fire</t>
  </si>
  <si>
    <t>Greater London Authority Fire</t>
  </si>
  <si>
    <t>GLA Fire</t>
  </si>
  <si>
    <t>South Yorkshire Fire and CD Authority</t>
  </si>
  <si>
    <t>S Yorks Fire</t>
  </si>
  <si>
    <t>Warwickshire Fire and Rescue Service</t>
  </si>
  <si>
    <t>Warwick Fire</t>
  </si>
  <si>
    <t>Surrey Fire and Rescue Service</t>
  </si>
  <si>
    <t>Surrey Fire</t>
  </si>
  <si>
    <t>Hereford and Worcester Fire and Rescue Services</t>
  </si>
  <si>
    <t>Hereford Fire</t>
  </si>
  <si>
    <t>Cheshire Fire Brigade</t>
  </si>
  <si>
    <t>Cheshire Fire</t>
  </si>
  <si>
    <t>Staffordshire Fire and Rescue Services</t>
  </si>
  <si>
    <t>Staffs Fire</t>
  </si>
  <si>
    <t>Derbyshire Fire and Rescue Services</t>
  </si>
  <si>
    <t>Derby Fire</t>
  </si>
  <si>
    <t>Nottinghamshire Fire Services</t>
  </si>
  <si>
    <t>Notts Fire</t>
  </si>
  <si>
    <t>Bedfordshire and Luton Fire and Rescue Services</t>
  </si>
  <si>
    <t>Bedford Fire</t>
  </si>
  <si>
    <t>Avon Fire Brigade</t>
  </si>
  <si>
    <t>Avon Fire</t>
  </si>
  <si>
    <t>West Sussex Fire and Rescue Service</t>
  </si>
  <si>
    <t>W Sussex Fire</t>
  </si>
  <si>
    <t>Cornwall County Fire Brigade</t>
  </si>
  <si>
    <t>Cornwall Fire</t>
  </si>
  <si>
    <t>Leicestershire Fire and Rescue Services</t>
  </si>
  <si>
    <t>Leics Fire</t>
  </si>
  <si>
    <t>Isles of Scilly Fire and Rescue Service</t>
  </si>
  <si>
    <t>Scilly Fire</t>
  </si>
  <si>
    <t>pension deficit</t>
  </si>
  <si>
    <t>TOTAL EXPENDITURE</t>
  </si>
  <si>
    <t>Misc Expenditure</t>
  </si>
  <si>
    <t>TVs Out</t>
  </si>
  <si>
    <t xml:space="preserve">GAD V Milne Redress </t>
  </si>
  <si>
    <t>2015 Recurring pension</t>
  </si>
  <si>
    <t>Modified Recurring pension</t>
  </si>
  <si>
    <t>2006 Recurring pension</t>
  </si>
  <si>
    <t>1992 Recurring pension</t>
  </si>
  <si>
    <t>2015 Commutation</t>
  </si>
  <si>
    <t>Modified Commutation</t>
  </si>
  <si>
    <t>2006 Commutation</t>
  </si>
  <si>
    <t>1992 Commutation</t>
  </si>
  <si>
    <t>TOTAL PENSIONS INCOME</t>
  </si>
  <si>
    <t>Milne v GAD (additional grant)</t>
  </si>
  <si>
    <t>TVs In (club)</t>
  </si>
  <si>
    <t>TVs In (non-club)</t>
  </si>
  <si>
    <t>IH Charge</t>
  </si>
  <si>
    <t>2015 ER Conts</t>
  </si>
  <si>
    <t>Modified ER Conts</t>
  </si>
  <si>
    <t>2006 ER Conts</t>
  </si>
  <si>
    <t>1992 ER Conts</t>
  </si>
  <si>
    <t>2015 EE Conts</t>
  </si>
  <si>
    <t>Modified EE Conts (past service)</t>
  </si>
  <si>
    <t>Modified EE Conts</t>
  </si>
  <si>
    <t>2006 EE Conts</t>
  </si>
  <si>
    <t>1992 EE Conts</t>
  </si>
  <si>
    <t>2015 Pay</t>
  </si>
  <si>
    <t>Modified Pay</t>
  </si>
  <si>
    <t>2006 Pay</t>
  </si>
  <si>
    <t>1992 Pay</t>
  </si>
  <si>
    <t>CertifierId</t>
  </si>
  <si>
    <t>OrganisationCategoryId</t>
  </si>
  <si>
    <t>OrganisationId</t>
  </si>
  <si>
    <t>FormId</t>
  </si>
  <si>
    <t>SdatId</t>
  </si>
  <si>
    <t>StepId</t>
  </si>
  <si>
    <t>PeriodId</t>
  </si>
  <si>
    <t>CycleId</t>
  </si>
  <si>
    <t>OrganisationName</t>
  </si>
  <si>
    <t>StepName</t>
  </si>
  <si>
    <t>PeriodShortName</t>
  </si>
  <si>
    <t>CycleName</t>
  </si>
  <si>
    <t>CertificationDate</t>
  </si>
  <si>
    <t>F032FP</t>
  </si>
  <si>
    <t>F031FP</t>
  </si>
  <si>
    <t>F030FP</t>
  </si>
  <si>
    <t>F029FP</t>
  </si>
  <si>
    <t>F028FP</t>
  </si>
  <si>
    <t>F027FP</t>
  </si>
  <si>
    <t>F026FP</t>
  </si>
  <si>
    <t>F025FP</t>
  </si>
  <si>
    <t>F024FP</t>
  </si>
  <si>
    <t>F023FP</t>
  </si>
  <si>
    <t>F022FP</t>
  </si>
  <si>
    <t>F021FP</t>
  </si>
  <si>
    <t>F020FP</t>
  </si>
  <si>
    <t>F019FP</t>
  </si>
  <si>
    <t>F018FP</t>
  </si>
  <si>
    <t>F017FP</t>
  </si>
  <si>
    <t>F016FP</t>
  </si>
  <si>
    <t>F015FP</t>
  </si>
  <si>
    <t>F014FP</t>
  </si>
  <si>
    <t>F013FP</t>
  </si>
  <si>
    <t>F012FP</t>
  </si>
  <si>
    <t>F011FP</t>
  </si>
  <si>
    <t>F010FP</t>
  </si>
  <si>
    <t>F009FP</t>
  </si>
  <si>
    <t>F008FP</t>
  </si>
  <si>
    <t>F007FP</t>
  </si>
  <si>
    <t>F006FP</t>
  </si>
  <si>
    <t>F005FP</t>
  </si>
  <si>
    <t>F004FP</t>
  </si>
  <si>
    <t>F003FP</t>
  </si>
  <si>
    <t>F002FP</t>
  </si>
  <si>
    <t>F001FP</t>
  </si>
  <si>
    <t>OrganisationCategory</t>
  </si>
  <si>
    <t>OrganisationShortName</t>
  </si>
  <si>
    <t>CyclePeriodStep</t>
  </si>
  <si>
    <t>Second Advance</t>
  </si>
  <si>
    <t>2016 - 2017</t>
  </si>
  <si>
    <t>FPF 02,2016 - 2017</t>
  </si>
  <si>
    <t>PENSIONS DEFICIT</t>
  </si>
  <si>
    <t>TOTAL EXPENDTIURE</t>
  </si>
  <si>
    <t>Misc expenditure</t>
  </si>
  <si>
    <t xml:space="preserve">TVs Out </t>
  </si>
  <si>
    <t>GAD v Milne Redress payments</t>
  </si>
  <si>
    <t>Contributions Hol refund payments</t>
  </si>
  <si>
    <t>TOTAL INCOME</t>
  </si>
  <si>
    <t>Conts Holiday (additional grant)</t>
  </si>
  <si>
    <t>Misc Income</t>
  </si>
  <si>
    <t>TVs In (CLUB)</t>
  </si>
  <si>
    <t>IH Charges</t>
  </si>
  <si>
    <t>1992 EE CONTS</t>
  </si>
  <si>
    <t>F033FP</t>
  </si>
  <si>
    <t>..</t>
  </si>
  <si>
    <t>Employer contributions</t>
  </si>
  <si>
    <t>Employee contributions</t>
  </si>
  <si>
    <t>2016/17</t>
  </si>
  <si>
    <t>Commutation payments</t>
  </si>
  <si>
    <t>Ill health</t>
  </si>
  <si>
    <t>Transfers</t>
  </si>
  <si>
    <t>Additional Grant</t>
  </si>
  <si>
    <t>Recurring outgoing payments</t>
  </si>
  <si>
    <t>Transfers Out</t>
  </si>
  <si>
    <t>E31000008</t>
  </si>
  <si>
    <t>North Yorkshire Combined Fire Authority</t>
  </si>
  <si>
    <t>E31000027</t>
  </si>
  <si>
    <t>Lancashire Combined Fire Authority</t>
  </si>
  <si>
    <t>E31000023</t>
  </si>
  <si>
    <t>Avon Combined Fire and Rescue Authority</t>
  </si>
  <si>
    <t>E31000001</t>
  </si>
  <si>
    <t>E31000019</t>
  </si>
  <si>
    <t>E31000037</t>
  </si>
  <si>
    <t>Shropshire Combined Fire Authority</t>
  </si>
  <si>
    <t>E31000032</t>
  </si>
  <si>
    <t>Royal Berkshire Fire Authority</t>
  </si>
  <si>
    <t>E31000003</t>
  </si>
  <si>
    <t>E31000025</t>
  </si>
  <si>
    <t>Kent Combined Fire Authority</t>
  </si>
  <si>
    <t>E31000022</t>
  </si>
  <si>
    <t>E31000034</t>
  </si>
  <si>
    <t>London Fire &amp; CD Authority</t>
  </si>
  <si>
    <t>E31000046</t>
  </si>
  <si>
    <t>Hampshire Combined Fire and Rescue Authority</t>
  </si>
  <si>
    <t>E31000017</t>
  </si>
  <si>
    <t>Cheshire Combined Fire Authority</t>
  </si>
  <si>
    <t>E31000006</t>
  </si>
  <si>
    <t>E31000036</t>
  </si>
  <si>
    <t>E31000035</t>
  </si>
  <si>
    <t>South Yorkshire Fire &amp; CD Authority</t>
  </si>
  <si>
    <t>E31000042</t>
  </si>
  <si>
    <t>Nottinghamshire Fire &amp; Rescue Service</t>
  </si>
  <si>
    <t>E31000030</t>
  </si>
  <si>
    <t>E31000029</t>
  </si>
  <si>
    <t>E31000028</t>
  </si>
  <si>
    <t>E31000026</t>
  </si>
  <si>
    <t>Merseyside Fire &amp; CD Authority</t>
  </si>
  <si>
    <t>E31000041</t>
  </si>
  <si>
    <t>E31000021</t>
  </si>
  <si>
    <t>Humberside Combined Fire Authority</t>
  </si>
  <si>
    <t>E31000020</t>
  </si>
  <si>
    <t>Dorset and Wiltshire Combined Fire Authority</t>
  </si>
  <si>
    <t>E31000047</t>
  </si>
  <si>
    <t>E31000011</t>
  </si>
  <si>
    <t>Cleveland Combined Fire Authority</t>
  </si>
  <si>
    <t>E31000007</t>
  </si>
  <si>
    <t>E31000016</t>
  </si>
  <si>
    <t>Staffordshire Combined Fire Authority</t>
  </si>
  <si>
    <t>E31000033</t>
  </si>
  <si>
    <t>Durham Combined Fire Authority</t>
  </si>
  <si>
    <t>E31000013</t>
  </si>
  <si>
    <t>Cambridgeshire Combined Fire Authority</t>
  </si>
  <si>
    <t>E31000005</t>
  </si>
  <si>
    <t>Greater Manchester Combined Authority</t>
  </si>
  <si>
    <t>E47000001</t>
  </si>
  <si>
    <t>E31000031</t>
  </si>
  <si>
    <t>Bedfordshire Combined Fire Authority</t>
  </si>
  <si>
    <t>E31000002</t>
  </si>
  <si>
    <t>E31000004</t>
  </si>
  <si>
    <t>Derbyshire Combined Fire Authority</t>
  </si>
  <si>
    <t>E31000010</t>
  </si>
  <si>
    <t>West Midlands Fire and Rescue Authority</t>
  </si>
  <si>
    <t>E31000044</t>
  </si>
  <si>
    <t>Leicestershire Combined Fire Authority</t>
  </si>
  <si>
    <t>E31000024</t>
  </si>
  <si>
    <t>E31000015</t>
  </si>
  <si>
    <t>Tyne and Wear Fire and Rescue Authority</t>
  </si>
  <si>
    <t>E31000043</t>
  </si>
  <si>
    <t>East Sussex Combined Fire Authority</t>
  </si>
  <si>
    <t>E31000014</t>
  </si>
  <si>
    <t>E31000009</t>
  </si>
  <si>
    <t>E31000018</t>
  </si>
  <si>
    <t>West Yorkshire Fire &amp; CD Authority</t>
  </si>
  <si>
    <t>E31000045</t>
  </si>
  <si>
    <t>E31000039</t>
  </si>
  <si>
    <t>submitted</t>
  </si>
  <si>
    <t>certified</t>
  </si>
  <si>
    <t>form</t>
  </si>
  <si>
    <t>/datasets/fpf2-2017-2018/fpf2-2017-2018-apr/data/09b97a9422cec68921222459334a34ca7e18596e.xml</t>
  </si>
  <si>
    <t>fpf2-2017-2018-apr</t>
  </si>
  <si>
    <t>andrew.carpenter@iow.gov.uk</t>
  </si>
  <si>
    <t>fpf2-2017-2018</t>
  </si>
  <si>
    <t>09b97a9422cec68921222459334a34ca7e18596e</t>
  </si>
  <si>
    <t>/datasets/fpf2-2017-2018/fpf2-2017-2018-apr/data/9240353dd2db93acd3c95782bafda6f7f9c050d2.xml</t>
  </si>
  <si>
    <t>alison.elsdon@northumberland.gov.uk</t>
  </si>
  <si>
    <t>9240353dd2db93acd3c95782bafda6f7f9c050d2</t>
  </si>
  <si>
    <t>/datasets/fpf2-2017-2018/fpf2-2017-2018-apr/data/c702d694c84ebc4548985372e42509c6311ea9c1.xml</t>
  </si>
  <si>
    <t>steven.pilsworth@hertfordshire.gov.uk</t>
  </si>
  <si>
    <t>c702d694c84ebc4548985372e42509c6311ea9c1</t>
  </si>
  <si>
    <t>/datasets/fpf2-2017-2018/fpf2-2017-2018-apr/data/f51f5ba891b4cd5027db95be4ab5d5b90d1ce61f.xml</t>
  </si>
  <si>
    <t>d.greensmith@staffordshirefire.gov.uk</t>
  </si>
  <si>
    <t>f51f5ba891b4cd5027db95be4ab5d5b90d1ce61f</t>
  </si>
  <si>
    <t>/datasets/fpf2-2017-2018/fpf2-2017-2018-apr/data/99b427ab537e3bb1c6dd1d049c2b2d4a6b58b28a.xml</t>
  </si>
  <si>
    <t>steve.aspin@fire.norfolk.gov.uk</t>
  </si>
  <si>
    <t>99b427ab537e3bb1c6dd1d049c2b2d4a6b58b28a</t>
  </si>
  <si>
    <t>/datasets/fpf2-2017-2018/fpf2-2017-2018-apr/data/215d99f0a25913eee6efb04be17fa93880c0c91c.xml</t>
  </si>
  <si>
    <t>martyn.wallberg@avonfire.gov.uk</t>
  </si>
  <si>
    <t>215d99f0a25913eee6efb04be17fa93880c0c91c</t>
  </si>
  <si>
    <t>/datasets/fpf2-2017-2018/fpf2-2017-2018-apr/data/cc5b2954cfacb30e430868db3d429b30b550f1a1.xml</t>
  </si>
  <si>
    <t>paul.finbow@suffolk.gov.uk</t>
  </si>
  <si>
    <t>cc5b2954cfacb30e430868db3d429b30b550f1a1</t>
  </si>
  <si>
    <t>/datasets/fpf2-2017-2018/fpf2-2017-2018-apr/data/5ef0ec4ef89dd73cd0527c2a498ed9d4f39b97a9.xml</t>
  </si>
  <si>
    <t>joanna.knightley@eastsussex.gov.uk</t>
  </si>
  <si>
    <t>5ef0ec4ef89dd73cd0527c2a498ed9d4f39b97a9</t>
  </si>
  <si>
    <t>/datasets/fpf2-2017-2018/fpf2-2017-2018-apr/data/dd7e3e5b126c5d405178ad029e64524a40eb50ae.xml</t>
  </si>
  <si>
    <t>richard.croucher@hants.gov.uk</t>
  </si>
  <si>
    <t>dd7e3e5b126c5d405178ad029e64524a40eb50ae</t>
  </si>
  <si>
    <t>/datasets/fpf2-2017-2018/fpf2-2017-2018-apr/data/93764c5165ea0bb547d0c0cbcf59d6548a0f35e8.xml</t>
  </si>
  <si>
    <t>alison.kilpatrick@kent.fire-uk.org</t>
  </si>
  <si>
    <t>93764c5165ea0bb547d0c0cbcf59d6548a0f35e8</t>
  </si>
  <si>
    <t>/datasets/fpf2-2017-2018/fpf2-2017-2018-apr/data/68f7db3b938d225fa24ccf043d425dfaaa958bcd.xml</t>
  </si>
  <si>
    <t>adrian.bloomfield@london-fire.gov.uk</t>
  </si>
  <si>
    <t>68f7db3b938d225fa24ccf043d425dfaaa958bcd</t>
  </si>
  <si>
    <t>/datasets/fpf2-2017-2018/fpf2-2017-2018-apr/data/3cb4a41e55c5fb900c229d38f215c9b0a3dc5c21.xml</t>
  </si>
  <si>
    <t>john.gratrick@lincolnshire.gov.uk</t>
  </si>
  <si>
    <t>3cb4a41e55c5fb900c229d38f215c9b0a3dc5c21</t>
  </si>
  <si>
    <t>/datasets/fpf2-2017-2018/fpf2-2017-2018-apr/data/967df83eca011abd84b7fa63a85d1087734d4943.xml</t>
  </si>
  <si>
    <t>tina.1.hutchins@cornwall.gov.uk</t>
  </si>
  <si>
    <t>967df83eca011abd84b7fa63a85d1087734d4943</t>
  </si>
  <si>
    <t>/datasets/fpf2-2017-2018/fpf2-2017-2018-apr/data/7cc0df04918d4c4bad58aad5baa889b88b86f987.xml</t>
  </si>
  <si>
    <t>matthew.warren@cambsfire.gov.uk</t>
  </si>
  <si>
    <t>7cc0df04918d4c4bad58aad5baa889b88b86f987</t>
  </si>
  <si>
    <t>/datasets/fpf2-2017-2018/fpf2-2017-2018-apr/data/525815893e9d02e2efedee504070bb5827ed2f9b.xml</t>
  </si>
  <si>
    <t>Richard.Paver@greatermanchester-ca.gov.uk</t>
  </si>
  <si>
    <t>525815893e9d02e2efedee504070bb5827ed2f9b</t>
  </si>
  <si>
    <t>/datasets/fpf2-2017-2018/fpf2-2017-2018-apr/data/768103b42b2a93e7e53b4d3725efeb6276d24017.xml</t>
  </si>
  <si>
    <t>Dennis.napier@twfire.gov.uk</t>
  </si>
  <si>
    <t>768103b42b2a93e7e53b4d3725efeb6276d24017</t>
  </si>
  <si>
    <t>/datasets/fpf2-2017-2018/fpf2-2017-2018-apr/data/3337cbaace5b060c5922b05b56658e639007785e.xml</t>
  </si>
  <si>
    <t>keithmattinson@lancsfirerescue.org.uk</t>
  </si>
  <si>
    <t>3337cbaace5b060c5922b05b56658e639007785e</t>
  </si>
  <si>
    <t>/datasets/fpf2-2017-2018/fpf2-2017-2018-apr/data/675f18d0c017b419a7b358ccf975c50f156fea17.xml</t>
  </si>
  <si>
    <t>jayne.fuller@gloucestershire.gov.uk</t>
  </si>
  <si>
    <t>675f18d0c017b419a7b358ccf975c50f156fea17</t>
  </si>
  <si>
    <t>/datasets/fpf2-2017-2018/fpf2-2017-2018-apr/data/4b9270a5b5ef604599626e3575c78738ac30f393.xml</t>
  </si>
  <si>
    <t>chris.little@hartlepool.gov.uk</t>
  </si>
  <si>
    <t>4b9270a5b5ef604599626e3575c78738ac30f393</t>
  </si>
  <si>
    <t>/datasets/fpf2-2017-2018/fpf2-2017-2018-apr/data/d190ad63a36a9002672fa9c6c094b45ed704f19e.xml</t>
  </si>
  <si>
    <t>neilcopley@barnsley.gov.uk</t>
  </si>
  <si>
    <t>d190ad63a36a9002672fa9c6c094b45ed704f19e</t>
  </si>
  <si>
    <t>/datasets/fpf2-2017-2018/fpf2-2017-2018-apr/data/1b425e20902aaaaf70e1eebdcbc6c5494a6af075.xml</t>
  </si>
  <si>
    <t>iancummins@merseyfire.gov.uk</t>
  </si>
  <si>
    <t>1b425e20902aaaaf70e1eebdcbc6c5494a6af075</t>
  </si>
  <si>
    <t>/datasets/fpf2-2017-2018/fpf2-2017-2018-apr/data/f88441f5030a9e8bce0e76d0c01ef2e102dfbe2e.xml</t>
  </si>
  <si>
    <t>andy.tink@surreycc.gov.uk</t>
  </si>
  <si>
    <t>f88441f5030a9e8bce0e76d0c01ef2e102dfbe2e</t>
  </si>
  <si>
    <t>/datasets/fpf2-2017-2018/fpf2-2017-2018-apr/data/0e6171fb218b933d587c9fa129bbb722db23e663.xml</t>
  </si>
  <si>
    <t>adam.stretton@lfrs.org</t>
  </si>
  <si>
    <t>0e6171fb218b933d587c9fa129bbb722db23e663</t>
  </si>
  <si>
    <t>/datasets/fpf2-2017-2018/fpf2-2017-2018-apr/data/9d112af8d22d5e66349f4919f63e4b141b5b2457.xml</t>
  </si>
  <si>
    <t>phil.chow@dwfire.org.uk</t>
  </si>
  <si>
    <t>9d112af8d22d5e66349f4919f63e4b141b5b2457</t>
  </si>
  <si>
    <t>/datasets/fpf2-2017-2018/fpf2-2017-2018-apr/data/f93f416f9a45e62e492f2222750faa82f713a2c7.xml</t>
  </si>
  <si>
    <t>gavin.chambers@bedsfire.com</t>
  </si>
  <si>
    <t>f93f416f9a45e62e492f2222750faa82f713a2c7</t>
  </si>
  <si>
    <t>/datasets/fpf2-2017-2018/fpf2-2017-2018-apr/data/05ed652f07b836bb8598e1753620d73e4697c3d9.xml</t>
  </si>
  <si>
    <t>byrnec@rbfrs.co.uk</t>
  </si>
  <si>
    <t>05ed652f07b836bb8598e1753620d73e4697c3d9</t>
  </si>
  <si>
    <t>/datasets/fpf2-2017-2018/fpf2-2017-2018-apr/data/a0c21186b5fa6885346dd9924de5c8b813c974b9.xml</t>
  </si>
  <si>
    <t>jerry.faulkner@cheshire.pnn.police.uk</t>
  </si>
  <si>
    <t>a0c21186b5fa6885346dd9924de5c8b813c974b9</t>
  </si>
  <si>
    <t>/datasets/fpf2-2017-2018/fpf2-2017-2018-apr/data/74b9c4d91a22e4f4902c519ec41f4a5d764c1ac1.xml</t>
  </si>
  <si>
    <t>kwilson@humbersidefire.gov.uk</t>
  </si>
  <si>
    <t>74b9c4d91a22e4f4902c519ec41f4a5d764c1ac1</t>
  </si>
  <si>
    <t>Devon and Somerset Combined Fire Authority</t>
  </si>
  <si>
    <t>/datasets/fpf2-2017-2018/fpf2-2017-2018-apr/data/6e90ee284916c9d047f664d8212b4d5243277b7c.xml</t>
  </si>
  <si>
    <t>afurbear@dsfire.gov.uk</t>
  </si>
  <si>
    <t>6e90ee284916c9d047f664d8212b4d5243277b7c</t>
  </si>
  <si>
    <t>/datasets/fpf2-2017-2018/fpf2-2017-2018-apr/data/cec2e5c6828755d5222469c238c810525734ae1a.xml</t>
  </si>
  <si>
    <t>becky.smeathers@notts-fire.gov.uk</t>
  </si>
  <si>
    <t>cec2e5c6828755d5222469c238c810525734ae1a</t>
  </si>
  <si>
    <t>Hereford &amp; Worcester Combined Fire Auth</t>
  </si>
  <si>
    <t>/datasets/fpf2-2017-2018/fpf2-2017-2018-apr/data/a3c8d580be6fe15a4d9b43d9c7e84412f36505f6.xml</t>
  </si>
  <si>
    <t>smtaylor@hwfire.org.uk</t>
  </si>
  <si>
    <t>a3c8d580be6fe15a4d9b43d9c7e84412f36505f6</t>
  </si>
  <si>
    <t>/datasets/fpf2-2017-2018/fpf2-2017-2018-apr/data/7332a1f64de4e8aa13096254f8cfc28682ac1748.xml</t>
  </si>
  <si>
    <t>phtysoe@northamptonshire.gov.uk</t>
  </si>
  <si>
    <t>7332a1f64de4e8aa13096254f8cfc28682ac1748</t>
  </si>
  <si>
    <t>/datasets/fpf2-2017-2018/fpf2-2017-2018-apr/data/c1a7b100aa95540b5299d149775c44830a7f3446.xml</t>
  </si>
  <si>
    <t>lorna.baxter@oxfordshire.gov.uk</t>
  </si>
  <si>
    <t>c1a7b100aa95540b5299d149775c44830a7f3446</t>
  </si>
  <si>
    <t>/datasets/fpf2-2017-2018/fpf2-2017-2018-apr/data/219ed69c4ee76ff699675b4a1432365d18b32518.xml</t>
  </si>
  <si>
    <t>mike.griffiths@wmfs.net</t>
  </si>
  <si>
    <t>219ed69c4ee76ff699675b4a1432365d18b32518</t>
  </si>
  <si>
    <t>/datasets/fpf2-2017-2018/fpf2-2017-2018-apr/data/e1a6dacbf8d49fc4feba5dcb090ff0b693fc32d3.xml</t>
  </si>
  <si>
    <t>james.walton@shropshire.gov.uk</t>
  </si>
  <si>
    <t>e1a6dacbf8d49fc4feba5dcb090ff0b693fc32d3</t>
  </si>
  <si>
    <t>/datasets/fpf2-2017-2018/fpf2-2017-2018-apr/data/9afebd3f78948b1978b1691bac72c69518b3a880.xml</t>
  </si>
  <si>
    <t>john.edwards@westsussex.gov.uk</t>
  </si>
  <si>
    <t>9afebd3f78948b1978b1691bac72c69518b3a880</t>
  </si>
  <si>
    <t>/datasets/fpf2-2017-2018/fpf2-2017-2018-apr/data/ac122832543fa382ae4d0f3f738092d39054109e.xml</t>
  </si>
  <si>
    <t>wendy.forshaw@cumbria.gov.uk</t>
  </si>
  <si>
    <t>ac122832543fa382ae4d0f3f738092d39054109e</t>
  </si>
  <si>
    <t>Buckinghamshire Combined Fire Authority</t>
  </si>
  <si>
    <t>/datasets/fpf2-2017-2018/fpf2-2017-2018-apr/data/0140af1e82386957a2924eb81cedfea0aa22363b.xml</t>
  </si>
  <si>
    <t>dsutherland@bucksfire.gov.uk</t>
  </si>
  <si>
    <t>0140af1e82386957a2924eb81cedfea0aa22363b</t>
  </si>
  <si>
    <t>/datasets/fpf2-2017-2018/fpf2-2017-2018-apr/data/f02c536234f1f61ef7168c9d6ff09e0ba08cea8d.xml</t>
  </si>
  <si>
    <t>emma.ayton@westyorksfire.gov.uk</t>
  </si>
  <si>
    <t>f02c536234f1f61ef7168c9d6ff09e0ba08cea8d</t>
  </si>
  <si>
    <t>/datasets/fpf2-2017-2018/fpf2-2017-2018-apr/data/dfe01c20dfede21d3930a924a1a1a64f9b3496b2.xml</t>
  </si>
  <si>
    <t>clare.godfrey@northyorksfire.gov.uk</t>
  </si>
  <si>
    <t>dfe01c20dfede21d3930a924a1a1a64f9b3496b2</t>
  </si>
  <si>
    <t>/datasets/fpf2-2017-2018/fpf2-2017-2018-apr/data/9dd9c8a2050d50410da1c7de80424cfc4879d52d.xml</t>
  </si>
  <si>
    <t>abrown@cornwall.gov.uk</t>
  </si>
  <si>
    <t>9dd9c8a2050d50410da1c7de80424cfc4879d52d</t>
  </si>
  <si>
    <t>/datasets/fpf2-2017-2018/fpf2-2017-2018-apr/data/079ea28e151d6c976aa61f268e6d3955e97464b9.xml</t>
  </si>
  <si>
    <t>johnbetts@warwickshire.gov.uk</t>
  </si>
  <si>
    <t>079ea28e151d6c976aa61f268e6d3955e97464b9</t>
  </si>
  <si>
    <t>Essex Combined Fire Authority</t>
  </si>
  <si>
    <t>/datasets/fpf2-2017-2018/fpf2-2017-2018-apr/data/488a4532cfd6c6bcb9860fc61c325d4e3489466f.xml</t>
  </si>
  <si>
    <t>glenn.mcguinness@essex-fire.gov.uk</t>
  </si>
  <si>
    <t>488a4532cfd6c6bcb9860fc61c325d4e3489466f</t>
  </si>
  <si>
    <t>/datasets/fpf2-2017-2018/fpf2-2017-2018-apr/data/55cfa731eb0d78383ec8c01fc7cd8b150a122512.xml</t>
  </si>
  <si>
    <t>rmcnamee@derbys-fire.gov.uk</t>
  </si>
  <si>
    <t>55cfa731eb0d78383ec8c01fc7cd8b150a122512</t>
  </si>
  <si>
    <t>/datasets/fpf2-2017-2018/fpf2-2017-2018-apr/data/78577d54f923622cf12ba1bc7e1a840690177bb7.xml</t>
  </si>
  <si>
    <t>THope@ddfire.gov.uk</t>
  </si>
  <si>
    <t>78577d54f923622cf12ba1bc7e1a840690177bb7</t>
  </si>
  <si>
    <t>surplus-deficit-tot</t>
  </si>
  <si>
    <t>exp-tot</t>
  </si>
  <si>
    <t>exp-misc</t>
  </si>
  <si>
    <t>exp-tranout</t>
  </si>
  <si>
    <t>exp-recurring2015</t>
  </si>
  <si>
    <t>exp-recurringmodified</t>
  </si>
  <si>
    <t>exp-recurring2006</t>
  </si>
  <si>
    <t>exp-recurring1992</t>
  </si>
  <si>
    <t>exp-comm2015</t>
  </si>
  <si>
    <t>exp-commmodified</t>
  </si>
  <si>
    <t>exp-comm2006</t>
  </si>
  <si>
    <t>exp-comm1992</t>
  </si>
  <si>
    <t>inc-tot</t>
  </si>
  <si>
    <t>inc-misc</t>
  </si>
  <si>
    <t>inc-tranclub</t>
  </si>
  <si>
    <t>inc-trannonclub</t>
  </si>
  <si>
    <t>inc-ihc</t>
  </si>
  <si>
    <t>inc-ercon2015</t>
  </si>
  <si>
    <t>inc-erconmodified</t>
  </si>
  <si>
    <t>inc-ercon2006</t>
  </si>
  <si>
    <t>inc-ercon1992</t>
  </si>
  <si>
    <t>inc-eecon2015</t>
  </si>
  <si>
    <t>inc-eeconmodifiedpast</t>
  </si>
  <si>
    <t>inc-eeconmodifiedcurr</t>
  </si>
  <si>
    <t>inc-eecon2006</t>
  </si>
  <si>
    <t>inc-eecon1992</t>
  </si>
  <si>
    <t>unaudited-pay2015</t>
  </si>
  <si>
    <t>unaudited-paymodified</t>
  </si>
  <si>
    <t>unaudited-pay2006</t>
  </si>
  <si>
    <t>unaudited-pay1992</t>
  </si>
  <si>
    <t>fra</t>
  </si>
  <si>
    <t>CSV-content-type</t>
  </si>
  <si>
    <t>bulk-upload-id</t>
  </si>
  <si>
    <t>document-uri</t>
  </si>
  <si>
    <t>form-name</t>
  </si>
  <si>
    <t>status</t>
  </si>
  <si>
    <t>last-modified-username</t>
  </si>
  <si>
    <t>last-modified-date</t>
  </si>
  <si>
    <t>created-date</t>
  </si>
  <si>
    <t>organisation-id</t>
  </si>
  <si>
    <t>instance-id</t>
  </si>
  <si>
    <t>dataset-id</t>
  </si>
  <si>
    <t>document-id</t>
  </si>
  <si>
    <t>/datasets/fpf3-2016-2017/fpf3-2016-2017-apr/data/f1d800044ea82bc4fee4d1c1ad34965122c0d11d.xml</t>
  </si>
  <si>
    <t>fpf3-2017-2018-apr</t>
  </si>
  <si>
    <t>fpf3-2016-2017-apr</t>
  </si>
  <si>
    <t>fpf3-2016-2017</t>
  </si>
  <si>
    <t>f1d800044ea82bc4fee4d1c1ad34965122c0d11d</t>
  </si>
  <si>
    <t>/datasets/fpf3-2016-2017/fpf3-2016-2017-apr/data/f3505fed7128d69a8cd042f7e45b90080ed4b342.xml</t>
  </si>
  <si>
    <t>f3505fed7128d69a8cd042f7e45b90080ed4b342</t>
  </si>
  <si>
    <t>/datasets/fpf3-2016-2017/fpf3-2016-2017-apr/data/051d0b7f5de9cbe228d639fa33181ff4956887ed.xml</t>
  </si>
  <si>
    <t>051d0b7f5de9cbe228d639fa33181ff4956887ed</t>
  </si>
  <si>
    <t>/datasets/fpf3-2016-2017/fpf3-2016-2017-apr/data/84993c7015a6880e59287a115fa7d083d3a1de9c.xml</t>
  </si>
  <si>
    <t>84993c7015a6880e59287a115fa7d083d3a1de9c</t>
  </si>
  <si>
    <t>/datasets/fpf3-2016-2017/fpf3-2016-2017-apr/data/3494dfb627b8fa31e815e7fcdb1e1f8d4e51e001.xml</t>
  </si>
  <si>
    <t>mreohorn@hwfire.org.uk</t>
  </si>
  <si>
    <t>3494dfb627b8fa31e815e7fcdb1e1f8d4e51e001</t>
  </si>
  <si>
    <t>/datasets/fpf3-2016-2017/fpf3-2016-2017-apr/data/6243e6226a768ca3bbd7353fdd833044d3d5769a.xml</t>
  </si>
  <si>
    <t>6243e6226a768ca3bbd7353fdd833044d3d5769a</t>
  </si>
  <si>
    <t>/datasets/fpf3-2016-2017/fpf3-2016-2017-apr/data/1e2748e5a67106efe2e316d2f12602204eba8be6.xml</t>
  </si>
  <si>
    <t>1e2748e5a67106efe2e316d2f12602204eba8be6</t>
  </si>
  <si>
    <t>/datasets/fpf3-2016-2017/fpf3-2016-2017-apr/data/76e4b19eb8e0420b5bdac83bfa8656ef9d6a1141.xml</t>
  </si>
  <si>
    <t>76e4b19eb8e0420b5bdac83bfa8656ef9d6a1141</t>
  </si>
  <si>
    <t>/datasets/fpf3-2016-2017/fpf3-2016-2017-apr/data/0bfc2550d2d317a3d02e8c8643f74c7670ea9c6d.xml</t>
  </si>
  <si>
    <t>0bfc2550d2d317a3d02e8c8643f74c7670ea9c6d</t>
  </si>
  <si>
    <t>/datasets/fpf3-2016-2017/fpf3-2016-2017-apr/data/62559568009939072d51d578a3debf950d874f2c.xml</t>
  </si>
  <si>
    <t>62559568009939072d51d578a3debf950d874f2c</t>
  </si>
  <si>
    <t>/datasets/fpf3-2016-2017/fpf3-2016-2017-apr/data/776eefbf2236726affb5071ab79f3c1315b73262.xml</t>
  </si>
  <si>
    <t>catherine.spoors@twfire.gov.uk</t>
  </si>
  <si>
    <t>776eefbf2236726affb5071ab79f3c1315b73262</t>
  </si>
  <si>
    <t>/datasets/fpf3-2016-2017/fpf3-2016-2017-apr/data/81acefa269129dbb4d5aba9803a4a15f748aaac9.xml</t>
  </si>
  <si>
    <t>81acefa269129dbb4d5aba9803a4a15f748aaac9</t>
  </si>
  <si>
    <t>/datasets/fpf3-2016-2017/fpf3-2016-2017-apr/data/065a89628a181061b20f8a68dbfa269d4d9acbf7.xml</t>
  </si>
  <si>
    <t>065a89628a181061b20f8a68dbfa269d4d9acbf7</t>
  </si>
  <si>
    <t>/datasets/fpf3-2016-2017/fpf3-2016-2017-apr/data/837a8bd49e5de4c2168aea29707cd948753437fe.xml</t>
  </si>
  <si>
    <t>837a8bd49e5de4c2168aea29707cd948753437fe</t>
  </si>
  <si>
    <t>/datasets/fpf3-2016-2017/fpf3-2016-2017-apr/data/bc11ebb1161f961a1fc8c6f382d4a107021b16df.xml</t>
  </si>
  <si>
    <t>bc11ebb1161f961a1fc8c6f382d4a107021b16df</t>
  </si>
  <si>
    <t>/datasets/fpf3-2016-2017/fpf3-2016-2017-apr/data/b90886b1d9ea359ca4440e7fdab1b0f0d2390b1b.xml</t>
  </si>
  <si>
    <t>b90886b1d9ea359ca4440e7fdab1b0f0d2390b1b</t>
  </si>
  <si>
    <t>/datasets/fpf3-2016-2017/fpf3-2016-2017-apr/data/abdce4eeb27f12e265142a823525d5a5b2d56f60.xml</t>
  </si>
  <si>
    <t>abdce4eeb27f12e265142a823525d5a5b2d56f60</t>
  </si>
  <si>
    <t>/datasets/fpf3-2016-2017/fpf3-2016-2017-apr/data/9d7e558c9724ab8f669346bb5ff135d568e06893.xml</t>
  </si>
  <si>
    <t>9d7e558c9724ab8f669346bb5ff135d568e06893</t>
  </si>
  <si>
    <t>/datasets/fpf3-2016-2017/fpf3-2016-2017-apr/data/4f2f6ae73111486be920dc5dab8ccab076176564.xml</t>
  </si>
  <si>
    <t>4f2f6ae73111486be920dc5dab8ccab076176564</t>
  </si>
  <si>
    <t>/datasets/fpf3-2016-2017/fpf3-2016-2017-apr/data/5ac596149ceda619d9d6d3ce8821445c341eafb5.xml</t>
  </si>
  <si>
    <t>Jayne.Fuller@gloucestershire.gov.uk</t>
  </si>
  <si>
    <t>5ac596149ceda619d9d6d3ce8821445c341eafb5</t>
  </si>
  <si>
    <t>/datasets/fpf3-2016-2017/fpf3-2016-2017-apr/data/08c55126eacb0b96e9a65e4399dc4b682ab8d4cb.xml</t>
  </si>
  <si>
    <t>08c55126eacb0b96e9a65e4399dc4b682ab8d4cb</t>
  </si>
  <si>
    <t>/datasets/fpf3-2016-2017/fpf3-2016-2017-apr/data/6427ec61816fc1991db90e40ff55f7789c55d7c7.xml</t>
  </si>
  <si>
    <t>6427ec61816fc1991db90e40ff55f7789c55d7c7</t>
  </si>
  <si>
    <t>/datasets/fpf3-2016-2017/fpf3-2016-2017-apr/data/7b945046e72fcd83102f5ef6a5e5e8c011aa768d.xml</t>
  </si>
  <si>
    <t>7b945046e72fcd83102f5ef6a5e5e8c011aa768d</t>
  </si>
  <si>
    <t>/datasets/fpf3-2016-2017/fpf3-2016-2017-apr/data/3a4b44e826cb4bfa48a0760cee0b64afd3c34d51.xml</t>
  </si>
  <si>
    <t>3a4b44e826cb4bfa48a0760cee0b64afd3c34d51</t>
  </si>
  <si>
    <t>/datasets/fpf3-2016-2017/fpf3-2016-2017-apr/data/84999c1ef97017cd5d794c469bf1188db4063a9a.xml</t>
  </si>
  <si>
    <t>warren.tricker@esfrs.org</t>
  </si>
  <si>
    <t>84999c1ef97017cd5d794c469bf1188db4063a9a</t>
  </si>
  <si>
    <t>/datasets/fpf3-2016-2017/fpf3-2016-2017-apr/data/2685ba3973d06ba2b9d0d66d7bdc58cd805b41f2.xml</t>
  </si>
  <si>
    <t>2685ba3973d06ba2b9d0d66d7bdc58cd805b41f2</t>
  </si>
  <si>
    <t>/datasets/fpf3-2016-2017/fpf3-2016-2017-apr/data/9f20766e8107895627cf188cdd04a473be955319.xml</t>
  </si>
  <si>
    <t>9f20766e8107895627cf188cdd04a473be955319</t>
  </si>
  <si>
    <t>/datasets/fpf3-2016-2017/fpf3-2016-2017-apr/data/8ec72cbcd048a5617634fe3f3eec858593366bf5.xml</t>
  </si>
  <si>
    <t>8ec72cbcd048a5617634fe3f3eec858593366bf5</t>
  </si>
  <si>
    <t>/datasets/fpf3-2016-2017/fpf3-2016-2017-apr/data/452fc8021b9a73a3f1fe66d3e569526f6e2303a8.xml</t>
  </si>
  <si>
    <t>452fc8021b9a73a3f1fe66d3e569526f6e2303a8</t>
  </si>
  <si>
    <t>/datasets/fpf3-2016-2017/fpf3-2016-2017-apr/data/8a0fb70ef3ff05814415bf9e1b60aaa7a58237d8.xml</t>
  </si>
  <si>
    <t>8a0fb70ef3ff05814415bf9e1b60aaa7a58237d8</t>
  </si>
  <si>
    <t>/datasets/fpf3-2016-2017/fpf3-2016-2017-apr/data/649b34755229b85990b649d36fbcfe6fe0a7ea1e.xml</t>
  </si>
  <si>
    <t>649b34755229b85990b649d36fbcfe6fe0a7ea1e</t>
  </si>
  <si>
    <t>/datasets/fpf3-2016-2017/fpf3-2016-2017-apr/data/eb371156ca52e62acfb4e360711da832e1ed7830.xml</t>
  </si>
  <si>
    <t>eb371156ca52e62acfb4e360711da832e1ed7830</t>
  </si>
  <si>
    <t>/datasets/fpf3-2016-2017/fpf3-2016-2017-apr/data/c6bb25253e8bb0c30d6a60bb7f8007398f693793.xml</t>
  </si>
  <si>
    <t>c6bb25253e8bb0c30d6a60bb7f8007398f693793</t>
  </si>
  <si>
    <t>/datasets/fpf3-2016-2017/fpf3-2016-2017-apr/data/bcc41882af4012bd2084234bbfbf43ef90914df5.xml</t>
  </si>
  <si>
    <t>bcc41882af4012bd2084234bbfbf43ef90914df5</t>
  </si>
  <si>
    <t>/datasets/fpf3-2016-2017/fpf3-2016-2017-apr/data/3d0ad9e8247afd4f6b3e44dfc313ff852d013304.xml</t>
  </si>
  <si>
    <t>3d0ad9e8247afd4f6b3e44dfc313ff852d013304</t>
  </si>
  <si>
    <t>/datasets/fpf3-2016-2017/fpf3-2016-2017-apr/data/43cc73e642423bf4550f16f70e0fbc9c472289e3.xml</t>
  </si>
  <si>
    <t>43cc73e642423bf4550f16f70e0fbc9c472289e3</t>
  </si>
  <si>
    <t>/datasets/fpf3-2016-2017/fpf3-2016-2017-apr/data/240457f5508d188bf7e3cd463b29d4494e77a5d5.xml</t>
  </si>
  <si>
    <t>240457f5508d188bf7e3cd463b29d4494e77a5d5</t>
  </si>
  <si>
    <t>/datasets/fpf3-2016-2017/fpf3-2016-2017-apr/data/64b813b02b60dd415356643ac0b68b23665ac2e2.xml</t>
  </si>
  <si>
    <t>64b813b02b60dd415356643ac0b68b23665ac2e2</t>
  </si>
  <si>
    <t>/datasets/fpf3-2016-2017/fpf3-2016-2017-apr/data/29e33d4144e4f9b66ce04aae9758754500dc5c8c.xml</t>
  </si>
  <si>
    <t>29e33d4144e4f9b66ce04aae9758754500dc5c8c</t>
  </si>
  <si>
    <t>/datasets/fpf3-2016-2017/fpf3-2016-2017-apr/data/f56e732ece4fe3577d8789313c1d9f420a81b47e.xml</t>
  </si>
  <si>
    <t>f56e732ece4fe3577d8789313c1d9f420a81b47e</t>
  </si>
  <si>
    <t>/datasets/fpf3-2016-2017/fpf3-2016-2017-apr/data/e9d3795dd6389d0db9e75ced7ebe84e8cd9c0ea2.xml</t>
  </si>
  <si>
    <t>e9d3795dd6389d0db9e75ced7ebe84e8cd9c0ea2</t>
  </si>
  <si>
    <t>/datasets/fpf3-2016-2017/fpf3-2016-2017-apr/data/fe7c5e0d2df7931922db4c2df11f2795988d360c.xml</t>
  </si>
  <si>
    <t>Julie.crellin@cumbria.gov.uk</t>
  </si>
  <si>
    <t>fe7c5e0d2df7931922db4c2df11f2795988d360c</t>
  </si>
  <si>
    <t>/datasets/fpf3-2016-2017/fpf3-2016-2017-apr/data/f251d70d022e73e8df711e24e9992244ad82e27a.xml</t>
  </si>
  <si>
    <t>f251d70d022e73e8df711e24e9992244ad82e27a</t>
  </si>
  <si>
    <t>/datasets/fpf3-2016-2017/fpf3-2016-2017-apr/data/f5567d8d9d6710e40c9db9d96ec06be36428935b.xml</t>
  </si>
  <si>
    <t>f5567d8d9d6710e40c9db9d96ec06be36428935b</t>
  </si>
  <si>
    <t>/datasets/fpf3-2016-2017/fpf3-2016-2017-apr/data/da4101d4309f91cfcf2e53a4a13ec087e981b556.xml</t>
  </si>
  <si>
    <t>da4101d4309f91cfcf2e53a4a13ec087e981b556</t>
  </si>
  <si>
    <t>exp-refundeeconhol</t>
  </si>
  <si>
    <t>inc-eeconhol</t>
  </si>
  <si>
    <t>audited-pay2015</t>
  </si>
  <si>
    <t>audited-paymodified</t>
  </si>
  <si>
    <t>audited-pay2006</t>
  </si>
  <si>
    <t>audited-pay1992</t>
  </si>
  <si>
    <t>2017/18</t>
  </si>
  <si>
    <t>Transfers out</t>
  </si>
  <si>
    <t>Transfers OUT</t>
  </si>
  <si>
    <t>Transfers IN</t>
  </si>
  <si>
    <t>2015 Scheme</t>
  </si>
  <si>
    <t xml:space="preserve">2006 Scheme </t>
  </si>
  <si>
    <t>1992 Scheme</t>
  </si>
  <si>
    <t>Lower tier - Ill health retirements</t>
  </si>
  <si>
    <t>Upper tier - Ill health retirements</t>
  </si>
  <si>
    <t>Ill health retirements</t>
  </si>
  <si>
    <t>Active retained members</t>
  </si>
  <si>
    <t>Active regular members</t>
  </si>
  <si>
    <t>Deferred members who left employment</t>
  </si>
  <si>
    <t>Deffered members who remained in employment</t>
  </si>
  <si>
    <t>Number of pensioners</t>
  </si>
  <si>
    <t>First Advance</t>
  </si>
  <si>
    <t>2018 - 2019</t>
  </si>
  <si>
    <t>FPF 01,2018 - 2019</t>
  </si>
  <si>
    <t>F017FM</t>
  </si>
  <si>
    <t>F016FM</t>
  </si>
  <si>
    <t>F015BFM</t>
  </si>
  <si>
    <t>F015AFM</t>
  </si>
  <si>
    <t>F015FM</t>
  </si>
  <si>
    <t>F014BFM</t>
  </si>
  <si>
    <t>F014AFM</t>
  </si>
  <si>
    <t>F014FM</t>
  </si>
  <si>
    <t>F013BFM</t>
  </si>
  <si>
    <t>F013AFM</t>
  </si>
  <si>
    <t>F013FM</t>
  </si>
  <si>
    <t>F012FM</t>
  </si>
  <si>
    <t>F011FM</t>
  </si>
  <si>
    <t>F010FM</t>
  </si>
  <si>
    <t>F009FM</t>
  </si>
  <si>
    <t>F008FM</t>
  </si>
  <si>
    <t>F007FM</t>
  </si>
  <si>
    <t>F006CFM</t>
  </si>
  <si>
    <t>F006BFM</t>
  </si>
  <si>
    <t>F006AFM</t>
  </si>
  <si>
    <t>F005CFM</t>
  </si>
  <si>
    <t>F005BFM</t>
  </si>
  <si>
    <t>F005AFM</t>
  </si>
  <si>
    <t>F006FM</t>
  </si>
  <si>
    <t>F005FM</t>
  </si>
  <si>
    <t>F004FM</t>
  </si>
  <si>
    <t>F003FM</t>
  </si>
  <si>
    <t>F002FM</t>
  </si>
  <si>
    <t>F001FM</t>
  </si>
  <si>
    <t>F026DFP</t>
  </si>
  <si>
    <t>F026CFP</t>
  </si>
  <si>
    <t>F026BFP</t>
  </si>
  <si>
    <t>F026AFP</t>
  </si>
  <si>
    <t>F025KFP</t>
  </si>
  <si>
    <t>F025JFP</t>
  </si>
  <si>
    <t>F025IFP</t>
  </si>
  <si>
    <t>F025HFP</t>
  </si>
  <si>
    <t>F025GFP</t>
  </si>
  <si>
    <t>F025FFP</t>
  </si>
  <si>
    <t>F025EFP</t>
  </si>
  <si>
    <t>F025DFP</t>
  </si>
  <si>
    <t>F025CFP</t>
  </si>
  <si>
    <t>F025BFP</t>
  </si>
  <si>
    <t>F025AFP</t>
  </si>
  <si>
    <t>F024DFP</t>
  </si>
  <si>
    <t>F024CFP</t>
  </si>
  <si>
    <t>F024BFP</t>
  </si>
  <si>
    <t>F024AFP</t>
  </si>
  <si>
    <t>F022DFP</t>
  </si>
  <si>
    <t>F022CFP</t>
  </si>
  <si>
    <t>F022BFP</t>
  </si>
  <si>
    <t>F022AFP</t>
  </si>
  <si>
    <t>F021KFP</t>
  </si>
  <si>
    <t>F021JFP</t>
  </si>
  <si>
    <t>F021IFP</t>
  </si>
  <si>
    <t>F021HFP</t>
  </si>
  <si>
    <t>F021GFP</t>
  </si>
  <si>
    <t>F021FFP</t>
  </si>
  <si>
    <t>F021EFP</t>
  </si>
  <si>
    <t>F021DFP</t>
  </si>
  <si>
    <t>F021CFP</t>
  </si>
  <si>
    <t>F021BFP</t>
  </si>
  <si>
    <t>F021AFP</t>
  </si>
  <si>
    <t>F020DFP</t>
  </si>
  <si>
    <t>F020CFP</t>
  </si>
  <si>
    <t>F020BFP</t>
  </si>
  <si>
    <t>F020AFP</t>
  </si>
  <si>
    <t>F018DFP</t>
  </si>
  <si>
    <t>F018CFP</t>
  </si>
  <si>
    <t>F018BFP</t>
  </si>
  <si>
    <t>F018AFP</t>
  </si>
  <si>
    <t>F017KFP</t>
  </si>
  <si>
    <t>F017JFP</t>
  </si>
  <si>
    <t>F017IFP</t>
  </si>
  <si>
    <t>F017HFP</t>
  </si>
  <si>
    <t>F017GFP</t>
  </si>
  <si>
    <t>F017FFP</t>
  </si>
  <si>
    <t>F017EFP</t>
  </si>
  <si>
    <t>F017DFP</t>
  </si>
  <si>
    <t>F017CFP</t>
  </si>
  <si>
    <t>F017BFP</t>
  </si>
  <si>
    <t>F017AFP</t>
  </si>
  <si>
    <t>F016DFP</t>
  </si>
  <si>
    <t>F016CFP</t>
  </si>
  <si>
    <t>F016BFP</t>
  </si>
  <si>
    <t>F016AFP</t>
  </si>
  <si>
    <t>F014DFP</t>
  </si>
  <si>
    <t>F014CFP</t>
  </si>
  <si>
    <t>F014BFP</t>
  </si>
  <si>
    <t>F014AFP</t>
  </si>
  <si>
    <t>F013KFP</t>
  </si>
  <si>
    <t>F013JFP</t>
  </si>
  <si>
    <t>F013IFP</t>
  </si>
  <si>
    <t>F013HFP</t>
  </si>
  <si>
    <t>F013GFP</t>
  </si>
  <si>
    <t>F013FFP</t>
  </si>
  <si>
    <t>F013EFP</t>
  </si>
  <si>
    <t>F013DFP</t>
  </si>
  <si>
    <t>F013CFP</t>
  </si>
  <si>
    <t>F013BFP</t>
  </si>
  <si>
    <t>F013AFP</t>
  </si>
  <si>
    <t>F012DFP</t>
  </si>
  <si>
    <t>F012CFP</t>
  </si>
  <si>
    <t>F012BFP</t>
  </si>
  <si>
    <t>F012AFP</t>
  </si>
  <si>
    <t>F010EFP</t>
  </si>
  <si>
    <t>F010DFP</t>
  </si>
  <si>
    <t>F010CFP</t>
  </si>
  <si>
    <t>F010BFP</t>
  </si>
  <si>
    <t>F010AFP</t>
  </si>
  <si>
    <t>F009KFP</t>
  </si>
  <si>
    <t>F009JFP</t>
  </si>
  <si>
    <t>F009IFP</t>
  </si>
  <si>
    <t>F009HFP</t>
  </si>
  <si>
    <t>F009GFP</t>
  </si>
  <si>
    <t>F009FFP</t>
  </si>
  <si>
    <t>F009EFP</t>
  </si>
  <si>
    <t>F009DFP</t>
  </si>
  <si>
    <t>F009CFP</t>
  </si>
  <si>
    <t>F009BFP</t>
  </si>
  <si>
    <t>F009AFP</t>
  </si>
  <si>
    <t>F008DFP</t>
  </si>
  <si>
    <t>F008CFP</t>
  </si>
  <si>
    <t>F008BFP</t>
  </si>
  <si>
    <t>F008AFP</t>
  </si>
  <si>
    <t>F007DFP</t>
  </si>
  <si>
    <t>F007CFP</t>
  </si>
  <si>
    <t>F007BFP</t>
  </si>
  <si>
    <t>F007AFP</t>
  </si>
  <si>
    <t>F006KFP</t>
  </si>
  <si>
    <t>F006JFP</t>
  </si>
  <si>
    <t>F006IFP</t>
  </si>
  <si>
    <t>F006HFP</t>
  </si>
  <si>
    <t>F006GFP</t>
  </si>
  <si>
    <t>F006FFP</t>
  </si>
  <si>
    <t>F006EFP</t>
  </si>
  <si>
    <t>F006DFP</t>
  </si>
  <si>
    <t>F006CFP</t>
  </si>
  <si>
    <t>F006BFP</t>
  </si>
  <si>
    <t>F006AFP</t>
  </si>
  <si>
    <t>F005DFP</t>
  </si>
  <si>
    <t>F005CFP</t>
  </si>
  <si>
    <t>F005BFP</t>
  </si>
  <si>
    <t>F005AFP</t>
  </si>
  <si>
    <t>F003DFP</t>
  </si>
  <si>
    <t>F003CFP</t>
  </si>
  <si>
    <t>F003BFP</t>
  </si>
  <si>
    <t>F003AFP</t>
  </si>
  <si>
    <t>F002KFP</t>
  </si>
  <si>
    <t>F002JFP</t>
  </si>
  <si>
    <t>F002IFP</t>
  </si>
  <si>
    <t>F002HFP</t>
  </si>
  <si>
    <t>F002GFP</t>
  </si>
  <si>
    <t>F002FFP</t>
  </si>
  <si>
    <t>F002EFP</t>
  </si>
  <si>
    <t>F002DFP</t>
  </si>
  <si>
    <t>F002CFP</t>
  </si>
  <si>
    <t>F002BFP</t>
  </si>
  <si>
    <t>F002AFP</t>
  </si>
  <si>
    <t>F001DFP</t>
  </si>
  <si>
    <t>F001CFP</t>
  </si>
  <si>
    <t>F001BFP</t>
  </si>
  <si>
    <t>F001AFP</t>
  </si>
  <si>
    <t>TVs Out during 16/17</t>
  </si>
  <si>
    <t>TVs In during 16/17</t>
  </si>
  <si>
    <t>Total number of 2015 Scheme higher tier illhealth
retirements during 16-17</t>
  </si>
  <si>
    <t>Total number of 2015 Scheme lower tier illhealth
retirements during 16-17</t>
  </si>
  <si>
    <t>Total number of 2015 Scheme ill health
retirements during 16-17</t>
  </si>
  <si>
    <t>Total number of 2006 Scheme (to include
Modified Scheme section) higher tier ill-health
retirements during 16-17</t>
  </si>
  <si>
    <t>Total number of 2006 Scheme (to include
Modified Scheme section) lower tier ill-health
retirements during 16-17</t>
  </si>
  <si>
    <t>Total number of 2006 Scheme (to include
Modified Scheme section) ill health retirements
during 16-17</t>
  </si>
  <si>
    <t>Total number of 1992 Scheme Upper tier illhealth</t>
  </si>
  <si>
    <t>Total number of 1992 Scheme lower tier illhealth
retirements during 16-17</t>
  </si>
  <si>
    <t>Total number of 1992 Scheme ill health
retirements during 16-17</t>
  </si>
  <si>
    <t>Total number of retained 2015 Scheme active
members (at year end): 16-17</t>
  </si>
  <si>
    <t>Total number of retained deferred 2015
Scheme pensions where the member had left
employment (at year end): 16-17</t>
  </si>
  <si>
    <t>Total number of retained deferred 2015
Scheme pensions where the member remained
in employment (at year end): 16-17</t>
  </si>
  <si>
    <t>Total number of regular 2015 Scheme active
members (at year end): 16-17</t>
  </si>
  <si>
    <t>Total number of regular deferred 2015 Scheme
pensions where the member had left
employment (at year end): 16-17</t>
  </si>
  <si>
    <t>Total number of regular deferred 2015 Scheme
pensions where the member remained in
employment (at year end): 16-17</t>
  </si>
  <si>
    <t>Total number of retained 2006 Scheme (to
include Modified Scheme section) active
members (at year end): 16-17</t>
  </si>
  <si>
    <t>Total number of retained deferred 2006
Scheme (to include Modified Scheme section)
pensions where the member had left
employment (at year end): 16-17</t>
  </si>
  <si>
    <t>Total number of retained deferred 2006
Scheme (to include Modified Scheme section)
pensions where the member remained in
employment (at year end): 16-17</t>
  </si>
  <si>
    <t>Total number of regular 2006 Scheme active members (at year end): 16-17</t>
  </si>
  <si>
    <t>Total number of regular deferred 2006 Scheme pensions where the member had left employment (at year end): 16-17</t>
  </si>
  <si>
    <t>Total number of regular deferred 2006 Scheme pensions where the member remained in employment (at year end): 16-17</t>
  </si>
  <si>
    <t>Total number of 1992 Scheme active members</t>
  </si>
  <si>
    <t>Total number of deferred 1992 scheme
pensions where the member had left
employment (at year end): 16-17</t>
  </si>
  <si>
    <t>Total number of deferred 1992 Scheme pensions where the member had remained in employment (at year end): 16-17</t>
  </si>
  <si>
    <t>Total number of 2015 Scheme pensions (at year end) 16-17</t>
  </si>
  <si>
    <t xml:space="preserve">Total number of 2006 Scheme (to include Modified Scheme section) pensioners (at year end) 16-17 </t>
  </si>
  <si>
    <t xml:space="preserve">Total number of 1992 Scheme pensioners (at year end) 16-17 </t>
  </si>
  <si>
    <t>Deficit 2023/24</t>
  </si>
  <si>
    <t>Total Expenditure</t>
  </si>
  <si>
    <t>Misc. expenditure</t>
  </si>
  <si>
    <t>Commutation lump sums</t>
  </si>
  <si>
    <t>Recurring pensions (excl. commutation)</t>
  </si>
  <si>
    <t xml:space="preserve">Total Income </t>
  </si>
  <si>
    <t>TVs In</t>
  </si>
  <si>
    <t>Ill-Health Retirements</t>
  </si>
  <si>
    <t>Modified Scheme - employer conts</t>
  </si>
  <si>
    <t>2015 Scheme - employer conts</t>
  </si>
  <si>
    <t>2006 Scheme - employer conts</t>
  </si>
  <si>
    <t>1992 Scheme - employer conts</t>
  </si>
  <si>
    <t>Modified Scheme - employee conts</t>
  </si>
  <si>
    <t>2015 Scheme - employee conts</t>
  </si>
  <si>
    <t>2006 Scheme - employee conts</t>
  </si>
  <si>
    <t>1992 Scheme - employee conts</t>
  </si>
  <si>
    <t>Modified Scheme Pay</t>
  </si>
  <si>
    <t>2015 Scheme Pay</t>
  </si>
  <si>
    <t xml:space="preserve">2006 Scheme Pay </t>
  </si>
  <si>
    <t>1992 Scheme Pay</t>
  </si>
  <si>
    <t>Deficit 2022/23</t>
  </si>
  <si>
    <t>Total Income</t>
  </si>
  <si>
    <t>Deficit 2021/22</t>
  </si>
  <si>
    <t>Deficit 2020/21</t>
  </si>
  <si>
    <t xml:space="preserve">Total Expenditure </t>
  </si>
  <si>
    <t>Deficit 2019/20</t>
  </si>
  <si>
    <t>2018/19</t>
  </si>
  <si>
    <t>Deficit 2017/18</t>
  </si>
  <si>
    <t>Next Update: Autumn 2017</t>
  </si>
  <si>
    <t>Last Updated: 19th October 2016</t>
  </si>
  <si>
    <t>https://www.gov.uk/government/statistics/firefighters-pensions-statistics-england-2015-to-2016</t>
  </si>
  <si>
    <r>
      <rPr>
        <b/>
        <sz val="11"/>
        <color theme="1"/>
        <rFont val="Calibri"/>
        <family val="2"/>
        <scheme val="minor"/>
      </rPr>
      <t>Note</t>
    </r>
    <r>
      <rPr>
        <sz val="11"/>
        <color theme="1"/>
        <rFont val="Calibri"/>
        <family val="2"/>
        <scheme val="minor"/>
      </rPr>
      <t xml:space="preserve">: Data in this table are Official Statistics and not within the scope of National Statistics. </t>
    </r>
  </si>
  <si>
    <t>Data for 2014/15 have been revised due to updated records since the last publication in 2014/15. Data for 2015/16 are provisional and will be revised for the next publication.</t>
  </si>
  <si>
    <t>Note</t>
  </si>
  <si>
    <t>2 1992 scheme membership data are not available for active retained members as retained firefighters were not eligible to join the 1992 Scheme.</t>
  </si>
  <si>
    <r>
      <t>1</t>
    </r>
    <r>
      <rPr>
        <b/>
        <sz val="11"/>
        <color theme="1"/>
        <rFont val="Calibri"/>
        <family val="2"/>
        <scheme val="minor"/>
      </rPr>
      <t xml:space="preserve"> </t>
    </r>
    <r>
      <rPr>
        <sz val="11"/>
        <color theme="1"/>
        <rFont val="Calibri"/>
        <family val="2"/>
        <scheme val="minor"/>
      </rPr>
      <t xml:space="preserve">Statistics in this table only include returns from </t>
    </r>
    <r>
      <rPr>
        <b/>
        <sz val="11"/>
        <color theme="1"/>
        <rFont val="Calibri"/>
        <family val="2"/>
        <scheme val="minor"/>
      </rPr>
      <t>44 out of 45</t>
    </r>
    <r>
      <rPr>
        <sz val="11"/>
        <color theme="1"/>
        <rFont val="Calibri"/>
        <family val="2"/>
        <scheme val="minor"/>
      </rPr>
      <t xml:space="preserve"> fire and rescue authorities in England due to one Fire and Rescue Authority being unable to provide data for the 2015/16 period.</t>
    </r>
  </si>
  <si>
    <t>Transfers in</t>
  </si>
  <si>
    <t>External pension schemes</t>
  </si>
  <si>
    <t>Higher tier</t>
  </si>
  <si>
    <t>Lower tier</t>
  </si>
  <si>
    <t>Of which:</t>
  </si>
  <si>
    <t xml:space="preserve">Ill-health </t>
  </si>
  <si>
    <t xml:space="preserve">Deferred members who left employment </t>
  </si>
  <si>
    <t xml:space="preserve">Total deferred members </t>
  </si>
  <si>
    <t>Number of pensioners, 2015/16</t>
  </si>
  <si>
    <r>
      <t>1992 Scheme</t>
    </r>
    <r>
      <rPr>
        <vertAlign val="superscript"/>
        <sz val="11"/>
        <color theme="1"/>
        <rFont val="Calibri"/>
        <family val="2"/>
        <scheme val="minor"/>
      </rPr>
      <t>2</t>
    </r>
  </si>
  <si>
    <t>Select a year from the drop-down list in the orange box below:</t>
  </si>
  <si>
    <r>
      <t>FIRE STATISTICS TABLE 1304: Firefighters' pension membership by membership type in England</t>
    </r>
    <r>
      <rPr>
        <b/>
        <vertAlign val="superscript"/>
        <sz val="11"/>
        <color theme="0"/>
        <rFont val="Arial Black"/>
        <family val="2"/>
      </rPr>
      <t>1</t>
    </r>
  </si>
  <si>
    <t>1 1992 scheme membership data are not available for active retained members as retained firefighters were not eligible to join the 1992 Scheme.</t>
  </si>
  <si>
    <r>
      <t>1992 Scheme</t>
    </r>
    <r>
      <rPr>
        <vertAlign val="superscript"/>
        <sz val="11"/>
        <color theme="1"/>
        <rFont val="Calibri"/>
        <family val="2"/>
        <scheme val="minor"/>
      </rPr>
      <t>1</t>
    </r>
  </si>
  <si>
    <t>FIRE STATISTICS TABLE 1304: Firefighters' pension membership by membership type in England</t>
  </si>
  <si>
    <t>The statistics in this table are Official Statistics.</t>
  </si>
  <si>
    <t>Fire statistics definitions</t>
  </si>
  <si>
    <t>Contact: FireStatistics@homeoffice.gov.uk</t>
  </si>
  <si>
    <t>Difference principally due to more 1992 lump sums being paid than originally anticipated.</t>
  </si>
  <si>
    <t>When the estimate was prepared we anticipated that the number of retirees would be 27, but the actual was 33 costing an additional Â£600k, with a knock on effect on the on-going pensions of an additional Â£120k. Transfers in were less than anticipated reducing income by Â£30k. A number of staff decided to opt out of the 2015 FPS during the year, which reduced the expected income from contributions by Â£70k.</t>
  </si>
  <si>
    <t>The biggest difference from the forecast data reported last year (the revised estimate) was an increase of Â£460k in lump sum payments. The estimate was based on 15 projected retirements at Â£104k each, the reality was 18 retirements averaging a cost of Â£112k each. This increase in the number of retirements also had a corresponding increase in the pensions cost paid out, and a corresponding reduction in the employee and employer contributions received. The other big unanticipated increase was a cost of Â£451k to the pension fund which is for the annual allowance tax charge for three of its members, which will be offset in future by a reduction in pension paid out.</t>
  </si>
  <si>
    <t>Â£917k of the Â£1,085k difference is due to an increase in commuted lump sums as a result of the number of retirements being higher than forecasted. The forecast for commuted lump sums was based on 27 retirements with an average lump sum value of Â£92k. There were actually 36 retirements in 2018/19 with an average lump sum of Â£95k. The remaining difference is due to a reduction in pensionable pay and an increase in recurring pensions (also attributable to the increase in retirements), plus a death benefit which was unforeseen when the forecast was prepared.</t>
  </si>
  <si>
    <t xml:space="preserve">2018-19 Â£35.1m v Top-up Grant Submitted Autumn 2018 Â£33.1m Expenditure - Â£1.9m Increase Retirements Actual 71 v Forecast 60 &amp; Average Lump Sum Payments Â£11k Higher. Income - Â£145k Lower Main variance only 1 TV Â£13k v Â£100k forecast Cut back on recruitment final quarter of the year. </t>
  </si>
  <si>
    <t>Avon Fire estimated apprx Â£3m for Commuted Lump Sums in 18-19. However the actual lump sums were Â£4.3m. Dificulty in predictiong when firefighters decide to retire.</t>
  </si>
  <si>
    <t xml:space="preserve">There have been more retirements than expected, we were estimating 11 for 2018/19, but I see there were 24 lump sums paid during the year of varying amounts. Estimates Actuals Variance 2018/19 2018/19 Contributions Employees -1657 -1,724 67 Employers -2033 -2,008 -25 Ill Health Charges -42 -39 -3 Transfers In 0 -4 4 Total Income -3732 -3775 43 Lump Sums 1,267 1,643 -376 Pensions 7,534 7,860 -326 Total Expenditure 8,801 9,503 -702 Expected Deficit 5,069 5,728 -659 </t>
  </si>
  <si>
    <t>The difference is made up of a number of variations from the prediction, the number of Firefighters retiring in the year was slightly less than the prediction and therefore resulted in higher income (higher contributions of Â£283,000). The reduction in retirements also resulted in less commuted lump sums of Â£241,000 (some of the reduction was offset by the change in commutation factors during the year). Due to less retirements the recurring Pension payment was lower by Â£661,000. Additionally a number of retired firefighters have passed away during the year further reducing the pensions in payment.</t>
  </si>
  <si>
    <t>Lump sum payments higher than forecast.</t>
  </si>
  <si>
    <t>The difference is a result of fewer retirees in year than forecast in September 2018, which has meant less spend on lump sums payments for the period than initially anticipated.</t>
  </si>
  <si>
    <t xml:space="preserve"> Overall difference is an increase in deficit of Â£140k. This is made up of income being higher than forecast by Â£255k due to higher than expected pensionable pay, and expenditure being higher by Â£395k, primarily due to commutations being more than estimated. </t>
  </si>
  <si>
    <t>There are two key areas relating to the variation shown here. The first relates to a transfer in of Â£165k which was not forecast in the report last year. The other significant variation relates to the Lump Sums which was Â£750k more than forecast. This is due to there being 24 lump payments in 18-19 (averaging Â£88,857) compared to the estimated 14 which was based on an average of Â£93,612.</t>
  </si>
  <si>
    <t>The main reason for the difference is due to 1992 scheme members that were included in the forecast to retire during the year, not actually leaving.</t>
  </si>
  <si>
    <t>The increase in deficit almost entirely relates to the number of forecast retirements versus actual retirements (i.e. commuted lump sums paid). The forecast used an estimate of 35 retirements in the 1992 scheme (actual was 14 at the end of July), but actuals were 45 at year end.</t>
  </si>
  <si>
    <t>We have 4 additional people retire from the 1992 scheme than anticipated and a transfer out with significantly higher TV value than expected.</t>
  </si>
  <si>
    <t>The main reason for the difference between the forecast and actual figures relate to lump sums for members of the 1992 scheme who were eligible to retire prior to 18/19 but had not gone in previous years. In compiling the forecast it was assumed that these 9 members would retire by the end of 18/19 (as per my note that accompanied the FPF1 assumptions on 3/9/18) but they have not retired as yet. The average lump sum for this group is Â£62k. One 1992 member due to retire in 18/19 with a lump sum of Â£55k has not retired yet. The actual value of lump sums for the members who have retired since August 2018 has been overall Â£78k less than expected. There have however been 2 unexpected early retirees with lump sums totaling Â£188k who were included in the August 2018 FPF1 as 2021/22 costs. The forecast deficit for 2019/20 is more than 10 % different to the outturn for 18/19 as there is a large reduction in the number and value of lump sums expected.</t>
  </si>
  <si>
    <t>Lump sum payments actually incurred were Â£413k higher than forecast.</t>
  </si>
  <si>
    <t>Â£1,107m spent on commuted Lump sums in 18/19 than in 17/18 and Â£452k more spend on Recurring Pensions payments in 18/19 than in 17/18</t>
  </si>
  <si>
    <t>In 2017/18 forecast submission, it was estimated that there would be 14 retirees in 2018/19 who would receive an average lump sum of Â£129k. However there were actually 34 retirees with an average lump sum of Â£117k.</t>
  </si>
  <si>
    <t>This is due to greater number of Lump Sum payments than forecast and reduced Employer contributions than forecast.</t>
  </si>
  <si>
    <t>The difference is related to a number of age 55 retirements and retirements before 30 years which had not been projected previously.</t>
  </si>
  <si>
    <t>While we've spent less on recurring pension elements then forecast in September 2018 (by net Â£400k), we have incurred much higher expenditure on Commutations, especially on the 1992 scheme, followed by the modified pension scheme. We also had several officers breach the tax threshold this year and opting to pay the charge by offsetting their pension entitlement, which totalled Â£272k. I will submit a line by line comparison of September 18 to May 19 along with the Trial Balance and Declaration form</t>
  </si>
  <si>
    <t>FFPF deficit has increased by Â£293,279 (8%) compared to 2017/18. The marity of this is due to increased pension costs for the 1992 Scheme. There is a small increase in Other Misc Eligible Exp which is due to an increase in Annual Allowance Tax Chargees.</t>
  </si>
  <si>
    <t>Difference relates to the number of retirements forecast was higher than that materialised which resulted in a lump sum payment figure of Â£521k lower than originally anticipated.</t>
  </si>
  <si>
    <t>The contributions into the pension fund are higher than forecast.</t>
  </si>
  <si>
    <t>The difference between the surplus/deficit total and the forecast surplus/deficit for FY 2018-19 is Â£5,034,509 and this is mainly due to the variance from the commuted lump sums because about 25% of predicted leavers for retirement did not lead to retirement.</t>
  </si>
  <si>
    <t>surplus-deficit-tot-v</t>
  </si>
  <si>
    <t>Fire and rescue workforce and pensions statistics</t>
  </si>
  <si>
    <t>Email: Firestatistics@homeoffice.gov.uk</t>
  </si>
  <si>
    <r>
      <t xml:space="preserve">Press enquiries: </t>
    </r>
    <r>
      <rPr>
        <b/>
        <sz val="12"/>
        <color rgb="FF000000"/>
        <rFont val="Arial"/>
        <family val="2"/>
      </rPr>
      <t>0300 123 3535</t>
    </r>
  </si>
  <si>
    <t>Contents</t>
  </si>
  <si>
    <t>We’re always looking to improve the accessibility of our documents.</t>
  </si>
  <si>
    <t xml:space="preserve">To access data tables, select the table number or tabs. </t>
  </si>
  <si>
    <t>Cover sheet</t>
  </si>
  <si>
    <t>Sheet</t>
  </si>
  <si>
    <t>Title</t>
  </si>
  <si>
    <t>Period covered</t>
  </si>
  <si>
    <t>National Statistics?</t>
  </si>
  <si>
    <t>Table 1304</t>
  </si>
  <si>
    <t>Firefighters' pension membership by membership type in England</t>
  </si>
  <si>
    <t>If you find any problems, or have any feedback, relating to accessibility</t>
  </si>
  <si>
    <t xml:space="preserve"> please email us at firestatistics@homeoffice.gov.uk</t>
  </si>
  <si>
    <t>end of table</t>
  </si>
  <si>
    <t>FIRE1304</t>
  </si>
  <si>
    <t>No</t>
  </si>
  <si>
    <r>
      <t>1</t>
    </r>
    <r>
      <rPr>
        <b/>
        <sz val="11"/>
        <color rgb="FFFF0000"/>
        <rFont val="Calibri"/>
        <family val="2"/>
        <scheme val="minor"/>
      </rPr>
      <t xml:space="preserve"> </t>
    </r>
    <r>
      <rPr>
        <sz val="11"/>
        <color rgb="FFFF0000"/>
        <rFont val="Calibri"/>
        <family val="2"/>
        <scheme val="minor"/>
      </rPr>
      <t xml:space="preserve">Statistics in this table only include returns from </t>
    </r>
    <r>
      <rPr>
        <b/>
        <sz val="11"/>
        <color rgb="FFFF0000"/>
        <rFont val="Calibri"/>
        <family val="2"/>
        <scheme val="minor"/>
      </rPr>
      <t>44 out of 45</t>
    </r>
    <r>
      <rPr>
        <sz val="11"/>
        <color rgb="FFFF0000"/>
        <rFont val="Calibri"/>
        <family val="2"/>
        <scheme val="minor"/>
      </rPr>
      <t xml:space="preserve"> fire and rescue authorities in England due to one Fire and Rescue Authority being unable to provide data for the 2015/16 period.</t>
    </r>
  </si>
  <si>
    <t>England, April 2021 to March 2022: data tables</t>
  </si>
  <si>
    <t>Responsible Statistician: Helene Clark</t>
  </si>
  <si>
    <t>Published: 20 October 2022</t>
  </si>
  <si>
    <t>Next update: Autumn 2023</t>
  </si>
  <si>
    <t>Crown copyright © 2022</t>
  </si>
  <si>
    <t>Publication Date: 20 October 2022</t>
  </si>
  <si>
    <t>2016 to 2022</t>
  </si>
  <si>
    <t xml:space="preserve">Statistics for 2016 only include returns from 44 out of the 45 fire and rescue authorities at that time in England due to one Fire and </t>
  </si>
  <si>
    <t>Rescue Authority being unable to provide data for the 2015/16 period. It is not expected this would make a large difference to the figures.</t>
  </si>
  <si>
    <t>Ill-health (lower tier)</t>
  </si>
  <si>
    <t>Ill-health (higher tier)</t>
  </si>
  <si>
    <t>Ill-health (total)</t>
  </si>
  <si>
    <t>Deferred members who remained in employment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</si>
</sst>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0_ ;\-#,##0\ "/>
    <numFmt numFmtId="165" formatCode="0.0"/>
  </numFmts>
  <fonts count="38"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vertAlign val="superscript"/>
      <sz val="11"/>
      <color theme="1"/>
      <name val="Calibri"/>
      <family val="2"/>
      <scheme val="minor"/>
    </font>
    <font>
      <b/>
      <sz val="11"/>
      <color theme="0"/>
      <name val="Arial Black"/>
      <family val="2"/>
    </font>
    <font>
      <sz val="12"/>
      <color theme="1"/>
      <name val="Arial"/>
      <family val="2"/>
    </font>
    <font>
      <b/>
      <sz val="12"/>
      <color theme="1"/>
      <name val="Arial"/>
      <family val="2"/>
    </font>
    <font>
      <b/>
      <sz val="10"/>
      <color theme="0"/>
      <name val="Arial Black"/>
      <family val="2"/>
    </font>
    <font>
      <sz val="12"/>
      <color rgb="FFFF0000"/>
      <name val="Arial"/>
      <family val="2"/>
    </font>
    <font>
      <i/>
      <sz val="11"/>
      <color theme="1"/>
      <name val="Calibri"/>
      <family val="2"/>
      <scheme val="minor"/>
    </font>
    <font>
      <b/>
      <sz val="11"/>
      <color rgb="FF000000"/>
      <name val="Calibri"/>
      <family val="2"/>
    </font>
    <font>
      <sz val="11"/>
      <color rgb="FF000000"/>
      <name val="Calibri"/>
      <family val="2"/>
    </font>
    <font>
      <i/>
      <sz val="11"/>
      <color rgb="FF000000"/>
      <name val="Calibri"/>
      <family val="2"/>
    </font>
    <font>
      <b/>
      <vertAlign val="superscript"/>
      <sz val="11"/>
      <color theme="0"/>
      <name val="Arial Black"/>
      <family val="2"/>
    </font>
    <font>
      <sz val="12"/>
      <color rgb="FF000000"/>
      <name val="Arial"/>
      <family val="2"/>
    </font>
    <font>
      <sz val="10"/>
      <color rgb="FF000000"/>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theme="10"/>
      <name val="Arial"/>
      <family val="2"/>
    </font>
    <font>
      <b/>
      <sz val="12"/>
      <color rgb="FF000000"/>
      <name val="Arial"/>
      <family val="2"/>
    </font>
    <font>
      <u/>
      <sz val="10"/>
      <color rgb="FF0000FF"/>
      <name val="Arial"/>
      <family val="2"/>
    </font>
    <font>
      <u/>
      <sz val="12"/>
      <color rgb="FF0000FF"/>
      <name val="Arial"/>
      <family val="2"/>
    </font>
    <font>
      <u/>
      <sz val="11"/>
      <color rgb="FF0563C1"/>
      <name val="Calibri"/>
      <family val="2"/>
    </font>
    <font>
      <u/>
      <sz val="12"/>
      <color rgb="FF0563C1"/>
      <name val="Arial"/>
      <family val="2"/>
    </font>
    <font>
      <b/>
      <sz val="9"/>
      <color rgb="FF000000"/>
      <name val="Arial"/>
      <family val="2"/>
    </font>
    <font>
      <sz val="9"/>
      <color rgb="FF000000"/>
      <name val="Arial"/>
      <family val="2"/>
    </font>
    <font>
      <u/>
      <sz val="9"/>
      <color rgb="FF0000FF"/>
      <name val="Arial"/>
      <family val="2"/>
    </font>
    <font>
      <sz val="9"/>
      <color theme="1"/>
      <name val="Arial"/>
      <family val="2"/>
    </font>
    <font>
      <sz val="11"/>
      <color rgb="FF000000"/>
      <name val="Arial"/>
      <family val="2"/>
    </font>
    <font>
      <sz val="11"/>
      <color theme="0"/>
      <name val="Calibri"/>
      <family val="2"/>
      <scheme val="minor"/>
    </font>
    <font>
      <u/>
      <sz val="9"/>
      <color theme="10"/>
      <name val="Arial"/>
      <family val="2"/>
    </font>
    <font>
      <b/>
      <sz val="11"/>
      <name val="Arial Black"/>
      <family val="2"/>
    </font>
    <font>
      <sz val="11"/>
      <color rgb="FFFF0000"/>
      <name val="Calibri"/>
      <family val="2"/>
      <scheme val="minor"/>
    </font>
    <font>
      <b/>
      <sz val="11"/>
      <color rgb="FFFF0000"/>
      <name val="Calibri"/>
      <family val="2"/>
      <scheme val="minor"/>
    </font>
    <font>
      <sz val="11"/>
      <name val="Calibri"/>
      <family val="2"/>
      <scheme val="minor"/>
    </font>
  </fonts>
  <fills count="21">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rgb="FFFF0000"/>
        <bgColor indexed="64"/>
      </patternFill>
    </fill>
    <fill>
      <patternFill patternType="solid">
        <fgColor rgb="FFFFFF00"/>
        <bgColor indexed="64"/>
      </patternFill>
    </fill>
    <fill>
      <patternFill patternType="solid">
        <fgColor rgb="FF00B0F0"/>
        <bgColor indexed="64"/>
      </patternFill>
    </fill>
    <fill>
      <patternFill patternType="solid">
        <fgColor theme="7" tint="0.59999389629810485"/>
        <bgColor indexed="64"/>
      </patternFill>
    </fill>
    <fill>
      <patternFill patternType="solid">
        <fgColor rgb="FFFFCCFF"/>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CC99FF"/>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FFFFFF"/>
        <bgColor indexed="64"/>
      </patternFill>
    </fill>
    <fill>
      <patternFill patternType="solid">
        <fgColor rgb="FFFFC000"/>
        <bgColor indexed="64"/>
      </patternFill>
    </fill>
    <fill>
      <patternFill patternType="solid">
        <fgColor rgb="FFFFFFFF"/>
        <bgColor rgb="FFFFFFFF"/>
      </patternFill>
    </fill>
  </fills>
  <borders count="6">
    <border>
      <left/>
      <right/>
      <top/>
      <bottom/>
      <diagonal/>
    </border>
    <border>
      <left/>
      <right/>
      <top/>
      <bottom style="medium">
        <color rgb="FFFF0000"/>
      </bottom>
      <diagonal/>
    </border>
    <border>
      <left/>
      <right/>
      <top style="medium">
        <color rgb="FFFF0000"/>
      </top>
      <bottom/>
      <diagonal/>
    </border>
    <border>
      <left/>
      <right/>
      <top style="medium">
        <color rgb="FFFF0000"/>
      </top>
      <bottom style="medium">
        <color rgb="FFFF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5">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6" fillId="0" borderId="0"/>
    <xf numFmtId="43" fontId="6" fillId="0" borderId="0" applyFont="0" applyFill="0" applyBorder="0" applyAlignment="0" applyProtection="0"/>
    <xf numFmtId="0" fontId="15" fillId="0" borderId="0" applyNumberFormat="0" applyBorder="0" applyProtection="0"/>
    <xf numFmtId="0" fontId="16" fillId="0" borderId="0" applyNumberFormat="0" applyBorder="0" applyProtection="0"/>
    <xf numFmtId="0" fontId="3" fillId="0" borderId="0" applyNumberFormat="0" applyFill="0" applyBorder="0" applyAlignment="0" applyProtection="0"/>
    <xf numFmtId="0" fontId="12" fillId="0" borderId="0" applyNumberFormat="0" applyFont="0" applyBorder="0" applyProtection="0"/>
    <xf numFmtId="0" fontId="23" fillId="0" borderId="0" applyNumberFormat="0" applyFill="0" applyBorder="0" applyAlignment="0" applyProtection="0"/>
    <xf numFmtId="0" fontId="25" fillId="0" borderId="0" applyNumberFormat="0" applyFill="0" applyBorder="0" applyAlignment="0" applyProtection="0"/>
    <xf numFmtId="0" fontId="16" fillId="0" borderId="0" applyNumberFormat="0" applyBorder="0" applyProtection="0"/>
    <xf numFmtId="0" fontId="12" fillId="0" borderId="0"/>
    <xf numFmtId="0" fontId="12" fillId="0" borderId="0" applyNumberFormat="0" applyFont="0" applyBorder="0" applyProtection="0"/>
    <xf numFmtId="0" fontId="1" fillId="0" borderId="0"/>
  </cellStyleXfs>
  <cellXfs count="315">
    <xf numFmtId="0" fontId="0" fillId="0" borderId="0" xfId="0"/>
    <xf numFmtId="0" fontId="0" fillId="2" borderId="0" xfId="0" applyFill="1" applyBorder="1" applyAlignment="1">
      <alignment wrapText="1"/>
    </xf>
    <xf numFmtId="0" fontId="6" fillId="0" borderId="0" xfId="3"/>
    <xf numFmtId="164" fontId="0" fillId="5" borderId="4" xfId="4" applyNumberFormat="1" applyFont="1" applyFill="1" applyBorder="1"/>
    <xf numFmtId="0" fontId="6" fillId="0" borderId="4" xfId="3" applyBorder="1"/>
    <xf numFmtId="22" fontId="6" fillId="0" borderId="0" xfId="3" applyNumberFormat="1"/>
    <xf numFmtId="41" fontId="6" fillId="5" borderId="4" xfId="4" applyNumberFormat="1" applyFont="1" applyFill="1" applyBorder="1"/>
    <xf numFmtId="41" fontId="0" fillId="5" borderId="4" xfId="4" applyNumberFormat="1" applyFont="1" applyFill="1" applyBorder="1"/>
    <xf numFmtId="0" fontId="0" fillId="2" borderId="0" xfId="0" applyFill="1" applyAlignment="1">
      <alignment wrapText="1"/>
    </xf>
    <xf numFmtId="0" fontId="6" fillId="6" borderId="0" xfId="3" applyFill="1"/>
    <xf numFmtId="41" fontId="0" fillId="6" borderId="4" xfId="4" applyNumberFormat="1" applyFont="1" applyFill="1" applyBorder="1"/>
    <xf numFmtId="41" fontId="6" fillId="6" borderId="4" xfId="4" applyNumberFormat="1" applyFont="1" applyFill="1" applyBorder="1"/>
    <xf numFmtId="3" fontId="6" fillId="6" borderId="0" xfId="3" applyNumberFormat="1" applyFill="1" applyAlignment="1">
      <alignment horizontal="center"/>
    </xf>
    <xf numFmtId="3" fontId="6" fillId="0" borderId="0" xfId="3" applyNumberFormat="1"/>
    <xf numFmtId="0" fontId="6" fillId="7" borderId="0" xfId="3" applyFill="1"/>
    <xf numFmtId="41" fontId="0" fillId="7" borderId="4" xfId="4" applyNumberFormat="1" applyFont="1" applyFill="1" applyBorder="1"/>
    <xf numFmtId="41" fontId="6" fillId="7" borderId="4" xfId="4" applyNumberFormat="1" applyFont="1" applyFill="1" applyBorder="1"/>
    <xf numFmtId="0" fontId="6" fillId="8" borderId="0" xfId="3" applyFill="1"/>
    <xf numFmtId="41" fontId="0" fillId="8" borderId="4" xfId="4" applyNumberFormat="1" applyFont="1" applyFill="1" applyBorder="1"/>
    <xf numFmtId="41" fontId="6" fillId="8" borderId="4" xfId="4" applyNumberFormat="1" applyFont="1" applyFill="1" applyBorder="1"/>
    <xf numFmtId="0" fontId="6" fillId="9" borderId="0" xfId="3" applyFill="1"/>
    <xf numFmtId="41" fontId="0" fillId="9" borderId="4" xfId="4" applyNumberFormat="1" applyFont="1" applyFill="1" applyBorder="1"/>
    <xf numFmtId="41" fontId="6" fillId="9" borderId="4" xfId="4" applyNumberFormat="1" applyFont="1" applyFill="1" applyBorder="1"/>
    <xf numFmtId="0" fontId="6" fillId="2" borderId="0" xfId="3" applyFill="1"/>
    <xf numFmtId="41" fontId="0" fillId="2" borderId="4" xfId="4" applyNumberFormat="1" applyFont="1" applyFill="1" applyBorder="1"/>
    <xf numFmtId="41" fontId="6" fillId="2" borderId="4" xfId="4" applyNumberFormat="1" applyFont="1" applyFill="1" applyBorder="1"/>
    <xf numFmtId="0" fontId="6" fillId="10" borderId="0" xfId="3" applyFill="1"/>
    <xf numFmtId="41" fontId="0" fillId="10" borderId="4" xfId="4" applyNumberFormat="1" applyFont="1" applyFill="1" applyBorder="1"/>
    <xf numFmtId="41" fontId="6" fillId="10" borderId="4" xfId="4" applyNumberFormat="1" applyFont="1" applyFill="1" applyBorder="1"/>
    <xf numFmtId="0" fontId="6" fillId="5" borderId="0" xfId="3" applyFill="1"/>
    <xf numFmtId="0" fontId="6" fillId="11" borderId="0" xfId="3" applyFill="1"/>
    <xf numFmtId="41" fontId="0" fillId="11" borderId="4" xfId="4" applyNumberFormat="1" applyFont="1" applyFill="1" applyBorder="1"/>
    <xf numFmtId="41" fontId="6" fillId="11" borderId="4" xfId="4" applyNumberFormat="1" applyFont="1" applyFill="1" applyBorder="1"/>
    <xf numFmtId="0" fontId="6" fillId="12" borderId="0" xfId="3" applyFill="1"/>
    <xf numFmtId="0" fontId="6" fillId="13" borderId="0" xfId="3" applyFill="1"/>
    <xf numFmtId="41" fontId="0" fillId="13" borderId="4" xfId="4" applyNumberFormat="1" applyFont="1" applyFill="1" applyBorder="1"/>
    <xf numFmtId="41" fontId="6" fillId="13" borderId="4" xfId="4" applyNumberFormat="1" applyFont="1" applyFill="1" applyBorder="1"/>
    <xf numFmtId="3" fontId="6" fillId="7" borderId="0" xfId="3" applyNumberFormat="1" applyFill="1" applyAlignment="1">
      <alignment horizontal="center"/>
    </xf>
    <xf numFmtId="3" fontId="7" fillId="0" borderId="0" xfId="3" applyNumberFormat="1" applyFont="1"/>
    <xf numFmtId="0" fontId="7" fillId="2" borderId="4" xfId="3" applyFont="1" applyFill="1" applyBorder="1" applyAlignment="1">
      <alignment horizontal="center" textRotation="90"/>
    </xf>
    <xf numFmtId="0" fontId="7" fillId="7" borderId="4" xfId="3" applyFont="1" applyFill="1" applyBorder="1" applyAlignment="1">
      <alignment horizontal="center" textRotation="90"/>
    </xf>
    <xf numFmtId="0" fontId="7" fillId="8" borderId="4" xfId="3" applyFont="1" applyFill="1" applyBorder="1" applyAlignment="1">
      <alignment horizontal="center" textRotation="90"/>
    </xf>
    <xf numFmtId="0" fontId="7" fillId="9" borderId="4" xfId="3" applyFont="1" applyFill="1" applyBorder="1" applyAlignment="1">
      <alignment horizontal="center" textRotation="90"/>
    </xf>
    <xf numFmtId="0" fontId="7" fillId="10" borderId="4" xfId="3" applyFont="1" applyFill="1" applyBorder="1" applyAlignment="1">
      <alignment horizontal="center" textRotation="90"/>
    </xf>
    <xf numFmtId="0" fontId="7" fillId="5" borderId="4" xfId="3" applyFont="1" applyFill="1" applyBorder="1" applyAlignment="1">
      <alignment horizontal="center" textRotation="90"/>
    </xf>
    <xf numFmtId="0" fontId="7" fillId="11" borderId="4" xfId="3" applyFont="1" applyFill="1" applyBorder="1" applyAlignment="1">
      <alignment horizontal="center" textRotation="90"/>
    </xf>
    <xf numFmtId="0" fontId="7" fillId="6" borderId="4" xfId="3" applyFont="1" applyFill="1" applyBorder="1" applyAlignment="1">
      <alignment horizontal="center" textRotation="90"/>
    </xf>
    <xf numFmtId="0" fontId="7" fillId="13" borderId="4" xfId="3" applyFont="1" applyFill="1" applyBorder="1" applyAlignment="1">
      <alignment horizontal="center" textRotation="90"/>
    </xf>
    <xf numFmtId="22" fontId="6" fillId="2" borderId="0" xfId="3" applyNumberFormat="1" applyFill="1"/>
    <xf numFmtId="22" fontId="6" fillId="2" borderId="0" xfId="3" applyNumberFormat="1" applyFill="1" applyBorder="1"/>
    <xf numFmtId="0" fontId="6" fillId="2" borderId="0" xfId="3" applyFill="1" applyBorder="1"/>
    <xf numFmtId="0" fontId="6" fillId="0" borderId="4" xfId="3" applyBorder="1" applyAlignment="1">
      <alignment textRotation="90"/>
    </xf>
    <xf numFmtId="43" fontId="7" fillId="5" borderId="4" xfId="4" applyFont="1" applyFill="1" applyBorder="1" applyAlignment="1">
      <alignment horizontal="center" textRotation="90"/>
    </xf>
    <xf numFmtId="0" fontId="7" fillId="0" borderId="0" xfId="3" applyFont="1" applyAlignment="1">
      <alignment horizontal="center" textRotation="90"/>
    </xf>
    <xf numFmtId="0" fontId="6" fillId="0" borderId="0" xfId="3" applyAlignment="1">
      <alignment textRotation="90"/>
    </xf>
    <xf numFmtId="22" fontId="6" fillId="0" borderId="0" xfId="3" applyNumberFormat="1" applyAlignment="1">
      <alignment textRotation="90"/>
    </xf>
    <xf numFmtId="43" fontId="7" fillId="2" borderId="4" xfId="4" applyFont="1" applyFill="1" applyBorder="1" applyAlignment="1">
      <alignment horizontal="center" textRotation="90"/>
    </xf>
    <xf numFmtId="164" fontId="0" fillId="2" borderId="4" xfId="4" applyNumberFormat="1" applyFont="1" applyFill="1" applyBorder="1"/>
    <xf numFmtId="43" fontId="7" fillId="7" borderId="4" xfId="4" applyFont="1" applyFill="1" applyBorder="1" applyAlignment="1">
      <alignment horizontal="center" textRotation="90"/>
    </xf>
    <xf numFmtId="164" fontId="0" fillId="7" borderId="4" xfId="4" applyNumberFormat="1" applyFont="1" applyFill="1" applyBorder="1"/>
    <xf numFmtId="43" fontId="7" fillId="8" borderId="4" xfId="4" applyFont="1" applyFill="1" applyBorder="1" applyAlignment="1">
      <alignment horizontal="center" textRotation="90"/>
    </xf>
    <xf numFmtId="164" fontId="0" fillId="8" borderId="4" xfId="4" applyNumberFormat="1" applyFont="1" applyFill="1" applyBorder="1"/>
    <xf numFmtId="164" fontId="6" fillId="8" borderId="0" xfId="3" applyNumberFormat="1" applyFill="1"/>
    <xf numFmtId="43" fontId="7" fillId="9" borderId="4" xfId="4" applyFont="1" applyFill="1" applyBorder="1" applyAlignment="1">
      <alignment horizontal="center" textRotation="90"/>
    </xf>
    <xf numFmtId="164" fontId="0" fillId="9" borderId="4" xfId="4" applyNumberFormat="1" applyFont="1" applyFill="1" applyBorder="1"/>
    <xf numFmtId="43" fontId="7" fillId="11" borderId="4" xfId="4" applyFont="1" applyFill="1" applyBorder="1" applyAlignment="1">
      <alignment horizontal="center" textRotation="90"/>
    </xf>
    <xf numFmtId="164" fontId="0" fillId="11" borderId="4" xfId="4" applyNumberFormat="1" applyFont="1" applyFill="1" applyBorder="1"/>
    <xf numFmtId="43" fontId="7" fillId="10" borderId="4" xfId="4" applyFont="1" applyFill="1" applyBorder="1" applyAlignment="1">
      <alignment horizontal="center" textRotation="90"/>
    </xf>
    <xf numFmtId="164" fontId="0" fillId="10" borderId="4" xfId="4" applyNumberFormat="1" applyFont="1" applyFill="1" applyBorder="1"/>
    <xf numFmtId="22" fontId="7" fillId="2" borderId="0" xfId="3" applyNumberFormat="1" applyFont="1" applyFill="1" applyAlignment="1">
      <alignment horizontal="center" textRotation="90"/>
    </xf>
    <xf numFmtId="0" fontId="7" fillId="2" borderId="0" xfId="3" applyFont="1" applyFill="1" applyAlignment="1">
      <alignment horizontal="center" textRotation="90"/>
    </xf>
    <xf numFmtId="43" fontId="7" fillId="6" borderId="4" xfId="4" applyFont="1" applyFill="1" applyBorder="1" applyAlignment="1">
      <alignment horizontal="center" textRotation="90"/>
    </xf>
    <xf numFmtId="164" fontId="0" fillId="6" borderId="4" xfId="4" applyNumberFormat="1" applyFont="1" applyFill="1" applyBorder="1"/>
    <xf numFmtId="43" fontId="7" fillId="12" borderId="4" xfId="4" applyFont="1" applyFill="1" applyBorder="1" applyAlignment="1">
      <alignment horizontal="center" textRotation="90"/>
    </xf>
    <xf numFmtId="164" fontId="0" fillId="12" borderId="4" xfId="4" applyNumberFormat="1" applyFont="1" applyFill="1" applyBorder="1"/>
    <xf numFmtId="164" fontId="6" fillId="12" borderId="0" xfId="3" applyNumberFormat="1" applyFill="1"/>
    <xf numFmtId="41" fontId="7" fillId="2" borderId="4" xfId="4" applyNumberFormat="1" applyFont="1" applyFill="1" applyBorder="1"/>
    <xf numFmtId="41" fontId="0" fillId="0" borderId="4" xfId="4" applyNumberFormat="1" applyFont="1" applyBorder="1"/>
    <xf numFmtId="0" fontId="7" fillId="0" borderId="4" xfId="3" applyFont="1" applyBorder="1"/>
    <xf numFmtId="41" fontId="0" fillId="0" borderId="0" xfId="4" applyNumberFormat="1" applyFont="1"/>
    <xf numFmtId="22" fontId="6" fillId="0" borderId="4" xfId="3" applyNumberFormat="1" applyBorder="1"/>
    <xf numFmtId="11" fontId="6" fillId="0" borderId="4" xfId="3" applyNumberFormat="1" applyBorder="1"/>
    <xf numFmtId="0" fontId="7" fillId="7" borderId="4" xfId="3" applyFont="1" applyFill="1" applyBorder="1"/>
    <xf numFmtId="41" fontId="0" fillId="7" borderId="0" xfId="4" applyNumberFormat="1" applyFont="1" applyFill="1"/>
    <xf numFmtId="41" fontId="6" fillId="7" borderId="0" xfId="3" applyNumberFormat="1" applyFill="1"/>
    <xf numFmtId="0" fontId="6" fillId="0" borderId="0" xfId="3" applyFill="1"/>
    <xf numFmtId="0" fontId="7" fillId="5" borderId="4" xfId="3" applyFont="1" applyFill="1" applyBorder="1"/>
    <xf numFmtId="41" fontId="0" fillId="5" borderId="0" xfId="4" applyNumberFormat="1" applyFont="1" applyFill="1"/>
    <xf numFmtId="0" fontId="7" fillId="8" borderId="4" xfId="3" applyFont="1" applyFill="1" applyBorder="1"/>
    <xf numFmtId="41" fontId="0" fillId="8" borderId="0" xfId="4" applyNumberFormat="1" applyFont="1" applyFill="1"/>
    <xf numFmtId="41" fontId="6" fillId="8" borderId="0" xfId="3" applyNumberFormat="1" applyFill="1"/>
    <xf numFmtId="0" fontId="7" fillId="9" borderId="4" xfId="3" applyFont="1" applyFill="1" applyBorder="1"/>
    <xf numFmtId="41" fontId="0" fillId="9" borderId="0" xfId="4" applyNumberFormat="1" applyFont="1" applyFill="1"/>
    <xf numFmtId="41" fontId="6" fillId="9" borderId="0" xfId="3" applyNumberFormat="1" applyFill="1"/>
    <xf numFmtId="0" fontId="7" fillId="14" borderId="4" xfId="3" applyFont="1" applyFill="1" applyBorder="1"/>
    <xf numFmtId="41" fontId="0" fillId="14" borderId="4" xfId="4" applyNumberFormat="1" applyFont="1" applyFill="1" applyBorder="1"/>
    <xf numFmtId="41" fontId="0" fillId="14" borderId="0" xfId="4" applyNumberFormat="1" applyFont="1" applyFill="1"/>
    <xf numFmtId="0" fontId="6" fillId="14" borderId="0" xfId="3" applyFill="1"/>
    <xf numFmtId="0" fontId="7" fillId="10" borderId="4" xfId="3" applyFont="1" applyFill="1" applyBorder="1"/>
    <xf numFmtId="41" fontId="0" fillId="10" borderId="0" xfId="4" applyNumberFormat="1" applyFont="1" applyFill="1"/>
    <xf numFmtId="41" fontId="6" fillId="14" borderId="0" xfId="3" applyNumberFormat="1" applyFill="1"/>
    <xf numFmtId="41" fontId="6" fillId="5" borderId="0" xfId="3" applyNumberFormat="1" applyFill="1"/>
    <xf numFmtId="0" fontId="7" fillId="11" borderId="4" xfId="3" applyFont="1" applyFill="1" applyBorder="1"/>
    <xf numFmtId="41" fontId="0" fillId="11" borderId="0" xfId="4" applyNumberFormat="1" applyFont="1" applyFill="1"/>
    <xf numFmtId="41" fontId="6" fillId="11" borderId="0" xfId="3" applyNumberFormat="1" applyFill="1"/>
    <xf numFmtId="0" fontId="7" fillId="0" borderId="4" xfId="3" applyFont="1" applyFill="1" applyBorder="1"/>
    <xf numFmtId="41" fontId="0" fillId="0" borderId="4" xfId="4" applyNumberFormat="1" applyFont="1" applyFill="1" applyBorder="1"/>
    <xf numFmtId="0" fontId="7" fillId="2" borderId="4" xfId="3" applyFont="1" applyFill="1" applyBorder="1"/>
    <xf numFmtId="41" fontId="2" fillId="2" borderId="4" xfId="4" applyNumberFormat="1" applyFont="1" applyFill="1" applyBorder="1"/>
    <xf numFmtId="41" fontId="2" fillId="2" borderId="0" xfId="4" applyNumberFormat="1" applyFont="1" applyFill="1"/>
    <xf numFmtId="0" fontId="7" fillId="2" borderId="0" xfId="3" applyFont="1" applyFill="1"/>
    <xf numFmtId="0" fontId="7" fillId="6" borderId="4" xfId="3" applyFont="1" applyFill="1" applyBorder="1"/>
    <xf numFmtId="41" fontId="0" fillId="6" borderId="0" xfId="4" applyNumberFormat="1" applyFont="1" applyFill="1"/>
    <xf numFmtId="0" fontId="7" fillId="13" borderId="4" xfId="3" applyFont="1" applyFill="1" applyBorder="1"/>
    <xf numFmtId="41" fontId="0" fillId="13" borderId="0" xfId="4" applyNumberFormat="1" applyFont="1" applyFill="1"/>
    <xf numFmtId="41" fontId="6" fillId="13" borderId="0" xfId="3" applyNumberFormat="1" applyFill="1"/>
    <xf numFmtId="41" fontId="6" fillId="10" borderId="0" xfId="3" applyNumberFormat="1" applyFill="1"/>
    <xf numFmtId="41" fontId="7" fillId="0" borderId="4" xfId="4" applyNumberFormat="1" applyFont="1" applyFill="1" applyBorder="1"/>
    <xf numFmtId="0" fontId="7" fillId="0" borderId="0" xfId="3" applyFont="1" applyFill="1"/>
    <xf numFmtId="22" fontId="6" fillId="0" borderId="0" xfId="3" applyNumberFormat="1" applyFill="1"/>
    <xf numFmtId="0" fontId="6" fillId="0" borderId="4" xfId="3" applyFill="1" applyBorder="1"/>
    <xf numFmtId="11" fontId="6" fillId="0" borderId="0" xfId="3" applyNumberFormat="1" applyFill="1"/>
    <xf numFmtId="41" fontId="2" fillId="0" borderId="4" xfId="4" applyNumberFormat="1" applyFont="1" applyFill="1" applyBorder="1"/>
    <xf numFmtId="41" fontId="6" fillId="6" borderId="0" xfId="3" applyNumberFormat="1" applyFill="1"/>
    <xf numFmtId="41" fontId="1" fillId="5" borderId="4" xfId="4" applyNumberFormat="1" applyFont="1" applyFill="1" applyBorder="1"/>
    <xf numFmtId="0" fontId="6" fillId="5" borderId="0" xfId="3" applyFont="1" applyFill="1"/>
    <xf numFmtId="41" fontId="6" fillId="5" borderId="0" xfId="3" applyNumberFormat="1" applyFont="1" applyFill="1"/>
    <xf numFmtId="0" fontId="6" fillId="0" borderId="0" xfId="3" applyBorder="1"/>
    <xf numFmtId="41" fontId="0" fillId="0" borderId="0" xfId="4" applyNumberFormat="1" applyFont="1" applyBorder="1"/>
    <xf numFmtId="41" fontId="0" fillId="7" borderId="0" xfId="4" applyNumberFormat="1" applyFont="1" applyFill="1" applyBorder="1"/>
    <xf numFmtId="41" fontId="0" fillId="8" borderId="0" xfId="4" applyNumberFormat="1" applyFont="1" applyFill="1" applyBorder="1"/>
    <xf numFmtId="41" fontId="0" fillId="9" borderId="0" xfId="4" applyNumberFormat="1" applyFont="1" applyFill="1" applyBorder="1"/>
    <xf numFmtId="41" fontId="0" fillId="14" borderId="0" xfId="4" applyNumberFormat="1" applyFont="1" applyFill="1" applyBorder="1"/>
    <xf numFmtId="41" fontId="0" fillId="5" borderId="0" xfId="4" applyNumberFormat="1" applyFont="1" applyFill="1" applyBorder="1"/>
    <xf numFmtId="41" fontId="0" fillId="11" borderId="0" xfId="4" applyNumberFormat="1" applyFont="1" applyFill="1" applyBorder="1"/>
    <xf numFmtId="41" fontId="2" fillId="2" borderId="0" xfId="4" applyNumberFormat="1" applyFont="1" applyFill="1" applyBorder="1"/>
    <xf numFmtId="41" fontId="0" fillId="6" borderId="0" xfId="4" applyNumberFormat="1" applyFont="1" applyFill="1" applyBorder="1"/>
    <xf numFmtId="41" fontId="0" fillId="13" borderId="0" xfId="4" applyNumberFormat="1" applyFont="1" applyFill="1" applyBorder="1"/>
    <xf numFmtId="41" fontId="0" fillId="10" borderId="0" xfId="4" applyNumberFormat="1" applyFont="1" applyFill="1" applyBorder="1"/>
    <xf numFmtId="41" fontId="7" fillId="2" borderId="0" xfId="4" applyNumberFormat="1" applyFont="1" applyFill="1" applyBorder="1"/>
    <xf numFmtId="0" fontId="0" fillId="2" borderId="0" xfId="0" applyFill="1" applyBorder="1"/>
    <xf numFmtId="0" fontId="2" fillId="2" borderId="0" xfId="0" applyFont="1" applyFill="1" applyBorder="1" applyAlignment="1">
      <alignment vertical="top"/>
    </xf>
    <xf numFmtId="0" fontId="2" fillId="2" borderId="0" xfId="0" applyFont="1" applyFill="1" applyBorder="1"/>
    <xf numFmtId="0" fontId="2" fillId="2" borderId="0" xfId="0" applyFont="1" applyFill="1"/>
    <xf numFmtId="0" fontId="0" fillId="2" borderId="0" xfId="0" applyFill="1" applyAlignment="1">
      <alignment horizontal="right"/>
    </xf>
    <xf numFmtId="0" fontId="0" fillId="2" borderId="0" xfId="0" applyFill="1"/>
    <xf numFmtId="0" fontId="3" fillId="2" borderId="0" xfId="2" applyFont="1" applyFill="1"/>
    <xf numFmtId="0" fontId="0" fillId="2" borderId="0" xfId="0" applyFill="1" applyAlignment="1">
      <alignment horizontal="left" wrapText="1"/>
    </xf>
    <xf numFmtId="0" fontId="0" fillId="2" borderId="0" xfId="0" applyFill="1" applyAlignment="1">
      <alignment horizontal="left"/>
    </xf>
    <xf numFmtId="3" fontId="0" fillId="0" borderId="0" xfId="0" applyNumberFormat="1"/>
    <xf numFmtId="0" fontId="6" fillId="0" borderId="0" xfId="3" applyAlignment="1">
      <alignment horizontal="center" vertical="center" wrapText="1"/>
    </xf>
    <xf numFmtId="22" fontId="6" fillId="0" borderId="0" xfId="3" applyNumberFormat="1" applyBorder="1"/>
    <xf numFmtId="0" fontId="6" fillId="0" borderId="0" xfId="3" applyBorder="1" applyAlignment="1">
      <alignment horizontal="center"/>
    </xf>
    <xf numFmtId="164" fontId="6" fillId="5" borderId="0" xfId="3" applyNumberFormat="1" applyFont="1" applyFill="1" applyBorder="1"/>
    <xf numFmtId="164" fontId="6" fillId="15" borderId="0" xfId="3" applyNumberFormat="1" applyFont="1" applyFill="1" applyBorder="1"/>
    <xf numFmtId="164" fontId="6" fillId="0" borderId="0" xfId="3" applyNumberFormat="1" applyFont="1" applyBorder="1"/>
    <xf numFmtId="164" fontId="6" fillId="16" borderId="0" xfId="3" applyNumberFormat="1" applyFont="1" applyFill="1" applyBorder="1"/>
    <xf numFmtId="0" fontId="9" fillId="0" borderId="0" xfId="3" applyFont="1" applyBorder="1" applyAlignment="1">
      <alignment horizontal="center"/>
    </xf>
    <xf numFmtId="0" fontId="6" fillId="0" borderId="4" xfId="3" applyBorder="1" applyAlignment="1">
      <alignment horizontal="center"/>
    </xf>
    <xf numFmtId="164" fontId="0" fillId="5" borderId="0" xfId="4" applyNumberFormat="1" applyFont="1" applyFill="1"/>
    <xf numFmtId="164" fontId="0" fillId="15" borderId="0" xfId="4" applyNumberFormat="1" applyFont="1" applyFill="1"/>
    <xf numFmtId="164" fontId="0" fillId="0" borderId="0" xfId="4" applyNumberFormat="1" applyFont="1"/>
    <xf numFmtId="164" fontId="0" fillId="16" borderId="0" xfId="4" applyNumberFormat="1" applyFont="1" applyFill="1"/>
    <xf numFmtId="0" fontId="9" fillId="5" borderId="0" xfId="3" applyFont="1" applyFill="1"/>
    <xf numFmtId="0" fontId="6" fillId="15" borderId="0" xfId="3" applyFill="1"/>
    <xf numFmtId="0" fontId="6" fillId="16" borderId="0" xfId="3" applyFill="1"/>
    <xf numFmtId="0" fontId="6" fillId="17" borderId="4" xfId="3" applyFill="1" applyBorder="1" applyAlignment="1">
      <alignment horizontal="center"/>
    </xf>
    <xf numFmtId="0" fontId="7" fillId="0" borderId="4" xfId="3" applyFont="1" applyBorder="1" applyAlignment="1">
      <alignment horizontal="center"/>
    </xf>
    <xf numFmtId="0" fontId="7" fillId="14" borderId="4" xfId="3" applyFont="1" applyFill="1" applyBorder="1" applyAlignment="1">
      <alignment horizontal="center" textRotation="90" wrapText="1"/>
    </xf>
    <xf numFmtId="0" fontId="7" fillId="0" borderId="4" xfId="3" applyFont="1" applyBorder="1" applyAlignment="1">
      <alignment horizontal="center" textRotation="90" wrapText="1"/>
    </xf>
    <xf numFmtId="0" fontId="7" fillId="2" borderId="4" xfId="3" applyFont="1" applyFill="1" applyBorder="1" applyAlignment="1">
      <alignment horizontal="center" textRotation="90" wrapText="1"/>
    </xf>
    <xf numFmtId="0" fontId="7" fillId="0" borderId="4" xfId="3" applyFont="1" applyBorder="1" applyAlignment="1">
      <alignment horizontal="center" vertical="center" textRotation="90" wrapText="1"/>
    </xf>
    <xf numFmtId="0" fontId="7" fillId="14" borderId="4" xfId="3" applyFont="1" applyFill="1" applyBorder="1" applyAlignment="1">
      <alignment horizontal="center" vertical="top" textRotation="90" wrapText="1"/>
    </xf>
    <xf numFmtId="0" fontId="7" fillId="0" borderId="5" xfId="3" applyFont="1" applyBorder="1" applyAlignment="1">
      <alignment horizontal="center" textRotation="90"/>
    </xf>
    <xf numFmtId="0" fontId="7" fillId="0" borderId="4" xfId="3" applyFont="1" applyBorder="1" applyAlignment="1">
      <alignment horizontal="center" textRotation="90"/>
    </xf>
    <xf numFmtId="0" fontId="3" fillId="0" borderId="0" xfId="2"/>
    <xf numFmtId="0" fontId="0" fillId="2" borderId="0" xfId="0" applyFill="1" applyBorder="1" applyAlignment="1"/>
    <xf numFmtId="0" fontId="0" fillId="2" borderId="0" xfId="0" applyFill="1" applyAlignment="1">
      <alignment wrapText="1"/>
    </xf>
    <xf numFmtId="0" fontId="2" fillId="2" borderId="0" xfId="0" applyFont="1" applyFill="1" applyBorder="1" applyAlignment="1">
      <alignment wrapText="1"/>
    </xf>
    <xf numFmtId="0" fontId="0" fillId="2" borderId="0" xfId="0" applyFill="1" applyBorder="1" applyAlignment="1">
      <alignment wrapText="1"/>
    </xf>
    <xf numFmtId="0" fontId="0" fillId="2" borderId="1" xfId="0" applyFont="1" applyFill="1" applyBorder="1"/>
    <xf numFmtId="0" fontId="2" fillId="2" borderId="1" xfId="0" applyFont="1" applyFill="1" applyBorder="1" applyAlignment="1">
      <alignment horizontal="right"/>
    </xf>
    <xf numFmtId="0" fontId="0" fillId="2" borderId="0" xfId="0" applyFont="1" applyFill="1" applyBorder="1" applyAlignment="1">
      <alignment vertical="top"/>
    </xf>
    <xf numFmtId="0" fontId="2" fillId="2" borderId="0" xfId="0" applyFont="1" applyFill="1" applyAlignment="1">
      <alignment horizontal="right"/>
    </xf>
    <xf numFmtId="0" fontId="0" fillId="2" borderId="3" xfId="0" applyFont="1" applyFill="1" applyBorder="1" applyAlignment="1">
      <alignment horizontal="right" vertical="top"/>
    </xf>
    <xf numFmtId="0" fontId="0" fillId="2" borderId="1" xfId="0" applyFont="1" applyFill="1" applyBorder="1" applyAlignment="1"/>
    <xf numFmtId="0" fontId="2" fillId="2" borderId="1" xfId="0" applyFont="1" applyFill="1" applyBorder="1"/>
    <xf numFmtId="0" fontId="0" fillId="2" borderId="1" xfId="0" applyFill="1" applyBorder="1"/>
    <xf numFmtId="0" fontId="10" fillId="2" borderId="1" xfId="0" applyFont="1" applyFill="1" applyBorder="1" applyAlignment="1">
      <alignment horizontal="right"/>
    </xf>
    <xf numFmtId="0" fontId="10" fillId="2" borderId="0" xfId="0" applyFont="1" applyFill="1" applyAlignment="1">
      <alignment horizontal="right"/>
    </xf>
    <xf numFmtId="0" fontId="10" fillId="2" borderId="0" xfId="0" applyFont="1" applyFill="1" applyAlignment="1">
      <alignment vertical="center"/>
    </xf>
    <xf numFmtId="0" fontId="0" fillId="2" borderId="0" xfId="0" applyFont="1" applyFill="1" applyBorder="1"/>
    <xf numFmtId="0" fontId="0" fillId="2" borderId="0" xfId="0" applyFont="1" applyFill="1" applyBorder="1" applyAlignment="1"/>
    <xf numFmtId="3" fontId="2" fillId="2" borderId="0" xfId="0" applyNumberFormat="1" applyFont="1" applyFill="1" applyBorder="1"/>
    <xf numFmtId="3" fontId="0" fillId="2" borderId="0" xfId="0" applyNumberFormat="1" applyFill="1" applyBorder="1"/>
    <xf numFmtId="3" fontId="0" fillId="2" borderId="0" xfId="0" applyNumberFormat="1" applyFill="1" applyBorder="1" applyAlignment="1">
      <alignment horizontal="right"/>
    </xf>
    <xf numFmtId="0" fontId="0" fillId="2" borderId="0" xfId="0" applyFont="1" applyFill="1" applyBorder="1" applyAlignment="1">
      <alignment horizontal="right"/>
    </xf>
    <xf numFmtId="3" fontId="0" fillId="2" borderId="0" xfId="0" applyNumberFormat="1" applyFill="1"/>
    <xf numFmtId="0" fontId="0" fillId="2" borderId="0" xfId="0" applyFont="1" applyFill="1" applyAlignment="1">
      <alignment horizontal="right"/>
    </xf>
    <xf numFmtId="0" fontId="11" fillId="18" borderId="0" xfId="0" applyFont="1" applyFill="1" applyAlignment="1">
      <alignment horizontal="right" vertical="center"/>
    </xf>
    <xf numFmtId="0" fontId="12" fillId="18" borderId="0" xfId="0" applyFont="1" applyFill="1" applyAlignment="1">
      <alignment horizontal="right" vertical="center"/>
    </xf>
    <xf numFmtId="0" fontId="13" fillId="18" borderId="0" xfId="0" applyFont="1" applyFill="1" applyAlignment="1">
      <alignment horizontal="right" vertical="center"/>
    </xf>
    <xf numFmtId="3" fontId="11" fillId="18" borderId="0" xfId="0" applyNumberFormat="1" applyFont="1" applyFill="1" applyAlignment="1">
      <alignment horizontal="right" vertical="center"/>
    </xf>
    <xf numFmtId="3" fontId="12" fillId="18" borderId="0" xfId="0" applyNumberFormat="1" applyFont="1" applyFill="1" applyAlignment="1">
      <alignment horizontal="right" vertical="center"/>
    </xf>
    <xf numFmtId="0" fontId="12" fillId="18" borderId="0" xfId="0" applyFont="1" applyFill="1" applyAlignment="1">
      <alignment vertical="center"/>
    </xf>
    <xf numFmtId="0" fontId="0" fillId="2" borderId="0" xfId="0" applyFont="1" applyFill="1" applyAlignment="1"/>
    <xf numFmtId="0" fontId="2" fillId="2" borderId="3" xfId="0" applyFont="1" applyFill="1" applyBorder="1" applyAlignment="1">
      <alignment horizontal="right" vertical="top"/>
    </xf>
    <xf numFmtId="0" fontId="0" fillId="2" borderId="0" xfId="0" applyFill="1" applyBorder="1" applyAlignment="1">
      <alignment horizontal="center" vertical="center"/>
    </xf>
    <xf numFmtId="0" fontId="0" fillId="2" borderId="0" xfId="0" applyFill="1" applyAlignment="1">
      <alignment horizontal="center" vertical="center"/>
    </xf>
    <xf numFmtId="0" fontId="8" fillId="2" borderId="0" xfId="0" applyFont="1" applyFill="1" applyAlignment="1">
      <alignment vertical="center" wrapText="1"/>
    </xf>
    <xf numFmtId="0" fontId="2" fillId="2" borderId="0" xfId="0" applyFont="1" applyFill="1" applyBorder="1" applyAlignment="1">
      <alignment horizontal="right"/>
    </xf>
    <xf numFmtId="3" fontId="2" fillId="2" borderId="1" xfId="0" applyNumberFormat="1" applyFont="1" applyFill="1" applyBorder="1"/>
    <xf numFmtId="3" fontId="0" fillId="2" borderId="0" xfId="0" applyNumberFormat="1" applyFill="1" applyAlignment="1">
      <alignment horizontal="right"/>
    </xf>
    <xf numFmtId="0" fontId="2" fillId="2" borderId="0" xfId="0" applyFont="1" applyFill="1" applyBorder="1" applyAlignment="1">
      <alignment horizontal="right" vertical="top"/>
    </xf>
    <xf numFmtId="0" fontId="0" fillId="2" borderId="0" xfId="0" applyFont="1" applyFill="1" applyBorder="1" applyAlignment="1">
      <alignment horizontal="right" vertical="top"/>
    </xf>
    <xf numFmtId="0" fontId="11" fillId="3" borderId="0" xfId="3" applyFont="1" applyFill="1" applyAlignment="1">
      <alignment vertical="center"/>
    </xf>
    <xf numFmtId="3" fontId="0" fillId="2" borderId="1" xfId="0" applyNumberFormat="1" applyFill="1" applyBorder="1" applyAlignment="1">
      <alignment horizontal="right"/>
    </xf>
    <xf numFmtId="3" fontId="0" fillId="2" borderId="2" xfId="0" applyNumberFormat="1" applyFill="1" applyBorder="1" applyAlignment="1">
      <alignment horizontal="right"/>
    </xf>
    <xf numFmtId="3" fontId="0" fillId="5" borderId="0" xfId="0" applyNumberFormat="1" applyFill="1"/>
    <xf numFmtId="3" fontId="2" fillId="5" borderId="0" xfId="0" applyNumberFormat="1" applyFont="1" applyFill="1" applyBorder="1"/>
    <xf numFmtId="3" fontId="12" fillId="5" borderId="0" xfId="0" applyNumberFormat="1" applyFont="1" applyFill="1" applyAlignment="1">
      <alignment horizontal="right" vertical="center"/>
    </xf>
    <xf numFmtId="0" fontId="0" fillId="5" borderId="0" xfId="0" applyFill="1"/>
    <xf numFmtId="3" fontId="0" fillId="5" borderId="0" xfId="0" applyNumberFormat="1" applyFill="1" applyBorder="1"/>
    <xf numFmtId="3" fontId="0" fillId="5" borderId="0" xfId="0" applyNumberFormat="1" applyFill="1" applyBorder="1" applyAlignment="1">
      <alignment horizontal="right"/>
    </xf>
    <xf numFmtId="0" fontId="0" fillId="5" borderId="0" xfId="0" applyFont="1" applyFill="1" applyBorder="1"/>
    <xf numFmtId="0" fontId="0" fillId="5" borderId="0" xfId="0" applyFill="1" applyBorder="1"/>
    <xf numFmtId="0" fontId="2" fillId="5" borderId="0" xfId="0" applyFont="1" applyFill="1" applyBorder="1"/>
    <xf numFmtId="0" fontId="0" fillId="5" borderId="1" xfId="0" applyFill="1" applyBorder="1"/>
    <xf numFmtId="3" fontId="2" fillId="5" borderId="1" xfId="0" applyNumberFormat="1" applyFont="1" applyFill="1" applyBorder="1"/>
    <xf numFmtId="3" fontId="2" fillId="2" borderId="2" xfId="0" applyNumberFormat="1" applyFont="1" applyFill="1" applyBorder="1" applyAlignment="1">
      <alignment horizontal="right"/>
    </xf>
    <xf numFmtId="3" fontId="2" fillId="2" borderId="0" xfId="0" applyNumberFormat="1" applyFont="1" applyFill="1" applyBorder="1" applyAlignment="1">
      <alignment horizontal="right"/>
    </xf>
    <xf numFmtId="3" fontId="2" fillId="2" borderId="1" xfId="0" applyNumberFormat="1" applyFont="1" applyFill="1" applyBorder="1" applyAlignment="1">
      <alignment horizontal="right"/>
    </xf>
    <xf numFmtId="0" fontId="0" fillId="2" borderId="0" xfId="0" applyFill="1" applyAlignment="1">
      <alignment wrapText="1"/>
    </xf>
    <xf numFmtId="0" fontId="0" fillId="2" borderId="0" xfId="0" applyFill="1" applyBorder="1" applyAlignment="1">
      <alignment wrapText="1"/>
    </xf>
    <xf numFmtId="3" fontId="2" fillId="5" borderId="0" xfId="0" applyNumberFormat="1" applyFont="1" applyFill="1"/>
    <xf numFmtId="3" fontId="0" fillId="15" borderId="0" xfId="0" applyNumberFormat="1" applyFill="1"/>
    <xf numFmtId="3" fontId="0" fillId="5" borderId="4" xfId="0" applyNumberFormat="1" applyFill="1" applyBorder="1"/>
    <xf numFmtId="3" fontId="0" fillId="15" borderId="4" xfId="0" applyNumberFormat="1" applyFill="1" applyBorder="1"/>
    <xf numFmtId="3" fontId="0" fillId="0" borderId="4" xfId="0" applyNumberFormat="1" applyBorder="1"/>
    <xf numFmtId="0" fontId="0" fillId="0" borderId="4" xfId="0" applyBorder="1"/>
    <xf numFmtId="0" fontId="0" fillId="0" borderId="4" xfId="0" applyBorder="1" applyAlignment="1">
      <alignment textRotation="79"/>
    </xf>
    <xf numFmtId="0" fontId="0" fillId="15" borderId="4" xfId="0" applyFill="1" applyBorder="1" applyAlignment="1">
      <alignment textRotation="79"/>
    </xf>
    <xf numFmtId="3" fontId="12" fillId="2" borderId="0" xfId="0" applyNumberFormat="1" applyFont="1" applyFill="1" applyAlignment="1">
      <alignment horizontal="right" vertical="center"/>
    </xf>
    <xf numFmtId="0" fontId="13" fillId="2" borderId="0" xfId="0" applyFont="1" applyFill="1" applyAlignment="1">
      <alignment horizontal="right" vertical="center"/>
    </xf>
    <xf numFmtId="0" fontId="11" fillId="2" borderId="0" xfId="0" applyFont="1" applyFill="1" applyAlignment="1">
      <alignment horizontal="right" vertical="center"/>
    </xf>
    <xf numFmtId="3" fontId="0" fillId="2" borderId="1" xfId="0" applyNumberFormat="1" applyFill="1" applyBorder="1"/>
    <xf numFmtId="0" fontId="0" fillId="2" borderId="2" xfId="0" applyFont="1" applyFill="1" applyBorder="1" applyAlignment="1">
      <alignment horizontal="right" vertical="center"/>
    </xf>
    <xf numFmtId="0" fontId="2" fillId="2" borderId="2" xfId="0" applyFont="1" applyFill="1" applyBorder="1" applyAlignment="1">
      <alignment horizontal="right" vertical="center"/>
    </xf>
    <xf numFmtId="0" fontId="0" fillId="2" borderId="0" xfId="0" applyFill="1" applyAlignment="1">
      <alignment wrapText="1"/>
    </xf>
    <xf numFmtId="0" fontId="0" fillId="2" borderId="0" xfId="0" applyFill="1" applyBorder="1" applyAlignment="1">
      <alignment wrapText="1"/>
    </xf>
    <xf numFmtId="165" fontId="0" fillId="0" borderId="0" xfId="0" applyNumberFormat="1"/>
    <xf numFmtId="0" fontId="3" fillId="2" borderId="0" xfId="2" applyFill="1" applyAlignment="1">
      <alignment horizontal="right"/>
    </xf>
    <xf numFmtId="0" fontId="0" fillId="3" borderId="0" xfId="0" applyFill="1" applyAlignment="1">
      <alignment wrapText="1"/>
    </xf>
    <xf numFmtId="0" fontId="3" fillId="2" borderId="0" xfId="2" applyFont="1" applyFill="1" applyAlignment="1"/>
    <xf numFmtId="0" fontId="2" fillId="19" borderId="0" xfId="0" applyFont="1" applyFill="1" applyAlignment="1">
      <alignment horizontal="center" vertical="center"/>
    </xf>
    <xf numFmtId="0" fontId="5" fillId="4" borderId="0" xfId="0" applyFont="1" applyFill="1" applyAlignment="1">
      <alignment vertical="center"/>
    </xf>
    <xf numFmtId="0" fontId="2" fillId="2" borderId="0" xfId="0" applyFont="1" applyFill="1" applyAlignment="1">
      <alignment vertical="center"/>
    </xf>
    <xf numFmtId="0" fontId="0" fillId="2" borderId="0" xfId="0" applyFill="1" applyAlignment="1"/>
    <xf numFmtId="0" fontId="2" fillId="2" borderId="0" xfId="0" applyFont="1" applyFill="1" applyBorder="1" applyAlignment="1"/>
    <xf numFmtId="0" fontId="0" fillId="3" borderId="0" xfId="0" applyFill="1" applyAlignment="1"/>
    <xf numFmtId="0" fontId="3" fillId="2" borderId="0" xfId="2" applyFill="1" applyAlignment="1"/>
    <xf numFmtId="0" fontId="16" fillId="20" borderId="0" xfId="5" applyFont="1" applyFill="1" applyAlignment="1"/>
    <xf numFmtId="0" fontId="17" fillId="20" borderId="0" xfId="6" applyFont="1" applyFill="1" applyAlignment="1">
      <alignment vertical="center"/>
    </xf>
    <xf numFmtId="0" fontId="18" fillId="20" borderId="0" xfId="5" applyFont="1" applyFill="1" applyAlignment="1"/>
    <xf numFmtId="0" fontId="19" fillId="0" borderId="0" xfId="6" applyFont="1" applyFill="1" applyAlignment="1">
      <alignment vertical="center"/>
    </xf>
    <xf numFmtId="0" fontId="20" fillId="0" borderId="0" xfId="5" applyFont="1" applyFill="1" applyAlignment="1"/>
    <xf numFmtId="0" fontId="15" fillId="20" borderId="0" xfId="5" applyFont="1" applyFill="1" applyAlignment="1"/>
    <xf numFmtId="0" fontId="21" fillId="20" borderId="0" xfId="7" applyFont="1" applyFill="1" applyAlignment="1"/>
    <xf numFmtId="0" fontId="15" fillId="20" borderId="0" xfId="8" applyFont="1" applyFill="1" applyAlignment="1"/>
    <xf numFmtId="0" fontId="24" fillId="20" borderId="0" xfId="9" applyFont="1" applyFill="1" applyAlignment="1"/>
    <xf numFmtId="0" fontId="26" fillId="20" borderId="0" xfId="10" applyFont="1" applyFill="1" applyAlignment="1"/>
    <xf numFmtId="0" fontId="27" fillId="20" borderId="0" xfId="6" applyFont="1" applyFill="1" applyAlignment="1"/>
    <xf numFmtId="0" fontId="28" fillId="20" borderId="0" xfId="11" applyFont="1" applyFill="1" applyAlignment="1"/>
    <xf numFmtId="0" fontId="28" fillId="20" borderId="0" xfId="11" applyFont="1" applyFill="1" applyAlignment="1">
      <alignment horizontal="left"/>
    </xf>
    <xf numFmtId="0" fontId="28" fillId="20" borderId="0" xfId="6" applyFont="1" applyFill="1" applyAlignment="1"/>
    <xf numFmtId="0" fontId="28" fillId="20" borderId="0" xfId="6" applyFont="1" applyFill="1" applyAlignment="1">
      <alignment horizontal="left"/>
    </xf>
    <xf numFmtId="0" fontId="29" fillId="20" borderId="0" xfId="9" applyFont="1" applyFill="1" applyAlignment="1"/>
    <xf numFmtId="0" fontId="27" fillId="20" borderId="0" xfId="11" applyFont="1" applyFill="1" applyAlignment="1">
      <alignment wrapText="1"/>
    </xf>
    <xf numFmtId="0" fontId="27" fillId="20" borderId="0" xfId="11" applyFont="1" applyFill="1" applyAlignment="1">
      <alignment horizontal="left" wrapText="1"/>
    </xf>
    <xf numFmtId="0" fontId="12" fillId="20" borderId="0" xfId="12" applyFill="1"/>
    <xf numFmtId="0" fontId="28" fillId="20" borderId="0" xfId="13" applyFont="1" applyFill="1" applyAlignment="1">
      <alignment horizontal="left" vertical="center" wrapText="1"/>
    </xf>
    <xf numFmtId="0" fontId="30" fillId="2" borderId="0" xfId="14" applyFont="1" applyFill="1"/>
    <xf numFmtId="1" fontId="28" fillId="20" borderId="0" xfId="13" applyNumberFormat="1" applyFont="1" applyFill="1" applyAlignment="1">
      <alignment horizontal="left" vertical="center"/>
    </xf>
    <xf numFmtId="0" fontId="28" fillId="20" borderId="0" xfId="12" applyFont="1" applyFill="1"/>
    <xf numFmtId="0" fontId="31" fillId="20" borderId="0" xfId="12" applyFont="1" applyFill="1"/>
    <xf numFmtId="0" fontId="31" fillId="20" borderId="0" xfId="12" applyFont="1" applyFill="1" applyAlignment="1">
      <alignment wrapText="1"/>
    </xf>
    <xf numFmtId="0" fontId="31" fillId="20" borderId="0" xfId="12" applyFont="1" applyFill="1" applyAlignment="1">
      <alignment horizontal="left"/>
    </xf>
    <xf numFmtId="0" fontId="32" fillId="2" borderId="0" xfId="0" applyFont="1" applyFill="1" applyAlignment="1"/>
    <xf numFmtId="0" fontId="15" fillId="20" borderId="0" xfId="5" applyFill="1"/>
    <xf numFmtId="0" fontId="33" fillId="20" borderId="0" xfId="2" applyFont="1" applyFill="1" applyAlignment="1"/>
    <xf numFmtId="0" fontId="0" fillId="2" borderId="0" xfId="0" applyFill="1" applyAlignment="1">
      <alignment wrapText="1"/>
    </xf>
    <xf numFmtId="0" fontId="0" fillId="2" borderId="0" xfId="0" applyFill="1" applyBorder="1" applyAlignment="1">
      <alignment wrapText="1"/>
    </xf>
    <xf numFmtId="3" fontId="0" fillId="0" borderId="0" xfId="0" applyNumberFormat="1" applyFill="1" applyBorder="1" applyAlignment="1">
      <alignment horizontal="right"/>
    </xf>
    <xf numFmtId="0" fontId="34" fillId="4" borderId="0" xfId="0" applyFont="1" applyFill="1" applyAlignment="1">
      <alignment vertical="center"/>
    </xf>
    <xf numFmtId="0" fontId="0" fillId="2" borderId="0" xfId="0" applyFill="1" applyAlignment="1">
      <alignment wrapText="1"/>
    </xf>
    <xf numFmtId="0" fontId="0" fillId="2" borderId="0" xfId="0" applyFill="1" applyBorder="1" applyAlignment="1">
      <alignment wrapText="1"/>
    </xf>
    <xf numFmtId="0" fontId="35" fillId="2" borderId="0" xfId="0" applyFont="1" applyFill="1" applyAlignment="1">
      <alignment horizontal="left"/>
    </xf>
    <xf numFmtId="9" fontId="0" fillId="2" borderId="0" xfId="1" applyFont="1" applyFill="1"/>
    <xf numFmtId="0" fontId="37" fillId="2" borderId="0" xfId="0" applyFont="1" applyFill="1" applyAlignment="1"/>
    <xf numFmtId="0" fontId="37" fillId="2" borderId="0" xfId="0" applyFont="1" applyFill="1"/>
    <xf numFmtId="9" fontId="2" fillId="2" borderId="0" xfId="1" applyFont="1" applyFill="1" applyAlignment="1">
      <alignment vertical="center"/>
    </xf>
    <xf numFmtId="0" fontId="0" fillId="2" borderId="0" xfId="0" applyFont="1" applyFill="1" applyBorder="1" applyAlignment="1">
      <alignment horizontal="left"/>
    </xf>
    <xf numFmtId="0" fontId="37" fillId="2" borderId="0" xfId="0" applyFont="1" applyFill="1" applyAlignment="1">
      <alignment horizontal="left"/>
    </xf>
    <xf numFmtId="0" fontId="37" fillId="2" borderId="1" xfId="0" applyFont="1" applyFill="1" applyBorder="1" applyAlignment="1">
      <alignment horizontal="left"/>
    </xf>
    <xf numFmtId="0" fontId="0" fillId="2" borderId="2" xfId="0" applyFont="1" applyFill="1" applyBorder="1" applyAlignment="1">
      <alignment horizontal="left"/>
    </xf>
    <xf numFmtId="0" fontId="12" fillId="18" borderId="0" xfId="0" applyFont="1" applyFill="1" applyAlignment="1">
      <alignment horizontal="left" vertical="center"/>
    </xf>
    <xf numFmtId="0" fontId="0" fillId="2" borderId="0" xfId="0" applyFont="1" applyFill="1" applyAlignment="1">
      <alignment horizontal="left"/>
    </xf>
    <xf numFmtId="0" fontId="0" fillId="2" borderId="0" xfId="0" applyFill="1" applyAlignment="1">
      <alignment wrapText="1"/>
    </xf>
    <xf numFmtId="0" fontId="0" fillId="2" borderId="0" xfId="0" applyFill="1" applyBorder="1" applyAlignment="1">
      <alignment wrapText="1"/>
    </xf>
    <xf numFmtId="0" fontId="5" fillId="4" borderId="0" xfId="0" applyFont="1" applyFill="1" applyAlignment="1">
      <alignment horizontal="left" vertical="center" wrapText="1"/>
    </xf>
    <xf numFmtId="0" fontId="6" fillId="0" borderId="0" xfId="3" applyAlignment="1">
      <alignment horizontal="center" vertical="center" wrapText="1"/>
    </xf>
    <xf numFmtId="0" fontId="6" fillId="0" borderId="0" xfId="3" applyAlignment="1">
      <alignment horizontal="center" wrapText="1"/>
    </xf>
    <xf numFmtId="0" fontId="6" fillId="0" borderId="0" xfId="3" applyAlignment="1">
      <alignment horizontal="center"/>
    </xf>
    <xf numFmtId="0" fontId="2" fillId="19" borderId="0" xfId="0" applyFont="1" applyFill="1" applyAlignment="1">
      <alignment horizontal="center"/>
    </xf>
    <xf numFmtId="0" fontId="35" fillId="2" borderId="0" xfId="0" applyFont="1" applyFill="1" applyAlignment="1">
      <alignment wrapText="1"/>
    </xf>
  </cellXfs>
  <cellStyles count="15">
    <cellStyle name="Comma 2" xfId="4" xr:uid="{00000000-0005-0000-0000-000000000000}"/>
    <cellStyle name="Hyperlink" xfId="2" builtinId="8"/>
    <cellStyle name="Hyperlink 2" xfId="7" xr:uid="{1CDCDDC8-DE6F-471B-AAD1-F7EA44628E08}"/>
    <cellStyle name="Hyperlink 2 2" xfId="9" xr:uid="{4C4AC7E7-927F-47CE-95E2-DF756538E996}"/>
    <cellStyle name="Hyperlink 3" xfId="10" xr:uid="{92936383-A8F4-4736-9E39-01ED1A5CEE42}"/>
    <cellStyle name="Normal" xfId="0" builtinId="0"/>
    <cellStyle name="Normal 2" xfId="3" xr:uid="{00000000-0005-0000-0000-000003000000}"/>
    <cellStyle name="Normal 2 2 2 2" xfId="6" xr:uid="{0DE4CBE3-50DE-443A-AFB0-48E909612410}"/>
    <cellStyle name="Normal 2 3" xfId="11" xr:uid="{250FDA50-2C57-4F49-A08C-83A40FA448E3}"/>
    <cellStyle name="Normal 2 4" xfId="13" xr:uid="{79F05F25-BE50-4E51-9C29-CEDB39F642CC}"/>
    <cellStyle name="Normal 5 2" xfId="12" xr:uid="{2EAAFD10-28D7-453F-91DF-CF111386E9F3}"/>
    <cellStyle name="Normal 6" xfId="14" xr:uid="{AF3CA2D3-E7D6-4D24-9A1D-02015919270E}"/>
    <cellStyle name="Normal 6 2" xfId="5" xr:uid="{20F6D570-6106-4181-BF3A-ED537E643F1E}"/>
    <cellStyle name="Normal 7 2" xfId="8" xr:uid="{464AC709-0515-48FB-8BFC-5EEDFB43C876}"/>
    <cellStyle name="Percent" xfId="1" builtinId="5"/>
  </cellStyles>
  <dxfs count="577">
    <dxf>
      <border diagonalUp="0" diagonalDown="0" outline="0">
        <left/>
        <right/>
        <top/>
        <bottom/>
      </border>
    </dxf>
    <dxf>
      <border diagonalUp="0" diagonalDown="0" outline="0">
        <left/>
        <right/>
        <top/>
        <bottom/>
      </border>
    </dxf>
    <dxf>
      <border diagonalUp="0" diagonalDown="0" outline="0">
        <left/>
        <right/>
        <top/>
        <bottom/>
      </border>
    </dxf>
    <dxf>
      <border diagonalUp="0" diagonalDown="0" outline="0">
        <left/>
        <right/>
        <top/>
        <bottom/>
      </border>
    </dxf>
    <dxf>
      <border diagonalUp="0" diagonalDown="0" outline="0">
        <left/>
        <right/>
        <top/>
        <bottom/>
      </border>
    </dxf>
    <dxf>
      <border diagonalUp="0" diagonalDown="0" outline="0">
        <left/>
        <right/>
        <top/>
        <bottom/>
      </border>
    </dxf>
    <dxf>
      <border diagonalUp="0" diagonalDown="0" outline="0">
        <left/>
        <right/>
        <top/>
        <bottom/>
      </border>
    </dxf>
    <dxf>
      <border diagonalUp="0" diagonalDown="0" outline="0">
        <left/>
        <right/>
        <top/>
        <bottom/>
      </border>
    </dxf>
    <dxf>
      <border diagonalUp="0" diagonalDown="0" outline="0">
        <left/>
        <right/>
        <top/>
        <bottom/>
      </border>
    </dxf>
    <dxf>
      <border diagonalUp="0" diagonalDown="0" outline="0">
        <left/>
        <right/>
        <top/>
        <bottom/>
      </border>
    </dxf>
    <dxf>
      <border diagonalUp="0" diagonalDown="0" outline="0">
        <left/>
        <right/>
        <top/>
        <bottom/>
      </border>
    </dxf>
    <dxf>
      <border diagonalUp="0" diagonalDown="0" outline="0">
        <left/>
        <right/>
        <top/>
        <bottom/>
      </border>
    </dxf>
    <dxf>
      <numFmt numFmtId="27" formatCode="dd/mm/yyyy\ hh:mm"/>
      <border diagonalUp="0" diagonalDown="0" outline="0">
        <left/>
        <right/>
        <top/>
        <bottom/>
      </border>
    </dxf>
    <dxf>
      <numFmt numFmtId="27" formatCode="dd/mm/yyyy\ hh:mm"/>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rgb="FFFFFF00"/>
        </patternFill>
      </fill>
      <border diagonalUp="0" diagonalDown="0" outline="0">
        <left/>
        <right/>
        <top/>
        <bottom/>
      </border>
    </dxf>
    <dxf>
      <numFmt numFmtId="164" formatCode="#,##0_ ;\-#,##0\ "/>
      <fill>
        <patternFill patternType="solid">
          <fgColor indexed="64"/>
          <bgColor rgb="FFFFFF00"/>
        </patternFill>
      </fill>
    </dxf>
    <dxf>
      <font>
        <b val="0"/>
        <i val="0"/>
        <strike val="0"/>
        <condense val="0"/>
        <extend val="0"/>
        <outline val="0"/>
        <shadow val="0"/>
        <u val="none"/>
        <vertAlign val="baseline"/>
        <sz val="12"/>
        <color theme="1"/>
        <name val="Arial"/>
        <scheme val="none"/>
      </font>
      <numFmt numFmtId="164" formatCode="#,##0_ ;\-#,##0\ "/>
      <fill>
        <patternFill patternType="solid">
          <fgColor indexed="64"/>
          <bgColor rgb="FF92D050"/>
        </patternFill>
      </fill>
      <border diagonalUp="0" diagonalDown="0" outline="0">
        <left/>
        <right/>
        <top/>
        <bottom/>
      </border>
    </dxf>
    <dxf>
      <numFmt numFmtId="164" formatCode="#,##0_ ;\-#,##0\ "/>
      <fill>
        <patternFill patternType="solid">
          <fgColor indexed="64"/>
          <bgColor rgb="FF92D050"/>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fill>
        <patternFill patternType="solid">
          <fgColor indexed="64"/>
          <bgColor rgb="FF92D050"/>
        </patternFill>
      </fill>
      <border diagonalUp="0" diagonalDown="0" outline="0">
        <left/>
        <right/>
        <top/>
        <bottom/>
      </border>
    </dxf>
    <dxf>
      <numFmt numFmtId="164" formatCode="#,##0_ ;\-#,##0\ "/>
      <fill>
        <patternFill patternType="solid">
          <fgColor indexed="64"/>
          <bgColor rgb="FF92D050"/>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fill>
        <patternFill patternType="solid">
          <fgColor indexed="64"/>
          <bgColor rgb="FFFFFF00"/>
        </patternFill>
      </fill>
      <border diagonalUp="0" diagonalDown="0" outline="0">
        <left/>
        <right/>
        <top/>
        <bottom/>
      </border>
    </dxf>
    <dxf>
      <numFmt numFmtId="164" formatCode="#,##0_ ;\-#,##0\ "/>
      <fill>
        <patternFill patternType="solid">
          <fgColor indexed="64"/>
          <bgColor rgb="FFFFFF00"/>
        </patternFill>
      </fill>
    </dxf>
    <dxf>
      <font>
        <b val="0"/>
        <i val="0"/>
        <strike val="0"/>
        <condense val="0"/>
        <extend val="0"/>
        <outline val="0"/>
        <shadow val="0"/>
        <u val="none"/>
        <vertAlign val="baseline"/>
        <sz val="12"/>
        <color theme="1"/>
        <name val="Arial"/>
        <scheme val="none"/>
      </font>
      <numFmt numFmtId="164" formatCode="#,##0_ ;\-#,##0\ "/>
      <fill>
        <patternFill patternType="solid">
          <fgColor indexed="64"/>
          <bgColor rgb="FF92D050"/>
        </patternFill>
      </fill>
      <border diagonalUp="0" diagonalDown="0" outline="0">
        <left/>
        <right/>
        <top/>
        <bottom/>
      </border>
    </dxf>
    <dxf>
      <numFmt numFmtId="164" formatCode="#,##0_ ;\-#,##0\ "/>
      <fill>
        <patternFill patternType="solid">
          <fgColor indexed="64"/>
          <bgColor rgb="FF92D050"/>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fill>
        <patternFill patternType="solid">
          <fgColor indexed="64"/>
          <bgColor rgb="FF92D050"/>
        </patternFill>
      </fill>
      <border diagonalUp="0" diagonalDown="0" outline="0">
        <left/>
        <right/>
        <top/>
        <bottom/>
      </border>
    </dxf>
    <dxf>
      <numFmt numFmtId="164" formatCode="#,##0_ ;\-#,##0\ "/>
      <fill>
        <patternFill patternType="solid">
          <fgColor indexed="64"/>
          <bgColor rgb="FF92D050"/>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fill>
        <patternFill patternType="solid">
          <fgColor indexed="64"/>
          <bgColor rgb="FFFFFF00"/>
        </patternFill>
      </fill>
      <border diagonalUp="0" diagonalDown="0" outline="0">
        <left/>
        <right/>
        <top/>
        <bottom/>
      </border>
    </dxf>
    <dxf>
      <numFmt numFmtId="164" formatCode="#,##0_ ;\-#,##0\ "/>
      <fill>
        <patternFill patternType="solid">
          <fgColor indexed="64"/>
          <bgColor rgb="FFFFFF00"/>
        </patternFill>
      </fill>
    </dxf>
    <dxf>
      <font>
        <b val="0"/>
        <i val="0"/>
        <strike val="0"/>
        <condense val="0"/>
        <extend val="0"/>
        <outline val="0"/>
        <shadow val="0"/>
        <u val="none"/>
        <vertAlign val="baseline"/>
        <sz val="12"/>
        <color theme="1"/>
        <name val="Arial"/>
        <scheme val="none"/>
      </font>
      <numFmt numFmtId="164" formatCode="#,##0_ ;\-#,##0\ "/>
      <fill>
        <patternFill patternType="solid">
          <fgColor indexed="64"/>
          <bgColor rgb="FF92D050"/>
        </patternFill>
      </fill>
      <border diagonalUp="0" diagonalDown="0" outline="0">
        <left/>
        <right/>
        <top/>
        <bottom/>
      </border>
    </dxf>
    <dxf>
      <numFmt numFmtId="164" formatCode="#,##0_ ;\-#,##0\ "/>
      <fill>
        <patternFill patternType="solid">
          <fgColor indexed="64"/>
          <bgColor rgb="FF92D050"/>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fill>
        <patternFill patternType="solid">
          <fgColor indexed="64"/>
          <bgColor rgb="FF92D050"/>
        </patternFill>
      </fill>
      <border diagonalUp="0" diagonalDown="0" outline="0">
        <left/>
        <right/>
        <top/>
        <bottom/>
      </border>
    </dxf>
    <dxf>
      <numFmt numFmtId="164" formatCode="#,##0_ ;\-#,##0\ "/>
      <fill>
        <patternFill patternType="solid">
          <fgColor indexed="64"/>
          <bgColor rgb="FF92D050"/>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fill>
        <patternFill patternType="solid">
          <fgColor indexed="64"/>
          <bgColor rgb="FFFFFF00"/>
        </patternFill>
      </fill>
      <border diagonalUp="0" diagonalDown="0" outline="0">
        <left/>
        <right/>
        <top/>
        <bottom/>
      </border>
    </dxf>
    <dxf>
      <numFmt numFmtId="164" formatCode="#,##0_ ;\-#,##0\ "/>
      <fill>
        <patternFill patternType="solid">
          <fgColor indexed="64"/>
          <bgColor rgb="FFFFFF00"/>
        </patternFill>
      </fill>
    </dxf>
    <dxf>
      <font>
        <b val="0"/>
        <i val="0"/>
        <strike val="0"/>
        <condense val="0"/>
        <extend val="0"/>
        <outline val="0"/>
        <shadow val="0"/>
        <u val="none"/>
        <vertAlign val="baseline"/>
        <sz val="12"/>
        <color theme="1"/>
        <name val="Arial"/>
        <scheme val="none"/>
      </font>
      <numFmt numFmtId="164" formatCode="#,##0_ ;\-#,##0\ "/>
      <fill>
        <patternFill patternType="solid">
          <fgColor indexed="64"/>
          <bgColor rgb="FF92D050"/>
        </patternFill>
      </fill>
      <border diagonalUp="0" diagonalDown="0" outline="0">
        <left/>
        <right/>
        <top/>
        <bottom/>
      </border>
    </dxf>
    <dxf>
      <numFmt numFmtId="164" formatCode="#,##0_ ;\-#,##0\ "/>
      <fill>
        <patternFill patternType="solid">
          <fgColor indexed="64"/>
          <bgColor rgb="FF92D050"/>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fill>
        <patternFill patternType="solid">
          <fgColor indexed="64"/>
          <bgColor rgb="FF92D050"/>
        </patternFill>
      </fill>
      <border diagonalUp="0" diagonalDown="0" outline="0">
        <left/>
        <right/>
        <top/>
        <bottom/>
      </border>
    </dxf>
    <dxf>
      <numFmt numFmtId="164" formatCode="#,##0_ ;\-#,##0\ "/>
      <fill>
        <patternFill patternType="solid">
          <fgColor indexed="64"/>
          <bgColor rgb="FF92D050"/>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fill>
        <patternFill patternType="solid">
          <fgColor indexed="64"/>
          <bgColor rgb="FFFFFF00"/>
        </patternFill>
      </fill>
      <border diagonalUp="0" diagonalDown="0" outline="0">
        <left/>
        <right/>
        <top/>
        <bottom/>
      </border>
    </dxf>
    <dxf>
      <numFmt numFmtId="164" formatCode="#,##0_ ;\-#,##0\ "/>
      <fill>
        <patternFill patternType="solid">
          <fgColor indexed="64"/>
          <bgColor rgb="FFFFFF00"/>
        </patternFill>
      </fill>
    </dxf>
    <dxf>
      <font>
        <b val="0"/>
        <i val="0"/>
        <strike val="0"/>
        <condense val="0"/>
        <extend val="0"/>
        <outline val="0"/>
        <shadow val="0"/>
        <u val="none"/>
        <vertAlign val="baseline"/>
        <sz val="12"/>
        <color theme="1"/>
        <name val="Arial"/>
        <scheme val="none"/>
      </font>
      <numFmt numFmtId="164" formatCode="#,##0_ ;\-#,##0\ "/>
      <fill>
        <patternFill patternType="solid">
          <fgColor indexed="64"/>
          <bgColor rgb="FF92D050"/>
        </patternFill>
      </fill>
      <border diagonalUp="0" diagonalDown="0" outline="0">
        <left/>
        <right/>
        <top/>
        <bottom/>
      </border>
    </dxf>
    <dxf>
      <numFmt numFmtId="164" formatCode="#,##0_ ;\-#,##0\ "/>
      <fill>
        <patternFill patternType="solid">
          <fgColor indexed="64"/>
          <bgColor rgb="FF92D050"/>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fill>
        <patternFill patternType="solid">
          <fgColor indexed="64"/>
          <bgColor rgb="FF92D050"/>
        </patternFill>
      </fill>
      <border diagonalUp="0" diagonalDown="0" outline="0">
        <left/>
        <right/>
        <top/>
        <bottom/>
      </border>
    </dxf>
    <dxf>
      <numFmt numFmtId="164" formatCode="#,##0_ ;\-#,##0\ "/>
      <fill>
        <patternFill patternType="solid">
          <fgColor indexed="64"/>
          <bgColor rgb="FF92D050"/>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fill>
        <patternFill patternType="solid">
          <fgColor indexed="64"/>
          <bgColor rgb="FFFFFF00"/>
        </patternFill>
      </fill>
      <border diagonalUp="0" diagonalDown="0" outline="0">
        <left/>
        <right/>
        <top/>
        <bottom/>
      </border>
    </dxf>
    <dxf>
      <numFmt numFmtId="164" formatCode="#,##0_ ;\-#,##0\ "/>
      <fill>
        <patternFill patternType="solid">
          <fgColor indexed="64"/>
          <bgColor rgb="FFFFFF00"/>
        </patternFill>
      </fill>
    </dxf>
    <dxf>
      <font>
        <b val="0"/>
        <i val="0"/>
        <strike val="0"/>
        <condense val="0"/>
        <extend val="0"/>
        <outline val="0"/>
        <shadow val="0"/>
        <u val="none"/>
        <vertAlign val="baseline"/>
        <sz val="12"/>
        <color theme="1"/>
        <name val="Arial"/>
        <scheme val="none"/>
      </font>
      <numFmt numFmtId="164" formatCode="#,##0_ ;\-#,##0\ "/>
      <fill>
        <patternFill patternType="solid">
          <fgColor indexed="64"/>
          <bgColor rgb="FF92D050"/>
        </patternFill>
      </fill>
      <border diagonalUp="0" diagonalDown="0" outline="0">
        <left/>
        <right/>
        <top/>
        <bottom/>
      </border>
    </dxf>
    <dxf>
      <numFmt numFmtId="164" formatCode="#,##0_ ;\-#,##0\ "/>
      <fill>
        <patternFill patternType="solid">
          <fgColor indexed="64"/>
          <bgColor rgb="FF92D050"/>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fill>
        <patternFill patternType="solid">
          <fgColor indexed="64"/>
          <bgColor rgb="FF92D050"/>
        </patternFill>
      </fill>
      <border diagonalUp="0" diagonalDown="0" outline="0">
        <left/>
        <right/>
        <top/>
        <bottom/>
      </border>
    </dxf>
    <dxf>
      <numFmt numFmtId="164" formatCode="#,##0_ ;\-#,##0\ "/>
      <fill>
        <patternFill patternType="solid">
          <fgColor indexed="64"/>
          <bgColor rgb="FF92D050"/>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fill>
        <patternFill patternType="solid">
          <fgColor indexed="64"/>
          <bgColor rgb="FFFFFF00"/>
        </patternFill>
      </fill>
      <border diagonalUp="0" diagonalDown="0" outline="0">
        <left/>
        <right/>
        <top/>
        <bottom/>
      </border>
    </dxf>
    <dxf>
      <numFmt numFmtId="164" formatCode="#,##0_ ;\-#,##0\ "/>
      <fill>
        <patternFill patternType="solid">
          <fgColor indexed="64"/>
          <bgColor rgb="FFFFFF00"/>
        </patternFill>
      </fill>
    </dxf>
    <dxf>
      <font>
        <b val="0"/>
        <i val="0"/>
        <strike val="0"/>
        <condense val="0"/>
        <extend val="0"/>
        <outline val="0"/>
        <shadow val="0"/>
        <u val="none"/>
        <vertAlign val="baseline"/>
        <sz val="12"/>
        <color theme="1"/>
        <name val="Arial"/>
        <scheme val="none"/>
      </font>
      <numFmt numFmtId="164" formatCode="#,##0_ ;\-#,##0\ "/>
      <fill>
        <patternFill patternType="solid">
          <fgColor indexed="64"/>
          <bgColor rgb="FF92D050"/>
        </patternFill>
      </fill>
      <border diagonalUp="0" diagonalDown="0" outline="0">
        <left/>
        <right/>
        <top/>
        <bottom/>
      </border>
    </dxf>
    <dxf>
      <numFmt numFmtId="164" formatCode="#,##0_ ;\-#,##0\ "/>
      <fill>
        <patternFill patternType="solid">
          <fgColor indexed="64"/>
          <bgColor rgb="FF92D050"/>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fill>
        <patternFill patternType="solid">
          <fgColor indexed="64"/>
          <bgColor rgb="FF92D050"/>
        </patternFill>
      </fill>
      <border diagonalUp="0" diagonalDown="0" outline="0">
        <left/>
        <right/>
        <top/>
        <bottom/>
      </border>
    </dxf>
    <dxf>
      <numFmt numFmtId="164" formatCode="#,##0_ ;\-#,##0\ "/>
      <fill>
        <patternFill patternType="solid">
          <fgColor indexed="64"/>
          <bgColor rgb="FF92D050"/>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fill>
        <patternFill patternType="solid">
          <fgColor indexed="64"/>
          <bgColor theme="2" tint="-9.9978637043366805E-2"/>
        </patternFill>
      </fill>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fill>
        <patternFill patternType="solid">
          <fgColor indexed="64"/>
          <bgColor theme="2" tint="-9.9978637043366805E-2"/>
        </patternFill>
      </fill>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fill>
        <patternFill patternType="solid">
          <fgColor indexed="64"/>
          <bgColor theme="2" tint="-9.9978637043366805E-2"/>
        </patternFill>
      </fill>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fill>
        <patternFill patternType="solid">
          <fgColor indexed="64"/>
          <bgColor theme="2" tint="-9.9978637043366805E-2"/>
        </patternFill>
      </fill>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fill>
        <patternFill patternType="solid">
          <fgColor indexed="64"/>
          <bgColor theme="2" tint="-9.9978637043366805E-2"/>
        </patternFill>
      </fill>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fill>
        <patternFill patternType="solid">
          <fgColor indexed="64"/>
          <bgColor theme="2" tint="-9.9978637043366805E-2"/>
        </patternFill>
      </fill>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border diagonalUp="0" diagonalDown="0" outline="0">
        <left/>
        <right/>
        <top/>
        <bottom/>
      </border>
    </dxf>
    <dxf>
      <border diagonalUp="0" diagonalDown="0" outline="0">
        <left/>
        <right/>
        <top/>
        <bottom/>
      </border>
    </dxf>
    <dxf>
      <border diagonalUp="0" diagonalDown="0" outline="0">
        <left/>
        <right/>
        <top/>
        <bottom/>
      </border>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numFmt numFmtId="27" formatCode="dd/mm/yyyy\ hh:mm"/>
      <fill>
        <patternFill>
          <fgColor indexed="64"/>
          <bgColor theme="0"/>
        </patternFill>
      </fill>
    </dxf>
    <dxf>
      <numFmt numFmtId="27" formatCode="dd/mm/yyyy\ hh:mm"/>
      <fill>
        <patternFill>
          <fgColor indexed="64"/>
          <bgColor theme="0"/>
        </patternFill>
      </fill>
    </dxf>
    <dxf>
      <font>
        <b val="0"/>
        <i val="0"/>
        <strike val="0"/>
        <condense val="0"/>
        <extend val="0"/>
        <outline val="0"/>
        <shadow val="0"/>
        <u val="none"/>
        <vertAlign val="baseline"/>
        <sz val="12"/>
        <color theme="1"/>
        <name val="Arial"/>
        <scheme val="none"/>
      </font>
      <numFmt numFmtId="164" formatCode="#,##0_ ;\-#,##0\ "/>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rgb="FFFFFF0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rgb="FFFFFF0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0" tint="-0.249977111117893"/>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tint="-0.249977111117893"/>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rgb="FF00B0F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rgb="FF00B0F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5" tint="0.59999389629810485"/>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5" tint="0.5999938962981048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5" tint="0.59999389629810485"/>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5" tint="0.5999938962981048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5" tint="0.59999389629810485"/>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5" tint="0.5999938962981048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5" tint="0.59999389629810485"/>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5" tint="0.5999938962981048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fgColor indexed="64"/>
          <bgColor rgb="FF00B0F0"/>
        </patternFill>
      </fill>
      <border diagonalUp="0" diagonalDown="0" outline="0">
        <left style="thin">
          <color indexed="64"/>
        </left>
        <right style="thin">
          <color indexed="64"/>
        </right>
        <top style="thin">
          <color indexed="64"/>
        </top>
        <bottom style="thin">
          <color indexed="64"/>
        </bottom>
      </border>
    </dxf>
    <dxf>
      <fill>
        <patternFill>
          <fgColor indexed="64"/>
          <bgColor rgb="FF00B0F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fgColor indexed="64"/>
          <bgColor rgb="FF00B0F0"/>
        </patternFill>
      </fill>
      <border diagonalUp="0" diagonalDown="0" outline="0">
        <left style="thin">
          <color indexed="64"/>
        </left>
        <right style="thin">
          <color indexed="64"/>
        </right>
        <top style="thin">
          <color indexed="64"/>
        </top>
        <bottom style="thin">
          <color indexed="64"/>
        </bottom>
      </border>
    </dxf>
    <dxf>
      <fill>
        <patternFill>
          <fgColor indexed="64"/>
          <bgColor rgb="FF00B0F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fgColor indexed="64"/>
          <bgColor rgb="FF00B0F0"/>
        </patternFill>
      </fill>
      <border diagonalUp="0" diagonalDown="0" outline="0">
        <left style="thin">
          <color indexed="64"/>
        </left>
        <right style="thin">
          <color indexed="64"/>
        </right>
        <top style="thin">
          <color indexed="64"/>
        </top>
        <bottom style="thin">
          <color indexed="64"/>
        </bottom>
      </border>
    </dxf>
    <dxf>
      <fill>
        <patternFill>
          <fgColor indexed="64"/>
          <bgColor rgb="FF00B0F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fgColor indexed="64"/>
          <bgColor rgb="FF00B0F0"/>
        </patternFill>
      </fill>
      <border diagonalUp="0" diagonalDown="0" outline="0">
        <left style="thin">
          <color indexed="64"/>
        </left>
        <right style="thin">
          <color indexed="64"/>
        </right>
        <top style="thin">
          <color indexed="64"/>
        </top>
        <bottom style="thin">
          <color indexed="64"/>
        </bottom>
      </border>
    </dxf>
    <dxf>
      <fill>
        <patternFill>
          <fgColor indexed="64"/>
          <bgColor rgb="FF00B0F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rgb="FFCC99FF"/>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rgb="FFCC99FF"/>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rgb="FFFFFF0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rgb="FFFFFF0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0" tint="-0.249977111117893"/>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tint="-0.249977111117893"/>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0" tint="-0.249977111117893"/>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tint="-0.249977111117893"/>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9" tint="0.59999389629810485"/>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9" tint="0.5999938962981048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fgColor indexed="64"/>
          <bgColor rgb="FFFFCCFF"/>
        </patternFill>
      </fill>
      <border diagonalUp="0" diagonalDown="0" outline="0">
        <left style="thin">
          <color indexed="64"/>
        </left>
        <right style="thin">
          <color indexed="64"/>
        </right>
        <top style="thin">
          <color indexed="64"/>
        </top>
        <bottom style="thin">
          <color indexed="64"/>
        </bottom>
      </border>
    </dxf>
    <dxf>
      <fill>
        <patternFill>
          <fgColor indexed="64"/>
          <bgColor rgb="FFFFCCFF"/>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fgColor indexed="64"/>
          <bgColor rgb="FFFFCCFF"/>
        </patternFill>
      </fill>
      <border diagonalUp="0" diagonalDown="0" outline="0">
        <left style="thin">
          <color indexed="64"/>
        </left>
        <right style="thin">
          <color indexed="64"/>
        </right>
        <top style="thin">
          <color indexed="64"/>
        </top>
        <bottom style="thin">
          <color indexed="64"/>
        </bottom>
      </border>
    </dxf>
    <dxf>
      <fill>
        <patternFill>
          <fgColor indexed="64"/>
          <bgColor rgb="FFFFCCFF"/>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fgColor indexed="64"/>
          <bgColor rgb="FFFFCCFF"/>
        </patternFill>
      </fill>
      <border diagonalUp="0" diagonalDown="0" outline="0">
        <left style="thin">
          <color indexed="64"/>
        </left>
        <right style="thin">
          <color indexed="64"/>
        </right>
        <top style="thin">
          <color indexed="64"/>
        </top>
        <bottom style="thin">
          <color indexed="64"/>
        </bottom>
      </border>
    </dxf>
    <dxf>
      <fill>
        <patternFill>
          <fgColor indexed="64"/>
          <bgColor rgb="FFFFCCFF"/>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fgColor indexed="64"/>
          <bgColor rgb="FFFFCCFF"/>
        </patternFill>
      </fill>
      <border diagonalUp="0" diagonalDown="0" outline="0">
        <left style="thin">
          <color indexed="64"/>
        </left>
        <right style="thin">
          <color indexed="64"/>
        </right>
        <top style="thin">
          <color indexed="64"/>
        </top>
        <bottom style="thin">
          <color indexed="64"/>
        </bottom>
      </border>
    </dxf>
    <dxf>
      <fill>
        <patternFill>
          <fgColor indexed="64"/>
          <bgColor rgb="FFFFCCFF"/>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7" tint="0.59999389629810485"/>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7" tint="0.5999938962981048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7" tint="0.59999389629810485"/>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7" tint="0.5999938962981048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7" tint="0.59999389629810485"/>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7" tint="0.5999938962981048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7" tint="0.59999389629810485"/>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7" tint="0.5999938962981048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7" tint="0.59999389629810485"/>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7" tint="0.5999938962981048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27" formatCode="dd/mm/yyyy\ hh:mm"/>
      <fill>
        <patternFill patternType="solid">
          <fgColor indexed="64"/>
          <bgColor theme="0"/>
        </patternFill>
      </fill>
    </dxf>
    <dxf>
      <numFmt numFmtId="27" formatCode="dd/mm/yyyy\ hh:mm"/>
      <fill>
        <patternFill patternType="solid">
          <fgColor indexed="64"/>
          <bgColor theme="0"/>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0"/>
        </patternFill>
      </fill>
    </dxf>
    <dxf>
      <fill>
        <patternFill patternType="solid">
          <fgColor indexed="64"/>
          <bgColor theme="0"/>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0"/>
        </patternFill>
      </fill>
    </dxf>
    <dxf>
      <fill>
        <patternFill patternType="solid">
          <fgColor indexed="64"/>
          <bgColor theme="0"/>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rgb="FFFFFF00"/>
        </patternFill>
      </fill>
    </dxf>
    <dxf>
      <fill>
        <patternFill patternType="solid">
          <fgColor indexed="64"/>
          <bgColor rgb="FFFFFF00"/>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0" tint="-0.249977111117893"/>
        </patternFill>
      </fill>
    </dxf>
    <dxf>
      <fill>
        <patternFill patternType="solid">
          <fgColor indexed="64"/>
          <bgColor theme="0" tint="-0.249977111117893"/>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rgb="FF00B0F0"/>
        </patternFill>
      </fill>
    </dxf>
    <dxf>
      <fill>
        <patternFill patternType="solid">
          <fgColor indexed="64"/>
          <bgColor rgb="FF00B0F0"/>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rgb="FF00B0F0"/>
        </patternFill>
      </fill>
    </dxf>
    <dxf>
      <fill>
        <patternFill patternType="solid">
          <fgColor indexed="64"/>
          <bgColor rgb="FF00B0F0"/>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5" tint="0.39997558519241921"/>
        </patternFill>
      </fill>
    </dxf>
    <dxf>
      <fill>
        <patternFill patternType="solid">
          <fgColor indexed="64"/>
          <bgColor theme="5" tint="0.39997558519241921"/>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5" tint="0.39997558519241921"/>
        </patternFill>
      </fill>
    </dxf>
    <dxf>
      <fill>
        <patternFill patternType="solid">
          <fgColor indexed="64"/>
          <bgColor theme="5" tint="0.39997558519241921"/>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5" tint="0.39997558519241921"/>
        </patternFill>
      </fill>
    </dxf>
    <dxf>
      <fill>
        <patternFill patternType="solid">
          <fgColor indexed="64"/>
          <bgColor theme="5" tint="0.39997558519241921"/>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5" tint="0.39997558519241921"/>
        </patternFill>
      </fill>
    </dxf>
    <dxf>
      <fill>
        <patternFill patternType="solid">
          <fgColor indexed="64"/>
          <bgColor theme="5" tint="0.39997558519241921"/>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rgb="FF00B0F0"/>
        </patternFill>
      </fill>
    </dxf>
    <dxf>
      <fill>
        <patternFill patternType="solid">
          <fgColor indexed="64"/>
          <bgColor rgb="FF00B0F0"/>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rgb="FF00B0F0"/>
        </patternFill>
      </fill>
    </dxf>
    <dxf>
      <fill>
        <patternFill patternType="solid">
          <fgColor indexed="64"/>
          <bgColor rgb="FF00B0F0"/>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rgb="FF00B0F0"/>
        </patternFill>
      </fill>
    </dxf>
    <dxf>
      <fill>
        <patternFill patternType="solid">
          <fgColor indexed="64"/>
          <bgColor rgb="FF00B0F0"/>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rgb="FF00B0F0"/>
        </patternFill>
      </fill>
    </dxf>
    <dxf>
      <fill>
        <patternFill patternType="solid">
          <fgColor indexed="64"/>
          <bgColor rgb="FF00B0F0"/>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0"/>
        </patternFill>
      </fill>
    </dxf>
    <dxf>
      <fill>
        <patternFill>
          <fgColor indexed="64"/>
          <bgColor theme="0"/>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rgb="FFCC99FF"/>
        </patternFill>
      </fill>
    </dxf>
    <dxf>
      <fill>
        <patternFill patternType="solid">
          <fgColor indexed="64"/>
          <bgColor rgb="FFCC99FF"/>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rgb="FFFFFF00"/>
        </patternFill>
      </fill>
    </dxf>
    <dxf>
      <fill>
        <patternFill patternType="solid">
          <fgColor indexed="64"/>
          <bgColor rgb="FFFFFF00"/>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0" tint="-0.249977111117893"/>
        </patternFill>
      </fill>
    </dxf>
    <dxf>
      <fill>
        <patternFill patternType="solid">
          <fgColor indexed="64"/>
          <bgColor theme="0" tint="-0.249977111117893"/>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0" tint="-0.249977111117893"/>
        </patternFill>
      </fill>
    </dxf>
    <dxf>
      <fill>
        <patternFill patternType="solid">
          <fgColor indexed="64"/>
          <bgColor theme="0" tint="-0.249977111117893"/>
        </patternFill>
      </fill>
    </dxf>
    <dxf>
      <font>
        <b val="0"/>
        <i val="0"/>
        <strike val="0"/>
        <condense val="0"/>
        <extend val="0"/>
        <outline val="0"/>
        <shadow val="0"/>
        <u val="none"/>
        <vertAlign val="baseline"/>
        <sz val="12"/>
        <color theme="1"/>
        <name val="Arial"/>
        <scheme val="none"/>
      </font>
      <numFmt numFmtId="33" formatCode="_-* #,##0_-;\-* #,##0_-;_-* &quot;-&quot;_-;_-@_-"/>
      <fill>
        <patternFill>
          <fgColor indexed="64"/>
          <bgColor theme="9" tint="0.59999389629810485"/>
        </patternFill>
      </fill>
    </dxf>
    <dxf>
      <fill>
        <patternFill>
          <fgColor indexed="64"/>
          <bgColor theme="9" tint="0.59999389629810485"/>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rgb="FFFFCCFF"/>
        </patternFill>
      </fill>
    </dxf>
    <dxf>
      <fill>
        <patternFill patternType="solid">
          <fgColor indexed="64"/>
          <bgColor rgb="FFFFCCFF"/>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rgb="FFFFCCFF"/>
        </patternFill>
      </fill>
    </dxf>
    <dxf>
      <fill>
        <patternFill patternType="solid">
          <fgColor indexed="64"/>
          <bgColor rgb="FFFFCCFF"/>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rgb="FFFFCCFF"/>
        </patternFill>
      </fill>
    </dxf>
    <dxf>
      <fill>
        <patternFill patternType="solid">
          <fgColor indexed="64"/>
          <bgColor rgb="FFFFCCFF"/>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rgb="FFFFCCFF"/>
        </patternFill>
      </fill>
    </dxf>
    <dxf>
      <fill>
        <patternFill patternType="solid">
          <fgColor indexed="64"/>
          <bgColor rgb="FFFFCCFF"/>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7" tint="0.59999389629810485"/>
        </patternFill>
      </fill>
    </dxf>
    <dxf>
      <fill>
        <patternFill patternType="solid">
          <fgColor indexed="64"/>
          <bgColor theme="7" tint="0.59999389629810485"/>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7" tint="0.59999389629810485"/>
        </patternFill>
      </fill>
    </dxf>
    <dxf>
      <fill>
        <patternFill patternType="solid">
          <fgColor indexed="64"/>
          <bgColor theme="7" tint="0.59999389629810485"/>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7" tint="0.59999389629810485"/>
        </patternFill>
      </fill>
    </dxf>
    <dxf>
      <fill>
        <patternFill patternType="solid">
          <fgColor indexed="64"/>
          <bgColor theme="7" tint="0.59999389629810485"/>
        </patternFill>
      </fill>
    </dxf>
    <dxf>
      <font>
        <b val="0"/>
        <i val="0"/>
        <strike val="0"/>
        <condense val="0"/>
        <extend val="0"/>
        <outline val="0"/>
        <shadow val="0"/>
        <u val="none"/>
        <vertAlign val="baseline"/>
        <sz val="12"/>
        <color theme="1"/>
        <name val="Arial"/>
        <scheme val="none"/>
      </font>
      <numFmt numFmtId="33" formatCode="_-* #,##0_-;\-* #,##0_-;_-* &quot;-&quot;_-;_-@_-"/>
      <fill>
        <patternFill>
          <fgColor indexed="64"/>
          <bgColor theme="7" tint="0.59999389629810485"/>
        </patternFill>
      </fill>
    </dxf>
    <dxf>
      <fill>
        <patternFill>
          <fgColor indexed="64"/>
          <bgColor theme="7" tint="0.59999389629810485"/>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7" tint="0.59999389629810485"/>
        </patternFill>
      </fill>
    </dxf>
    <dxf>
      <fill>
        <patternFill patternType="solid">
          <fgColor indexed="64"/>
          <bgColor theme="7" tint="0.59999389629810485"/>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0"/>
        </patternFill>
      </fill>
    </dxf>
    <dxf>
      <fill>
        <patternFill patternType="solid">
          <fgColor indexed="64"/>
          <bgColor theme="0"/>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0"/>
        </patternFill>
      </fill>
    </dxf>
    <dxf>
      <fill>
        <patternFill patternType="solid">
          <fgColor indexed="64"/>
          <bgColor theme="0"/>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0"/>
        </patternFill>
      </fill>
    </dxf>
    <dxf>
      <fill>
        <patternFill patternType="solid">
          <fgColor indexed="64"/>
          <bgColor theme="0"/>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0"/>
        </patternFill>
      </fill>
    </dxf>
    <dxf>
      <fill>
        <patternFill patternType="solid">
          <fgColor indexed="64"/>
          <bgColor theme="0"/>
        </patternFill>
      </fill>
    </dxf>
    <dxf>
      <border diagonalUp="0" diagonalDown="0" outline="0">
        <left/>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colors>
    <mruColors>
      <color rgb="FF8F23B3"/>
      <color rgb="FFCC99FF"/>
      <color rgb="FF604A7B"/>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129543</xdr:colOff>
      <xdr:row>0</xdr:row>
      <xdr:rowOff>161925</xdr:rowOff>
    </xdr:from>
    <xdr:ext cx="1638303" cy="771442"/>
    <xdr:pic>
      <xdr:nvPicPr>
        <xdr:cNvPr id="2" name="Picture 1">
          <a:extLst>
            <a:ext uri="{FF2B5EF4-FFF2-40B4-BE49-F238E27FC236}">
              <a16:creationId xmlns:a16="http://schemas.microsoft.com/office/drawing/2014/main" id="{62843AE9-7D25-4A43-BA32-94F795D22CB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29543" y="161925"/>
          <a:ext cx="1638303" cy="771442"/>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1054100</xdr:colOff>
      <xdr:row>0</xdr:row>
      <xdr:rowOff>0</xdr:rowOff>
    </xdr:from>
    <xdr:ext cx="996311" cy="969648"/>
    <xdr:pic>
      <xdr:nvPicPr>
        <xdr:cNvPr id="3" name="Picture 5">
          <a:extLst>
            <a:ext uri="{FF2B5EF4-FFF2-40B4-BE49-F238E27FC236}">
              <a16:creationId xmlns:a16="http://schemas.microsoft.com/office/drawing/2014/main" id="{3CEB6F5C-9995-4563-A733-A8A20B61EB0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t="2588" b="8519"/>
        <a:stretch>
          <a:fillRect/>
        </a:stretch>
      </xdr:blipFill>
      <xdr:spPr>
        <a:xfrm>
          <a:off x="8763000" y="0"/>
          <a:ext cx="996311" cy="969648"/>
        </a:xfrm>
        <a:prstGeom prst="rect">
          <a:avLst/>
        </a:prstGeom>
        <a:noFill/>
        <a:ln cap="flat">
          <a:noFill/>
        </a:ln>
      </xdr:spPr>
    </xdr:pic>
    <xdr:clientData/>
  </xdr:oneCellAnchor>
  <xdr:oneCellAnchor>
    <xdr:from>
      <xdr:col>3</xdr:col>
      <xdr:colOff>2173</xdr:colOff>
      <xdr:row>0</xdr:row>
      <xdr:rowOff>190496</xdr:rowOff>
    </xdr:from>
    <xdr:ext cx="1113062" cy="572222"/>
    <xdr:pic>
      <xdr:nvPicPr>
        <xdr:cNvPr id="2" name="Picture 4">
          <a:extLst>
            <a:ext uri="{FF2B5EF4-FFF2-40B4-BE49-F238E27FC236}">
              <a16:creationId xmlns:a16="http://schemas.microsoft.com/office/drawing/2014/main" id="{FA77E6F9-B3FF-4170-9B93-890C016B353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a:stretch>
          <a:fillRect/>
        </a:stretch>
      </xdr:blipFill>
      <xdr:spPr>
        <a:xfrm>
          <a:off x="8898523" y="190496"/>
          <a:ext cx="1113062" cy="572222"/>
        </a:xfrm>
        <a:prstGeom prst="rect">
          <a:avLst/>
        </a:prstGeom>
        <a:noFill/>
        <a:ln cap="flat">
          <a:noFill/>
        </a:ln>
      </xdr:spPr>
    </xdr:pic>
    <xdr:clientData/>
  </xdr:one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from LOGASnet DB" connectionId="1" xr16:uid="{00000000-0016-0000-0300-000000000000}" autoFormatId="16" applyNumberFormats="0" applyBorderFormats="0" applyFontFormats="0" applyPatternFormats="0" applyAlignmentFormats="0" applyWidthHeightFormats="0">
  <queryTableRefresh nextId="50">
    <queryTableFields count="49">
      <queryTableField id="1" name="CyclePeriodStep" tableColumnId="1"/>
      <queryTableField id="2" name="OrganisationShortName" tableColumnId="2"/>
      <queryTableField id="3" name="OrganisationCategory" tableColumnId="3"/>
      <queryTableField id="4" name="F001FP" tableColumnId="4"/>
      <queryTableField id="5" name="F002FP" tableColumnId="5"/>
      <queryTableField id="6" name="F003FP" tableColumnId="6"/>
      <queryTableField id="7" name="F004FP" tableColumnId="7"/>
      <queryTableField id="8" name="F005FP" tableColumnId="8"/>
      <queryTableField id="9" name="F006FP" tableColumnId="9"/>
      <queryTableField id="10" name="F007FP" tableColumnId="10"/>
      <queryTableField id="11" name="F008FP" tableColumnId="11"/>
      <queryTableField id="12" name="F009FP" tableColumnId="12"/>
      <queryTableField id="13" name="F010FP" tableColumnId="13"/>
      <queryTableField id="14" name="F011FP" tableColumnId="14"/>
      <queryTableField id="15" name="F012FP" tableColumnId="15"/>
      <queryTableField id="16" name="F013FP" tableColumnId="16"/>
      <queryTableField id="17" name="F014FP" tableColumnId="17"/>
      <queryTableField id="18" name="F015FP" tableColumnId="18"/>
      <queryTableField id="19" name="F016FP" tableColumnId="19"/>
      <queryTableField id="20" name="F017FP" tableColumnId="20"/>
      <queryTableField id="21" name="F018FP" tableColumnId="21"/>
      <queryTableField id="22" name="F019FP" tableColumnId="22"/>
      <queryTableField id="23" name="F020FP" tableColumnId="23"/>
      <queryTableField id="24" name="F021FP" tableColumnId="24"/>
      <queryTableField id="25" name="F022FP" tableColumnId="25"/>
      <queryTableField id="26" name="F023FP" tableColumnId="26"/>
      <queryTableField id="27" name="F024FP" tableColumnId="27"/>
      <queryTableField id="28" name="F025FP" tableColumnId="28"/>
      <queryTableField id="29" name="F026FP" tableColumnId="29"/>
      <queryTableField id="30" name="F027FP" tableColumnId="30"/>
      <queryTableField id="31" name="F028FP" tableColumnId="31"/>
      <queryTableField id="32" name="F029FP" tableColumnId="32"/>
      <queryTableField id="33" name="F030FP" tableColumnId="33"/>
      <queryTableField id="34" name="F031FP" tableColumnId="34"/>
      <queryTableField id="35" name="F032FP" tableColumnId="35"/>
      <queryTableField id="36" name="F033FP" tableColumnId="36"/>
      <queryTableField id="37" name="CertificationDate" tableColumnId="37"/>
      <queryTableField id="38" name="CycleName" tableColumnId="38"/>
      <queryTableField id="39" name="PeriodShortName" tableColumnId="39"/>
      <queryTableField id="40" name="StepName" tableColumnId="40"/>
      <queryTableField id="41" name="OrganisationName" tableColumnId="41"/>
      <queryTableField id="42" name="CycleId" tableColumnId="42"/>
      <queryTableField id="43" name="PeriodId" tableColumnId="43"/>
      <queryTableField id="44" name="StepId" tableColumnId="44"/>
      <queryTableField id="45" name="SdatId" tableColumnId="45"/>
      <queryTableField id="46" name="FormId" tableColumnId="46"/>
      <queryTableField id="47" name="OrganisationId" tableColumnId="47"/>
      <queryTableField id="48" name="OrganisationCategoryId" tableColumnId="48"/>
      <queryTableField id="49" name="CertifierId" tableColumnId="49"/>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Query from LOGASnet DB_1" connectionId="2" xr16:uid="{00000000-0016-0000-0400-000001000000}" autoFormatId="16" applyNumberFormats="0" applyBorderFormats="0" applyFontFormats="0" applyPatternFormats="0" applyAlignmentFormats="0" applyWidthHeightFormats="0">
  <queryTableRefresh nextId="49">
    <queryTableFields count="48">
      <queryTableField id="1" name="CyclePeriodStep" tableColumnId="1"/>
      <queryTableField id="2" name="OrganisationShortName" tableColumnId="2"/>
      <queryTableField id="3" name="OrganisationCategory" tableColumnId="3"/>
      <queryTableField id="4" name="F001FP" tableColumnId="4"/>
      <queryTableField id="5" name="F002FP" tableColumnId="5"/>
      <queryTableField id="6" name="F003FP" tableColumnId="6"/>
      <queryTableField id="7" name="F004FP" tableColumnId="7"/>
      <queryTableField id="8" name="F005FP" tableColumnId="8"/>
      <queryTableField id="9" name="F006FP" tableColumnId="9"/>
      <queryTableField id="10" name="F007FP" tableColumnId="10"/>
      <queryTableField id="11" name="F008FP" tableColumnId="11"/>
      <queryTableField id="12" name="F009FP" tableColumnId="12"/>
      <queryTableField id="13" name="F010FP" tableColumnId="13"/>
      <queryTableField id="14" name="F011FP" tableColumnId="14"/>
      <queryTableField id="15" name="F012FP" tableColumnId="15"/>
      <queryTableField id="16" name="F013FP" tableColumnId="16"/>
      <queryTableField id="17" name="F014FP" tableColumnId="17"/>
      <queryTableField id="18" name="F015FP" tableColumnId="18"/>
      <queryTableField id="19" name="F016FP" tableColumnId="19"/>
      <queryTableField id="20" name="F017FP" tableColumnId="20"/>
      <queryTableField id="21" name="F018FP" tableColumnId="21"/>
      <queryTableField id="22" name="F019FP" tableColumnId="22"/>
      <queryTableField id="23" name="F020FP" tableColumnId="23"/>
      <queryTableField id="24" name="F021FP" tableColumnId="24"/>
      <queryTableField id="25" name="F022FP" tableColumnId="25"/>
      <queryTableField id="26" name="F023FP" tableColumnId="26"/>
      <queryTableField id="27" name="F024FP" tableColumnId="27"/>
      <queryTableField id="28" name="F025FP" tableColumnId="28"/>
      <queryTableField id="29" name="F026FP" tableColumnId="29"/>
      <queryTableField id="30" name="F027FP" tableColumnId="30"/>
      <queryTableField id="31" name="F028FP" tableColumnId="31"/>
      <queryTableField id="32" name="F029FP" tableColumnId="32"/>
      <queryTableField id="33" name="F030FP" tableColumnId="33"/>
      <queryTableField id="34" name="F031FP" tableColumnId="34"/>
      <queryTableField id="35" name="F032FP" tableColumnId="35"/>
      <queryTableField id="36" name="CertificationDate" tableColumnId="36"/>
      <queryTableField id="37" name="CycleName" tableColumnId="37"/>
      <queryTableField id="38" name="PeriodShortName" tableColumnId="38"/>
      <queryTableField id="39" name="StepName" tableColumnId="39"/>
      <queryTableField id="40" name="OrganisationName" tableColumnId="40"/>
      <queryTableField id="41" name="CycleId" tableColumnId="41"/>
      <queryTableField id="42" name="PeriodId" tableColumnId="42"/>
      <queryTableField id="43" name="StepId" tableColumnId="43"/>
      <queryTableField id="44" name="SdatId" tableColumnId="44"/>
      <queryTableField id="45" name="FormId" tableColumnId="45"/>
      <queryTableField id="46" name="OrganisationId" tableColumnId="46"/>
      <queryTableField id="47" name="OrganisationCategoryId" tableColumnId="47"/>
      <queryTableField id="48" name="CertifierId" tableColumnId="48"/>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Query from LOGASnet DB" connectionId="3" xr16:uid="{00000000-0016-0000-0600-000002000000}" autoFormatId="16" applyNumberFormats="0" applyBorderFormats="0" applyFontFormats="0" applyPatternFormats="0" applyAlignmentFormats="0" applyWidthHeightFormats="0">
  <queryTableRefresh nextId="200">
    <queryTableFields count="199">
      <queryTableField id="1" name="CyclePeriodStep" tableColumnId="1"/>
      <queryTableField id="2" name="OrganisationShortName" tableColumnId="2"/>
      <queryTableField id="3" name="OrganisationCategory" tableColumnId="3"/>
      <queryTableField id="4" name="F001AFP" tableColumnId="4"/>
      <queryTableField id="5" name="F001BFP" tableColumnId="5"/>
      <queryTableField id="6" name="F001CFP" tableColumnId="6"/>
      <queryTableField id="7" name="F001DFP" tableColumnId="7"/>
      <queryTableField id="8" name="F002AFP" tableColumnId="8"/>
      <queryTableField id="9" name="F002BFP" tableColumnId="9"/>
      <queryTableField id="10" name="F002CFP" tableColumnId="10"/>
      <queryTableField id="11" name="F002DFP" tableColumnId="11"/>
      <queryTableField id="12" name="F002EFP" tableColumnId="12"/>
      <queryTableField id="13" name="F002FFP" tableColumnId="13"/>
      <queryTableField id="14" name="F002GFP" tableColumnId="14"/>
      <queryTableField id="15" name="F002HFP" tableColumnId="15"/>
      <queryTableField id="16" name="F002IFP" tableColumnId="16"/>
      <queryTableField id="17" name="F002JFP" tableColumnId="17"/>
      <queryTableField id="18" name="F002KFP" tableColumnId="18"/>
      <queryTableField id="19" name="F002FP" tableColumnId="19"/>
      <queryTableField id="20" name="F003AFP" tableColumnId="20"/>
      <queryTableField id="21" name="F003BFP" tableColumnId="21"/>
      <queryTableField id="22" name="F003CFP" tableColumnId="22"/>
      <queryTableField id="23" name="F003DFP" tableColumnId="23"/>
      <queryTableField id="24" name="F003FP" tableColumnId="24"/>
      <queryTableField id="25" name="F004FP" tableColumnId="25"/>
      <queryTableField id="26" name="F005AFP" tableColumnId="26"/>
      <queryTableField id="27" name="F005BFP" tableColumnId="27"/>
      <queryTableField id="28" name="F005CFP" tableColumnId="28"/>
      <queryTableField id="29" name="F005DFP" tableColumnId="29"/>
      <queryTableField id="30" name="F006AFP" tableColumnId="30"/>
      <queryTableField id="31" name="F006BFP" tableColumnId="31"/>
      <queryTableField id="32" name="F006CFP" tableColumnId="32"/>
      <queryTableField id="33" name="F006DFP" tableColumnId="33"/>
      <queryTableField id="34" name="F006EFP" tableColumnId="34"/>
      <queryTableField id="35" name="F006FFP" tableColumnId="35"/>
      <queryTableField id="36" name="F006GFP" tableColumnId="36"/>
      <queryTableField id="37" name="F006HFP" tableColumnId="37"/>
      <queryTableField id="38" name="F006IFP" tableColumnId="38"/>
      <queryTableField id="39" name="F006JFP" tableColumnId="39"/>
      <queryTableField id="40" name="F006KFP" tableColumnId="40"/>
      <queryTableField id="41" name="F006FP" tableColumnId="41"/>
      <queryTableField id="42" name="F007AFP" tableColumnId="42"/>
      <queryTableField id="43" name="F007BFP" tableColumnId="43"/>
      <queryTableField id="44" name="F007CFP" tableColumnId="44"/>
      <queryTableField id="45" name="F007DFP" tableColumnId="45"/>
      <queryTableField id="46" name="F007FP" tableColumnId="46"/>
      <queryTableField id="47" name="F010FP" tableColumnId="47"/>
      <queryTableField id="48" name="F008AFP" tableColumnId="48"/>
      <queryTableField id="49" name="F008BFP" tableColumnId="49"/>
      <queryTableField id="50" name="F008CFP" tableColumnId="50"/>
      <queryTableField id="51" name="F008DFP" tableColumnId="51"/>
      <queryTableField id="52" name="F009AFP" tableColumnId="52"/>
      <queryTableField id="53" name="F009BFP" tableColumnId="53"/>
      <queryTableField id="54" name="F009CFP" tableColumnId="54"/>
      <queryTableField id="55" name="F009DFP" tableColumnId="55"/>
      <queryTableField id="56" name="F009EFP" tableColumnId="56"/>
      <queryTableField id="57" name="F009FFP" tableColumnId="57"/>
      <queryTableField id="58" name="F009GFP" tableColumnId="58"/>
      <queryTableField id="59" name="F009HFP" tableColumnId="59"/>
      <queryTableField id="60" name="F009IFP" tableColumnId="60"/>
      <queryTableField id="61" name="F009JFP" tableColumnId="61"/>
      <queryTableField id="62" name="F009KFP" tableColumnId="62"/>
      <queryTableField id="63" name="F009FP" tableColumnId="63"/>
      <queryTableField id="64" name="F010AFP" tableColumnId="64"/>
      <queryTableField id="65" name="F010BFP" tableColumnId="65"/>
      <queryTableField id="66" name="F010CFP" tableColumnId="66"/>
      <queryTableField id="67" name="F010DFP" tableColumnId="67"/>
      <queryTableField id="68" name="F010EFP" tableColumnId="68"/>
      <queryTableField id="69" name="F011FP" tableColumnId="69"/>
      <queryTableField id="70" name="F012AFP" tableColumnId="70"/>
      <queryTableField id="71" name="F012BFP" tableColumnId="71"/>
      <queryTableField id="72" name="F012CFP" tableColumnId="72"/>
      <queryTableField id="73" name="F012DFP" tableColumnId="73"/>
      <queryTableField id="74" name="F013AFP" tableColumnId="74"/>
      <queryTableField id="75" name="F013BFP" tableColumnId="75"/>
      <queryTableField id="76" name="F013CFP" tableColumnId="76"/>
      <queryTableField id="77" name="F013DFP" tableColumnId="77"/>
      <queryTableField id="78" name="F013EFP" tableColumnId="78"/>
      <queryTableField id="79" name="F013FFP" tableColumnId="79"/>
      <queryTableField id="80" name="F013GFP" tableColumnId="80"/>
      <queryTableField id="81" name="F013HFP" tableColumnId="81"/>
      <queryTableField id="82" name="F013IFP" tableColumnId="82"/>
      <queryTableField id="83" name="F013JFP" tableColumnId="83"/>
      <queryTableField id="84" name="F013KFP" tableColumnId="84"/>
      <queryTableField id="85" name="F013FP" tableColumnId="85"/>
      <queryTableField id="86" name="F014AFP" tableColumnId="86"/>
      <queryTableField id="87" name="F014BFP" tableColumnId="87"/>
      <queryTableField id="88" name="F014CFP" tableColumnId="88"/>
      <queryTableField id="89" name="F014DFP" tableColumnId="89"/>
      <queryTableField id="90" name="F014FP" tableColumnId="90"/>
      <queryTableField id="91" name="F015FP" tableColumnId="91"/>
      <queryTableField id="92" name="F016AFP" tableColumnId="92"/>
      <queryTableField id="93" name="F016BFP" tableColumnId="93"/>
      <queryTableField id="94" name="F016CFP" tableColumnId="94"/>
      <queryTableField id="95" name="F016DFP" tableColumnId="95"/>
      <queryTableField id="96" name="F017AFP" tableColumnId="96"/>
      <queryTableField id="97" name="F017BFP" tableColumnId="97"/>
      <queryTableField id="98" name="F017CFP" tableColumnId="98"/>
      <queryTableField id="99" name="F017DFP" tableColumnId="99"/>
      <queryTableField id="100" name="F017EFP" tableColumnId="100"/>
      <queryTableField id="101" name="F017FFP" tableColumnId="101"/>
      <queryTableField id="102" name="F017GFP" tableColumnId="102"/>
      <queryTableField id="103" name="F017HFP" tableColumnId="103"/>
      <queryTableField id="104" name="F017IFP" tableColumnId="104"/>
      <queryTableField id="105" name="F017JFP" tableColumnId="105"/>
      <queryTableField id="106" name="F017KFP" tableColumnId="106"/>
      <queryTableField id="107" name="F017FP" tableColumnId="107"/>
      <queryTableField id="108" name="F018AFP" tableColumnId="108"/>
      <queryTableField id="109" name="F018BFP" tableColumnId="109"/>
      <queryTableField id="110" name="F018CFP" tableColumnId="110"/>
      <queryTableField id="111" name="F018DFP" tableColumnId="111"/>
      <queryTableField id="112" name="F018FP" tableColumnId="112"/>
      <queryTableField id="113" name="F019FP" tableColumnId="113"/>
      <queryTableField id="114" name="F020AFP" tableColumnId="114"/>
      <queryTableField id="115" name="F020BFP" tableColumnId="115"/>
      <queryTableField id="116" name="F020CFP" tableColumnId="116"/>
      <queryTableField id="117" name="F020DFP" tableColumnId="117"/>
      <queryTableField id="118" name="F021AFP" tableColumnId="118"/>
      <queryTableField id="119" name="F021BFP" tableColumnId="119"/>
      <queryTableField id="120" name="F021CFP" tableColumnId="120"/>
      <queryTableField id="121" name="F021DFP" tableColumnId="121"/>
      <queryTableField id="122" name="F021EFP" tableColumnId="122"/>
      <queryTableField id="123" name="F021FFP" tableColumnId="123"/>
      <queryTableField id="124" name="F021GFP" tableColumnId="124"/>
      <queryTableField id="125" name="F021HFP" tableColumnId="125"/>
      <queryTableField id="126" name="F021IFP" tableColumnId="126"/>
      <queryTableField id="127" name="F021JFP" tableColumnId="127"/>
      <queryTableField id="128" name="F021KFP" tableColumnId="128"/>
      <queryTableField id="129" name="F021FP" tableColumnId="129"/>
      <queryTableField id="130" name="F022AFP" tableColumnId="130"/>
      <queryTableField id="131" name="F022BFP" tableColumnId="131"/>
      <queryTableField id="132" name="F022CFP" tableColumnId="132"/>
      <queryTableField id="133" name="F022DFP" tableColumnId="133"/>
      <queryTableField id="134" name="F022FP" tableColumnId="134"/>
      <queryTableField id="135" name="F023FP" tableColumnId="135"/>
      <queryTableField id="136" name="F024AFP" tableColumnId="136"/>
      <queryTableField id="137" name="F024BFP" tableColumnId="137"/>
      <queryTableField id="138" name="F024CFP" tableColumnId="138"/>
      <queryTableField id="139" name="F024DFP" tableColumnId="139"/>
      <queryTableField id="140" name="F025AFP" tableColumnId="140"/>
      <queryTableField id="141" name="F025BFP" tableColumnId="141"/>
      <queryTableField id="142" name="F025CFP" tableColumnId="142"/>
      <queryTableField id="143" name="F025DFP" tableColumnId="143"/>
      <queryTableField id="144" name="F025EFP" tableColumnId="144"/>
      <queryTableField id="145" name="F025FFP" tableColumnId="145"/>
      <queryTableField id="146" name="F025GFP" tableColumnId="146"/>
      <queryTableField id="147" name="F025HFP" tableColumnId="147"/>
      <queryTableField id="148" name="F025IFP" tableColumnId="148"/>
      <queryTableField id="149" name="F025JFP" tableColumnId="149"/>
      <queryTableField id="150" name="F025KFP" tableColumnId="150"/>
      <queryTableField id="151" name="F025FP" tableColumnId="151"/>
      <queryTableField id="152" name="F026AFP" tableColumnId="152"/>
      <queryTableField id="153" name="F026BFP" tableColumnId="153"/>
      <queryTableField id="154" name="F026CFP" tableColumnId="154"/>
      <queryTableField id="155" name="F026DFP" tableColumnId="155"/>
      <queryTableField id="156" name="F026FP" tableColumnId="156"/>
      <queryTableField id="157" name="F027FP" tableColumnId="157"/>
      <queryTableField id="158" name="F001FM" tableColumnId="158"/>
      <queryTableField id="159" name="F002FM" tableColumnId="159"/>
      <queryTableField id="160" name="F003FM" tableColumnId="160"/>
      <queryTableField id="161" name="F004FM" tableColumnId="161"/>
      <queryTableField id="162" name="F005FM" tableColumnId="162"/>
      <queryTableField id="163" name="F006FM" tableColumnId="163"/>
      <queryTableField id="164" name="F005AFM" tableColumnId="164"/>
      <queryTableField id="165" name="F005BFM" tableColumnId="165"/>
      <queryTableField id="166" name="F005CFM" tableColumnId="166"/>
      <queryTableField id="167" name="F006AFM" tableColumnId="167"/>
      <queryTableField id="168" name="F006BFM" tableColumnId="168"/>
      <queryTableField id="169" name="F006CFM" tableColumnId="169"/>
      <queryTableField id="170" name="F007FM" tableColumnId="170"/>
      <queryTableField id="171" name="F008FM" tableColumnId="171"/>
      <queryTableField id="172" name="F009FM" tableColumnId="172"/>
      <queryTableField id="173" name="F010FM" tableColumnId="173"/>
      <queryTableField id="174" name="F011FM" tableColumnId="174"/>
      <queryTableField id="175" name="F012FM" tableColumnId="175"/>
      <queryTableField id="176" name="F013FM" tableColumnId="176"/>
      <queryTableField id="177" name="F013AFM" tableColumnId="177"/>
      <queryTableField id="178" name="F013BFM" tableColumnId="178"/>
      <queryTableField id="179" name="F014FM" tableColumnId="179"/>
      <queryTableField id="180" name="F014AFM" tableColumnId="180"/>
      <queryTableField id="181" name="F014BFM" tableColumnId="181"/>
      <queryTableField id="182" name="F015FM" tableColumnId="182"/>
      <queryTableField id="183" name="F015AFM" tableColumnId="183"/>
      <queryTableField id="184" name="F015BFM" tableColumnId="184"/>
      <queryTableField id="185" name="F016FM" tableColumnId="185"/>
      <queryTableField id="186" name="F017FM" tableColumnId="186"/>
      <queryTableField id="187" name="CertificationDate" tableColumnId="187"/>
      <queryTableField id="188" name="CycleName" tableColumnId="188"/>
      <queryTableField id="189" name="PeriodShortName" tableColumnId="189"/>
      <queryTableField id="190" name="StepName" tableColumnId="190"/>
      <queryTableField id="191" name="OrganisationName" tableColumnId="191"/>
      <queryTableField id="192" name="CycleId" tableColumnId="192"/>
      <queryTableField id="193" name="PeriodId" tableColumnId="193"/>
      <queryTableField id="194" name="StepId" tableColumnId="194"/>
      <queryTableField id="195" name="SdatId" tableColumnId="195"/>
      <queryTableField id="196" name="FormId" tableColumnId="196"/>
      <queryTableField id="197" name="OrganisationId" tableColumnId="197"/>
      <queryTableField id="198" name="OrganisationCategoryId" tableColumnId="198"/>
      <queryTableField id="199" name="CertifierId" tableColumnId="199"/>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_Query_from_LOGASnet_DB" displayName="Table_Query_from_LOGASnet_DB" ref="A1:AW50" tableType="queryTable" totalsRowCount="1">
  <autoFilter ref="A1:AW49" xr:uid="{00000000-0009-0000-0100-000002000000}"/>
  <sortState xmlns:xlrd2="http://schemas.microsoft.com/office/spreadsheetml/2017/richdata2" ref="A2:AW48">
    <sortCondition descending="1" ref="AK2"/>
  </sortState>
  <tableColumns count="49">
    <tableColumn id="1" xr3:uid="{00000000-0010-0000-0000-000001000000}" uniqueName="1" name="CyclePeriodStep" queryTableFieldId="1" dataDxfId="576" totalsRowDxfId="575"/>
    <tableColumn id="2" xr3:uid="{00000000-0010-0000-0000-000002000000}" uniqueName="2" name="OrganisationShortName" queryTableFieldId="2" dataDxfId="574" totalsRowDxfId="573"/>
    <tableColumn id="3" xr3:uid="{00000000-0010-0000-0000-000003000000}" uniqueName="3" name="OrganisationCategory" queryTableFieldId="3" dataDxfId="572" totalsRowDxfId="571"/>
    <tableColumn id="4" xr3:uid="{00000000-0010-0000-0000-000004000000}" uniqueName="4" name="F001FP" totalsRowFunction="custom" queryTableFieldId="4" dataDxfId="570" totalsRowDxfId="569">
      <totalsRowFormula>SUM(D3:D47)</totalsRowFormula>
    </tableColumn>
    <tableColumn id="5" xr3:uid="{00000000-0010-0000-0000-000005000000}" uniqueName="5" name="F002FP" totalsRowFunction="custom" queryTableFieldId="5" dataDxfId="568" totalsRowDxfId="567">
      <totalsRowFormula>SUM(E3:E47)</totalsRowFormula>
    </tableColumn>
    <tableColumn id="6" xr3:uid="{00000000-0010-0000-0000-000006000000}" uniqueName="6" name="F003FP" totalsRowFunction="custom" queryTableFieldId="6" dataDxfId="566" totalsRowDxfId="565">
      <totalsRowFormula>SUM(F3:F47)</totalsRowFormula>
    </tableColumn>
    <tableColumn id="7" xr3:uid="{00000000-0010-0000-0000-000007000000}" uniqueName="7" name="F004FP" totalsRowFunction="custom" queryTableFieldId="7" dataDxfId="564" totalsRowDxfId="563">
      <totalsRowFormula>SUM(G3:G47)</totalsRowFormula>
    </tableColumn>
    <tableColumn id="8" xr3:uid="{00000000-0010-0000-0000-000008000000}" uniqueName="8" name="F005FP" totalsRowFunction="custom" queryTableFieldId="8" dataDxfId="562" totalsRowDxfId="561">
      <totalsRowFormula>SUM(H3:H47)</totalsRowFormula>
    </tableColumn>
    <tableColumn id="9" xr3:uid="{00000000-0010-0000-0000-000009000000}" uniqueName="9" name="F006FP" totalsRowFunction="custom" queryTableFieldId="9" dataDxfId="560" totalsRowDxfId="559">
      <totalsRowFormula>SUM(I3:I47)</totalsRowFormula>
    </tableColumn>
    <tableColumn id="10" xr3:uid="{00000000-0010-0000-0000-00000A000000}" uniqueName="10" name="F007FP" totalsRowFunction="custom" queryTableFieldId="10" dataDxfId="558" totalsRowDxfId="557">
      <totalsRowFormula>SUM(J3:J47)</totalsRowFormula>
    </tableColumn>
    <tableColumn id="11" xr3:uid="{00000000-0010-0000-0000-00000B000000}" uniqueName="11" name="F008FP" totalsRowFunction="custom" queryTableFieldId="11" dataDxfId="556" totalsRowDxfId="555">
      <totalsRowFormula>SUM(K3:K47)</totalsRowFormula>
    </tableColumn>
    <tableColumn id="12" xr3:uid="{00000000-0010-0000-0000-00000C000000}" uniqueName="12" name="F009FP" totalsRowFunction="custom" queryTableFieldId="12" dataDxfId="554" totalsRowDxfId="553">
      <totalsRowFormula>SUM(L3:L47)</totalsRowFormula>
    </tableColumn>
    <tableColumn id="13" xr3:uid="{00000000-0010-0000-0000-00000D000000}" uniqueName="13" name="F010FP" totalsRowFunction="custom" queryTableFieldId="13" dataDxfId="552" totalsRowDxfId="551">
      <totalsRowFormula>SUM(M3:M47)</totalsRowFormula>
    </tableColumn>
    <tableColumn id="14" xr3:uid="{00000000-0010-0000-0000-00000E000000}" uniqueName="14" name="F011FP" totalsRowFunction="custom" queryTableFieldId="14" dataDxfId="550" totalsRowDxfId="549">
      <totalsRowFormula>SUM(N3:N47)</totalsRowFormula>
    </tableColumn>
    <tableColumn id="15" xr3:uid="{00000000-0010-0000-0000-00000F000000}" uniqueName="15" name="F012FP" totalsRowFunction="custom" queryTableFieldId="15" dataDxfId="548" totalsRowDxfId="547">
      <totalsRowFormula>SUM(O3:O47)</totalsRowFormula>
    </tableColumn>
    <tableColumn id="16" xr3:uid="{00000000-0010-0000-0000-000010000000}" uniqueName="16" name="F013FP" totalsRowFunction="custom" queryTableFieldId="16" dataDxfId="546" totalsRowDxfId="545">
      <totalsRowFormula>SUM(P3:P47)</totalsRowFormula>
    </tableColumn>
    <tableColumn id="17" xr3:uid="{00000000-0010-0000-0000-000011000000}" uniqueName="17" name="F014FP" totalsRowFunction="custom" queryTableFieldId="17" dataDxfId="544" totalsRowDxfId="543">
      <totalsRowFormula>SUM(Q3:Q47)</totalsRowFormula>
    </tableColumn>
    <tableColumn id="18" xr3:uid="{00000000-0010-0000-0000-000012000000}" uniqueName="18" name="F015FP" totalsRowFunction="custom" queryTableFieldId="18" dataDxfId="542" totalsRowDxfId="541">
      <totalsRowFormula>SUM(R3:R47)</totalsRowFormula>
    </tableColumn>
    <tableColumn id="19" xr3:uid="{00000000-0010-0000-0000-000013000000}" uniqueName="19" name="F016FP" totalsRowFunction="custom" queryTableFieldId="19" dataDxfId="540" totalsRowDxfId="539">
      <totalsRowFormula>SUM(S3:S47)</totalsRowFormula>
    </tableColumn>
    <tableColumn id="20" xr3:uid="{00000000-0010-0000-0000-000014000000}" uniqueName="20" name="F017FP" totalsRowFunction="custom" queryTableFieldId="20" dataDxfId="538" totalsRowDxfId="537">
      <totalsRowFormula>SUM(T3:T47)</totalsRowFormula>
    </tableColumn>
    <tableColumn id="21" xr3:uid="{00000000-0010-0000-0000-000015000000}" uniqueName="21" name="F018FP" totalsRowFunction="custom" queryTableFieldId="21" dataDxfId="536" totalsRowDxfId="535">
      <totalsRowFormula>SUM(U3:U47)</totalsRowFormula>
    </tableColumn>
    <tableColumn id="22" xr3:uid="{00000000-0010-0000-0000-000016000000}" uniqueName="22" name="F019FP" totalsRowFunction="custom" queryTableFieldId="22" dataDxfId="534" totalsRowDxfId="533">
      <totalsRowFormula>SUM(V3:V47)</totalsRowFormula>
    </tableColumn>
    <tableColumn id="23" xr3:uid="{00000000-0010-0000-0000-000017000000}" uniqueName="23" name="F020FP" totalsRowFunction="custom" queryTableFieldId="23" dataDxfId="532" totalsRowDxfId="531">
      <totalsRowFormula>SUM(W3:W47)</totalsRowFormula>
    </tableColumn>
    <tableColumn id="24" xr3:uid="{00000000-0010-0000-0000-000018000000}" uniqueName="24" name="F021FP" totalsRowFunction="custom" queryTableFieldId="24" dataDxfId="530" totalsRowDxfId="529">
      <totalsRowFormula>SUM(X3:X47)</totalsRowFormula>
    </tableColumn>
    <tableColumn id="25" xr3:uid="{00000000-0010-0000-0000-000019000000}" uniqueName="25" name="F022FP" totalsRowFunction="custom" queryTableFieldId="25" dataDxfId="528" totalsRowDxfId="527">
      <totalsRowFormula>SUM(Y3:Y47)</totalsRowFormula>
    </tableColumn>
    <tableColumn id="26" xr3:uid="{00000000-0010-0000-0000-00001A000000}" uniqueName="26" name="F023FP" totalsRowFunction="custom" queryTableFieldId="26" dataDxfId="526" totalsRowDxfId="525">
      <totalsRowFormula>SUM(Z3:Z47)</totalsRowFormula>
    </tableColumn>
    <tableColumn id="27" xr3:uid="{00000000-0010-0000-0000-00001B000000}" uniqueName="27" name="F024FP" totalsRowFunction="custom" queryTableFieldId="27" dataDxfId="524" totalsRowDxfId="523">
      <totalsRowFormula>SUM(AA3:AA47)</totalsRowFormula>
    </tableColumn>
    <tableColumn id="28" xr3:uid="{00000000-0010-0000-0000-00001C000000}" uniqueName="28" name="F025FP" totalsRowFunction="custom" queryTableFieldId="28" dataDxfId="522" totalsRowDxfId="521">
      <totalsRowFormula>SUM(AB3:AB47)</totalsRowFormula>
    </tableColumn>
    <tableColumn id="29" xr3:uid="{00000000-0010-0000-0000-00001D000000}" uniqueName="29" name="F026FP" totalsRowFunction="custom" queryTableFieldId="29" dataDxfId="520" totalsRowDxfId="519">
      <totalsRowFormula>SUM(AC3:AC47)</totalsRowFormula>
    </tableColumn>
    <tableColumn id="30" xr3:uid="{00000000-0010-0000-0000-00001E000000}" uniqueName="30" name="F027FP" totalsRowFunction="custom" queryTableFieldId="30" dataDxfId="518" totalsRowDxfId="517">
      <totalsRowFormula>SUM(AD3:AD47)</totalsRowFormula>
    </tableColumn>
    <tableColumn id="31" xr3:uid="{00000000-0010-0000-0000-00001F000000}" uniqueName="31" name="F028FP" totalsRowFunction="custom" queryTableFieldId="31" dataDxfId="516" totalsRowDxfId="515">
      <totalsRowFormula>SUM(AE3:AE47)</totalsRowFormula>
    </tableColumn>
    <tableColumn id="32" xr3:uid="{00000000-0010-0000-0000-000020000000}" uniqueName="32" name="F029FP" totalsRowFunction="custom" queryTableFieldId="32" dataDxfId="514" totalsRowDxfId="513">
      <totalsRowFormula>SUM(AF3:AF47)</totalsRowFormula>
    </tableColumn>
    <tableColumn id="33" xr3:uid="{00000000-0010-0000-0000-000021000000}" uniqueName="33" name="F030FP" totalsRowFunction="custom" queryTableFieldId="33" dataDxfId="512" totalsRowDxfId="511">
      <totalsRowFormula>SUM(AG3:AG47)</totalsRowFormula>
    </tableColumn>
    <tableColumn id="34" xr3:uid="{00000000-0010-0000-0000-000022000000}" uniqueName="34" name="F031FP" totalsRowFunction="custom" queryTableFieldId="34" dataDxfId="510" totalsRowDxfId="509">
      <totalsRowFormula>SUM(AH3:AH47)</totalsRowFormula>
    </tableColumn>
    <tableColumn id="35" xr3:uid="{00000000-0010-0000-0000-000023000000}" uniqueName="35" name="F032FP" totalsRowFunction="custom" queryTableFieldId="35" dataDxfId="508" totalsRowDxfId="507">
      <totalsRowFormula>SUM(AI3:AI47)</totalsRowFormula>
    </tableColumn>
    <tableColumn id="36" xr3:uid="{00000000-0010-0000-0000-000024000000}" uniqueName="36" name="F033FP" totalsRowFunction="custom" queryTableFieldId="36" dataDxfId="506" totalsRowDxfId="505">
      <totalsRowFormula>SUM(AJ3:AJ47)</totalsRowFormula>
    </tableColumn>
    <tableColumn id="37" xr3:uid="{00000000-0010-0000-0000-000025000000}" uniqueName="37" name="CertificationDate" queryTableFieldId="37" dataDxfId="504" totalsRowDxfId="503"/>
    <tableColumn id="38" xr3:uid="{00000000-0010-0000-0000-000026000000}" uniqueName="38" name="CycleName" queryTableFieldId="38" dataDxfId="502" totalsRowDxfId="501"/>
    <tableColumn id="39" xr3:uid="{00000000-0010-0000-0000-000027000000}" uniqueName="39" name="PeriodShortName" queryTableFieldId="39" dataDxfId="500" totalsRowDxfId="499"/>
    <tableColumn id="40" xr3:uid="{00000000-0010-0000-0000-000028000000}" uniqueName="40" name="StepName" queryTableFieldId="40" dataDxfId="498" totalsRowDxfId="497"/>
    <tableColumn id="41" xr3:uid="{00000000-0010-0000-0000-000029000000}" uniqueName="41" name="OrganisationName" queryTableFieldId="41" dataDxfId="496" totalsRowDxfId="495"/>
    <tableColumn id="42" xr3:uid="{00000000-0010-0000-0000-00002A000000}" uniqueName="42" name="CycleId" queryTableFieldId="42" dataDxfId="494" totalsRowDxfId="493"/>
    <tableColumn id="43" xr3:uid="{00000000-0010-0000-0000-00002B000000}" uniqueName="43" name="PeriodId" queryTableFieldId="43" dataDxfId="492" totalsRowDxfId="491"/>
    <tableColumn id="44" xr3:uid="{00000000-0010-0000-0000-00002C000000}" uniqueName="44" name="StepId" queryTableFieldId="44" dataDxfId="490" totalsRowDxfId="489"/>
    <tableColumn id="45" xr3:uid="{00000000-0010-0000-0000-00002D000000}" uniqueName="45" name="SdatId" queryTableFieldId="45" dataDxfId="488" totalsRowDxfId="487"/>
    <tableColumn id="46" xr3:uid="{00000000-0010-0000-0000-00002E000000}" uniqueName="46" name="FormId" queryTableFieldId="46" dataDxfId="486" totalsRowDxfId="485"/>
    <tableColumn id="47" xr3:uid="{00000000-0010-0000-0000-00002F000000}" uniqueName="47" name="OrganisationId" queryTableFieldId="47" dataDxfId="484" totalsRowDxfId="483"/>
    <tableColumn id="48" xr3:uid="{00000000-0010-0000-0000-000030000000}" uniqueName="48" name="OrganisationCategoryId" queryTableFieldId="48" dataDxfId="482" totalsRowDxfId="481"/>
    <tableColumn id="49" xr3:uid="{00000000-0010-0000-0000-000031000000}" uniqueName="49" name="CertifierId" queryTableFieldId="49" dataDxfId="480" totalsRowDxfId="47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_Query_from_LOGASnet_DB_1" displayName="Table_Query_from_LOGASnet_DB_1" ref="A1:AV50" tableType="queryTable" totalsRowCount="1">
  <autoFilter ref="A1:AV49" xr:uid="{00000000-0009-0000-0100-000001000000}"/>
  <sortState xmlns:xlrd2="http://schemas.microsoft.com/office/spreadsheetml/2017/richdata2" ref="A2:AV48">
    <sortCondition descending="1" ref="AJ19"/>
  </sortState>
  <tableColumns count="48">
    <tableColumn id="1" xr3:uid="{00000000-0010-0000-0100-000001000000}" uniqueName="1" name="CyclePeriodStep" queryTableFieldId="1" dataDxfId="478" totalsRowDxfId="477"/>
    <tableColumn id="2" xr3:uid="{00000000-0010-0000-0100-000002000000}" uniqueName="2" name="OrganisationShortName" queryTableFieldId="2" dataDxfId="476" totalsRowDxfId="475"/>
    <tableColumn id="3" xr3:uid="{00000000-0010-0000-0100-000003000000}" uniqueName="3" name="OrganisationCategory" queryTableFieldId="3" dataDxfId="474" totalsRowDxfId="473"/>
    <tableColumn id="4" xr3:uid="{00000000-0010-0000-0100-000004000000}" uniqueName="4" name="F001FP" totalsRowFunction="custom" queryTableFieldId="4" dataDxfId="472" totalsRowDxfId="471">
      <totalsRowFormula>SUM(D3:D48)</totalsRowFormula>
    </tableColumn>
    <tableColumn id="5" xr3:uid="{00000000-0010-0000-0100-000005000000}" uniqueName="5" name="F002FP" totalsRowFunction="custom" queryTableFieldId="5" dataDxfId="470" totalsRowDxfId="469">
      <totalsRowFormula>SUM(E3:E48)</totalsRowFormula>
    </tableColumn>
    <tableColumn id="6" xr3:uid="{00000000-0010-0000-0100-000006000000}" uniqueName="6" name="F003FP" totalsRowFunction="custom" queryTableFieldId="6" dataDxfId="468" totalsRowDxfId="467">
      <totalsRowFormula>SUM(F3:F48)</totalsRowFormula>
    </tableColumn>
    <tableColumn id="7" xr3:uid="{00000000-0010-0000-0100-000007000000}" uniqueName="7" name="F004FP" totalsRowFunction="custom" queryTableFieldId="7" dataDxfId="466" totalsRowDxfId="465">
      <totalsRowFormula>SUM(G3:G48)</totalsRowFormula>
    </tableColumn>
    <tableColumn id="8" xr3:uid="{00000000-0010-0000-0100-000008000000}" uniqueName="8" name="F005FP" totalsRowFunction="custom" queryTableFieldId="8" dataDxfId="464" totalsRowDxfId="463">
      <totalsRowFormula>SUM(H3:H48)</totalsRowFormula>
    </tableColumn>
    <tableColumn id="9" xr3:uid="{00000000-0010-0000-0100-000009000000}" uniqueName="9" name="F006FP" totalsRowFunction="custom" queryTableFieldId="9" dataDxfId="462" totalsRowDxfId="461">
      <totalsRowFormula>SUM(I3:I48)</totalsRowFormula>
    </tableColumn>
    <tableColumn id="10" xr3:uid="{00000000-0010-0000-0100-00000A000000}" uniqueName="10" name="F007FP" totalsRowFunction="custom" queryTableFieldId="10" dataDxfId="460" totalsRowDxfId="459">
      <totalsRowFormula>SUM(J3:J48)</totalsRowFormula>
    </tableColumn>
    <tableColumn id="11" xr3:uid="{00000000-0010-0000-0100-00000B000000}" uniqueName="11" name="F008FP" totalsRowFunction="custom" queryTableFieldId="11" dataDxfId="458" totalsRowDxfId="457">
      <totalsRowFormula>SUM(K3:K48)</totalsRowFormula>
    </tableColumn>
    <tableColumn id="12" xr3:uid="{00000000-0010-0000-0100-00000C000000}" uniqueName="12" name="F009FP" totalsRowFunction="custom" queryTableFieldId="12" dataDxfId="456" totalsRowDxfId="455">
      <totalsRowFormula>SUM(L3:L48)</totalsRowFormula>
    </tableColumn>
    <tableColumn id="13" xr3:uid="{00000000-0010-0000-0100-00000D000000}" uniqueName="13" name="F010FP" totalsRowFunction="custom" queryTableFieldId="13" dataDxfId="454" totalsRowDxfId="453">
      <totalsRowFormula>SUM(M3:M48)</totalsRowFormula>
    </tableColumn>
    <tableColumn id="14" xr3:uid="{00000000-0010-0000-0100-00000E000000}" uniqueName="14" name="F011FP" totalsRowFunction="custom" queryTableFieldId="14" dataDxfId="452" totalsRowDxfId="451">
      <totalsRowFormula>SUM(N3:N48)</totalsRowFormula>
    </tableColumn>
    <tableColumn id="15" xr3:uid="{00000000-0010-0000-0100-00000F000000}" uniqueName="15" name="F012FP" totalsRowFunction="custom" queryTableFieldId="15" dataDxfId="450" totalsRowDxfId="449">
      <totalsRowFormula>SUM(O3:O48)</totalsRowFormula>
    </tableColumn>
    <tableColumn id="16" xr3:uid="{00000000-0010-0000-0100-000010000000}" uniqueName="16" name="F013FP" totalsRowFunction="custom" queryTableFieldId="16" dataDxfId="448" totalsRowDxfId="447">
      <totalsRowFormula>SUM(P3:P48)</totalsRowFormula>
    </tableColumn>
    <tableColumn id="17" xr3:uid="{00000000-0010-0000-0100-000011000000}" uniqueName="17" name="F014FP" totalsRowFunction="custom" queryTableFieldId="17" dataDxfId="446" totalsRowDxfId="445">
      <totalsRowFormula>SUM(Q3:Q48)</totalsRowFormula>
    </tableColumn>
    <tableColumn id="18" xr3:uid="{00000000-0010-0000-0100-000012000000}" uniqueName="18" name="F015FP" totalsRowFunction="custom" queryTableFieldId="18" dataDxfId="444" totalsRowDxfId="443">
      <totalsRowFormula>SUM(R3:R48)</totalsRowFormula>
    </tableColumn>
    <tableColumn id="19" xr3:uid="{00000000-0010-0000-0100-000013000000}" uniqueName="19" name="F016FP" totalsRowFunction="custom" queryTableFieldId="19" dataDxfId="442" totalsRowDxfId="441">
      <totalsRowFormula>SUM(S3:S48)</totalsRowFormula>
    </tableColumn>
    <tableColumn id="20" xr3:uid="{00000000-0010-0000-0100-000014000000}" uniqueName="20" name="F017FP" totalsRowFunction="custom" queryTableFieldId="20" dataDxfId="440" totalsRowDxfId="439">
      <totalsRowFormula>SUM(T3:T48)</totalsRowFormula>
    </tableColumn>
    <tableColumn id="21" xr3:uid="{00000000-0010-0000-0100-000015000000}" uniqueName="21" name="F018FP" totalsRowFunction="custom" queryTableFieldId="21" dataDxfId="438" totalsRowDxfId="437">
      <totalsRowFormula>SUM(U3:U48)</totalsRowFormula>
    </tableColumn>
    <tableColumn id="22" xr3:uid="{00000000-0010-0000-0100-000016000000}" uniqueName="22" name="F019FP" totalsRowFunction="custom" queryTableFieldId="22" dataDxfId="436" totalsRowDxfId="435">
      <totalsRowFormula>SUM(V3:V48)</totalsRowFormula>
    </tableColumn>
    <tableColumn id="23" xr3:uid="{00000000-0010-0000-0100-000017000000}" uniqueName="23" name="F020FP" totalsRowFunction="custom" queryTableFieldId="23" dataDxfId="434" totalsRowDxfId="433">
      <totalsRowFormula>SUM(W3:W48)</totalsRowFormula>
    </tableColumn>
    <tableColumn id="24" xr3:uid="{00000000-0010-0000-0100-000018000000}" uniqueName="24" name="F021FP" totalsRowFunction="custom" queryTableFieldId="24" dataDxfId="432" totalsRowDxfId="431">
      <totalsRowFormula>SUM(X3:X48)</totalsRowFormula>
    </tableColumn>
    <tableColumn id="25" xr3:uid="{00000000-0010-0000-0100-000019000000}" uniqueName="25" name="F022FP" totalsRowFunction="custom" queryTableFieldId="25" dataDxfId="430" totalsRowDxfId="429">
      <totalsRowFormula>SUM(Y3:Y48)</totalsRowFormula>
    </tableColumn>
    <tableColumn id="26" xr3:uid="{00000000-0010-0000-0100-00001A000000}" uniqueName="26" name="F023FP" totalsRowFunction="custom" queryTableFieldId="26" dataDxfId="428" totalsRowDxfId="427">
      <totalsRowFormula>SUM(Z3:Z48)</totalsRowFormula>
    </tableColumn>
    <tableColumn id="27" xr3:uid="{00000000-0010-0000-0100-00001B000000}" uniqueName="27" name="F024FP" totalsRowFunction="custom" queryTableFieldId="27" dataDxfId="426" totalsRowDxfId="425">
      <totalsRowFormula>SUM(AA3:AA48)</totalsRowFormula>
    </tableColumn>
    <tableColumn id="28" xr3:uid="{00000000-0010-0000-0100-00001C000000}" uniqueName="28" name="F025FP" totalsRowFunction="custom" queryTableFieldId="28" dataDxfId="424" totalsRowDxfId="423">
      <totalsRowFormula>SUM(AB3:AB48)</totalsRowFormula>
    </tableColumn>
    <tableColumn id="29" xr3:uid="{00000000-0010-0000-0100-00001D000000}" uniqueName="29" name="F026FP" totalsRowFunction="custom" queryTableFieldId="29" dataDxfId="422" totalsRowDxfId="421">
      <totalsRowFormula>SUM(AC3:AC48)</totalsRowFormula>
    </tableColumn>
    <tableColumn id="30" xr3:uid="{00000000-0010-0000-0100-00001E000000}" uniqueName="30" name="F027FP" totalsRowFunction="custom" queryTableFieldId="30" dataDxfId="420" totalsRowDxfId="419">
      <totalsRowFormula>SUM(AD3:AD48)</totalsRowFormula>
    </tableColumn>
    <tableColumn id="31" xr3:uid="{00000000-0010-0000-0100-00001F000000}" uniqueName="31" name="F028FP" totalsRowFunction="custom" queryTableFieldId="31" dataDxfId="418" totalsRowDxfId="417">
      <totalsRowFormula>SUM(AE3:AE48)</totalsRowFormula>
    </tableColumn>
    <tableColumn id="32" xr3:uid="{00000000-0010-0000-0100-000020000000}" uniqueName="32" name="F029FP" totalsRowFunction="custom" queryTableFieldId="32" dataDxfId="416" totalsRowDxfId="415">
      <totalsRowFormula>SUM(AF3:AF48)</totalsRowFormula>
    </tableColumn>
    <tableColumn id="33" xr3:uid="{00000000-0010-0000-0100-000021000000}" uniqueName="33" name="F030FP" totalsRowFunction="custom" queryTableFieldId="33" dataDxfId="414" totalsRowDxfId="413">
      <totalsRowFormula>SUM(AG3:AG48)</totalsRowFormula>
    </tableColumn>
    <tableColumn id="34" xr3:uid="{00000000-0010-0000-0100-000022000000}" uniqueName="34" name="F031FP" totalsRowFunction="custom" queryTableFieldId="34" dataDxfId="412" totalsRowDxfId="411">
      <totalsRowFormula>SUM(AH3:AH48)</totalsRowFormula>
    </tableColumn>
    <tableColumn id="35" xr3:uid="{00000000-0010-0000-0100-000023000000}" uniqueName="35" name="F032FP" totalsRowFunction="custom" queryTableFieldId="35" dataDxfId="410" totalsRowDxfId="409">
      <totalsRowFormula>SUM(AI3:AI48)</totalsRowFormula>
    </tableColumn>
    <tableColumn id="36" xr3:uid="{00000000-0010-0000-0100-000024000000}" uniqueName="36" name="CertificationDate" queryTableFieldId="36" dataDxfId="408" totalsRowDxfId="407"/>
    <tableColumn id="37" xr3:uid="{00000000-0010-0000-0100-000025000000}" uniqueName="37" name="CycleName" queryTableFieldId="37" dataDxfId="406" totalsRowDxfId="405"/>
    <tableColumn id="38" xr3:uid="{00000000-0010-0000-0100-000026000000}" uniqueName="38" name="PeriodShortName" queryTableFieldId="38" dataDxfId="404" totalsRowDxfId="403"/>
    <tableColumn id="39" xr3:uid="{00000000-0010-0000-0100-000027000000}" uniqueName="39" name="StepName" queryTableFieldId="39" dataDxfId="402" totalsRowDxfId="401"/>
    <tableColumn id="40" xr3:uid="{00000000-0010-0000-0100-000028000000}" uniqueName="40" name="OrganisationName" queryTableFieldId="40" dataDxfId="400" totalsRowDxfId="399"/>
    <tableColumn id="41" xr3:uid="{00000000-0010-0000-0100-000029000000}" uniqueName="41" name="CycleId" queryTableFieldId="41" dataDxfId="398" totalsRowDxfId="397"/>
    <tableColumn id="42" xr3:uid="{00000000-0010-0000-0100-00002A000000}" uniqueName="42" name="PeriodId" queryTableFieldId="42" dataDxfId="396" totalsRowDxfId="395"/>
    <tableColumn id="43" xr3:uid="{00000000-0010-0000-0100-00002B000000}" uniqueName="43" name="StepId" queryTableFieldId="43" dataDxfId="394" totalsRowDxfId="393"/>
    <tableColumn id="44" xr3:uid="{00000000-0010-0000-0100-00002C000000}" uniqueName="44" name="SdatId" queryTableFieldId="44" dataDxfId="392" totalsRowDxfId="391"/>
    <tableColumn id="45" xr3:uid="{00000000-0010-0000-0100-00002D000000}" uniqueName="45" name="FormId" queryTableFieldId="45" dataDxfId="390" totalsRowDxfId="389"/>
    <tableColumn id="46" xr3:uid="{00000000-0010-0000-0100-00002E000000}" uniqueName="46" name="OrganisationId" queryTableFieldId="46" dataDxfId="388" totalsRowDxfId="387"/>
    <tableColumn id="47" xr3:uid="{00000000-0010-0000-0100-00002F000000}" uniqueName="47" name="OrganisationCategoryId" queryTableFieldId="47" dataDxfId="386" totalsRowDxfId="385"/>
    <tableColumn id="48" xr3:uid="{00000000-0010-0000-0100-000030000000}" uniqueName="48" name="CertifierId" queryTableFieldId="48" dataDxfId="384" totalsRowDxfId="38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Query_from_LOGASnet_DB4" displayName="Table_Query_from_LOGASnet_DB4" ref="A3:GQ49" tableType="queryTable" totalsRowCount="1">
  <autoFilter ref="A3:GQ48" xr:uid="{00000000-0009-0000-0100-000003000000}"/>
  <tableColumns count="199">
    <tableColumn id="1" xr3:uid="{00000000-0010-0000-0200-000001000000}" uniqueName="1" name="CyclePeriodStep" queryTableFieldId="1" totalsRowDxfId="382" dataCellStyle="Normal 2"/>
    <tableColumn id="2" xr3:uid="{00000000-0010-0000-0200-000002000000}" uniqueName="2" name="OrganisationShortName" queryTableFieldId="2" totalsRowDxfId="381" dataCellStyle="Normal 2"/>
    <tableColumn id="3" xr3:uid="{00000000-0010-0000-0200-000003000000}" uniqueName="3" name="OrganisationCategory" queryTableFieldId="3" totalsRowDxfId="380" dataCellStyle="Normal 2"/>
    <tableColumn id="4" xr3:uid="{00000000-0010-0000-0200-000004000000}" uniqueName="4" name="F001AFP" totalsRowFunction="custom" queryTableFieldId="4" dataDxfId="379" totalsRowDxfId="378" dataCellStyle="Normal 2">
      <totalsRowFormula>SUM(D4:D48)</totalsRowFormula>
    </tableColumn>
    <tableColumn id="5" xr3:uid="{00000000-0010-0000-0200-000005000000}" uniqueName="5" name="F001BFP" totalsRowFunction="custom" queryTableFieldId="5" dataDxfId="377" totalsRowDxfId="376" dataCellStyle="Normal 2">
      <totalsRowFormula>SUM(E4:E48)</totalsRowFormula>
    </tableColumn>
    <tableColumn id="6" xr3:uid="{00000000-0010-0000-0200-000006000000}" uniqueName="6" name="F001CFP" totalsRowFunction="custom" queryTableFieldId="6" dataDxfId="375" totalsRowDxfId="374" dataCellStyle="Normal 2">
      <totalsRowFormula>SUM(F4:F48)</totalsRowFormula>
    </tableColumn>
    <tableColumn id="7" xr3:uid="{00000000-0010-0000-0200-000007000000}" uniqueName="7" name="F001DFP" totalsRowFunction="custom" queryTableFieldId="7" dataDxfId="373" totalsRowDxfId="372" dataCellStyle="Normal 2">
      <totalsRowFormula>SUM(G4:G48)</totalsRowFormula>
    </tableColumn>
    <tableColumn id="8" xr3:uid="{00000000-0010-0000-0200-000008000000}" uniqueName="8" name="F002AFP" totalsRowFunction="custom" queryTableFieldId="8" dataDxfId="371" totalsRowDxfId="370" dataCellStyle="Normal 2">
      <totalsRowFormula>SUM(H4:H48)</totalsRowFormula>
    </tableColumn>
    <tableColumn id="9" xr3:uid="{00000000-0010-0000-0200-000009000000}" uniqueName="9" name="F002BFP" totalsRowFunction="custom" queryTableFieldId="9" dataDxfId="369" totalsRowDxfId="368" dataCellStyle="Normal 2">
      <totalsRowFormula>SUM(I4:I48)</totalsRowFormula>
    </tableColumn>
    <tableColumn id="10" xr3:uid="{00000000-0010-0000-0200-00000A000000}" uniqueName="10" name="F002CFP" totalsRowFunction="custom" queryTableFieldId="10" dataDxfId="367" totalsRowDxfId="366" dataCellStyle="Normal 2">
      <totalsRowFormula>SUM(J4:J48)</totalsRowFormula>
    </tableColumn>
    <tableColumn id="11" xr3:uid="{00000000-0010-0000-0200-00000B000000}" uniqueName="11" name="F002DFP" totalsRowFunction="custom" queryTableFieldId="11" dataDxfId="365" totalsRowDxfId="364" dataCellStyle="Normal 2">
      <totalsRowFormula>SUM(K4:K48)</totalsRowFormula>
    </tableColumn>
    <tableColumn id="12" xr3:uid="{00000000-0010-0000-0200-00000C000000}" uniqueName="12" name="F002EFP" totalsRowFunction="custom" queryTableFieldId="12" dataDxfId="363" totalsRowDxfId="362" dataCellStyle="Normal 2">
      <totalsRowFormula>SUM(L4:L48)</totalsRowFormula>
    </tableColumn>
    <tableColumn id="13" xr3:uid="{00000000-0010-0000-0200-00000D000000}" uniqueName="13" name="F002FFP" totalsRowFunction="custom" queryTableFieldId="13" dataDxfId="361" totalsRowDxfId="360" dataCellStyle="Normal 2">
      <totalsRowFormula>SUM(M4:M48)</totalsRowFormula>
    </tableColumn>
    <tableColumn id="14" xr3:uid="{00000000-0010-0000-0200-00000E000000}" uniqueName="14" name="F002GFP" totalsRowFunction="custom" queryTableFieldId="14" dataDxfId="359" totalsRowDxfId="358" dataCellStyle="Normal 2">
      <totalsRowFormula>SUM(N4:N48)</totalsRowFormula>
    </tableColumn>
    <tableColumn id="15" xr3:uid="{00000000-0010-0000-0200-00000F000000}" uniqueName="15" name="F002HFP" totalsRowFunction="custom" queryTableFieldId="15" dataDxfId="357" totalsRowDxfId="356" dataCellStyle="Normal 2">
      <totalsRowFormula>SUM(O4:O48)</totalsRowFormula>
    </tableColumn>
    <tableColumn id="16" xr3:uid="{00000000-0010-0000-0200-000010000000}" uniqueName="16" name="F002IFP" totalsRowFunction="custom" queryTableFieldId="16" dataDxfId="355" totalsRowDxfId="354" dataCellStyle="Normal 2">
      <totalsRowFormula>SUM(P4:P48)</totalsRowFormula>
    </tableColumn>
    <tableColumn id="17" xr3:uid="{00000000-0010-0000-0200-000011000000}" uniqueName="17" name="F002JFP" totalsRowFunction="custom" queryTableFieldId="17" dataDxfId="353" totalsRowDxfId="352" dataCellStyle="Normal 2">
      <totalsRowFormula>SUM(Q4:Q48)</totalsRowFormula>
    </tableColumn>
    <tableColumn id="18" xr3:uid="{00000000-0010-0000-0200-000012000000}" uniqueName="18" name="F002KFP" totalsRowFunction="custom" queryTableFieldId="18" dataDxfId="351" totalsRowDxfId="350" dataCellStyle="Normal 2">
      <totalsRowFormula>SUM(R4:R48)</totalsRowFormula>
    </tableColumn>
    <tableColumn id="19" xr3:uid="{00000000-0010-0000-0200-000013000000}" uniqueName="19" name="F002FP" totalsRowFunction="custom" queryTableFieldId="19" dataDxfId="349" totalsRowDxfId="348" dataCellStyle="Normal 2">
      <totalsRowFormula>SUM(S4:S48)</totalsRowFormula>
    </tableColumn>
    <tableColumn id="20" xr3:uid="{00000000-0010-0000-0200-000014000000}" uniqueName="20" name="F003AFP" totalsRowFunction="custom" queryTableFieldId="20" dataDxfId="347" totalsRowDxfId="346" dataCellStyle="Normal 2">
      <totalsRowFormula>SUM(T4:T48)</totalsRowFormula>
    </tableColumn>
    <tableColumn id="21" xr3:uid="{00000000-0010-0000-0200-000015000000}" uniqueName="21" name="F003BFP" totalsRowFunction="custom" queryTableFieldId="21" dataDxfId="345" totalsRowDxfId="344" dataCellStyle="Normal 2">
      <totalsRowFormula>SUM(U4:U48)</totalsRowFormula>
    </tableColumn>
    <tableColumn id="22" xr3:uid="{00000000-0010-0000-0200-000016000000}" uniqueName="22" name="F003CFP" totalsRowFunction="custom" queryTableFieldId="22" dataDxfId="343" totalsRowDxfId="342" dataCellStyle="Normal 2">
      <totalsRowFormula>SUM(V4:V48)</totalsRowFormula>
    </tableColumn>
    <tableColumn id="23" xr3:uid="{00000000-0010-0000-0200-000017000000}" uniqueName="23" name="F003DFP" totalsRowFunction="custom" queryTableFieldId="23" dataDxfId="341" totalsRowDxfId="340" dataCellStyle="Normal 2">
      <totalsRowFormula>SUM(W4:W48)</totalsRowFormula>
    </tableColumn>
    <tableColumn id="24" xr3:uid="{00000000-0010-0000-0200-000018000000}" uniqueName="24" name="F003FP" totalsRowFunction="custom" queryTableFieldId="24" dataDxfId="339" totalsRowDxfId="338" dataCellStyle="Normal 2">
      <totalsRowFormula>SUM(X4:X48)</totalsRowFormula>
    </tableColumn>
    <tableColumn id="25" xr3:uid="{00000000-0010-0000-0200-000019000000}" uniqueName="25" name="F004FP" totalsRowFunction="custom" queryTableFieldId="25" dataDxfId="337" totalsRowDxfId="336" dataCellStyle="Normal 2">
      <totalsRowFormula>SUM(Y4:Y48)</totalsRowFormula>
    </tableColumn>
    <tableColumn id="26" xr3:uid="{00000000-0010-0000-0200-00001A000000}" uniqueName="26" name="F005AFP" totalsRowFunction="custom" queryTableFieldId="26" dataDxfId="335" totalsRowDxfId="334" dataCellStyle="Normal 2">
      <totalsRowFormula>SUM(Z4:Z48)</totalsRowFormula>
    </tableColumn>
    <tableColumn id="27" xr3:uid="{00000000-0010-0000-0200-00001B000000}" uniqueName="27" name="F005BFP" totalsRowFunction="custom" queryTableFieldId="27" dataDxfId="333" totalsRowDxfId="332" dataCellStyle="Normal 2">
      <totalsRowFormula>SUM(AA4:AA48)</totalsRowFormula>
    </tableColumn>
    <tableColumn id="28" xr3:uid="{00000000-0010-0000-0200-00001C000000}" uniqueName="28" name="F005CFP" totalsRowFunction="custom" queryTableFieldId="28" dataDxfId="331" totalsRowDxfId="330" dataCellStyle="Normal 2">
      <totalsRowFormula>SUM(AB4:AB48)</totalsRowFormula>
    </tableColumn>
    <tableColumn id="29" xr3:uid="{00000000-0010-0000-0200-00001D000000}" uniqueName="29" name="F005DFP" totalsRowFunction="custom" queryTableFieldId="29" dataDxfId="329" totalsRowDxfId="328" dataCellStyle="Normal 2">
      <totalsRowFormula>SUM(AC4:AC48)</totalsRowFormula>
    </tableColumn>
    <tableColumn id="30" xr3:uid="{00000000-0010-0000-0200-00001E000000}" uniqueName="30" name="F006AFP" totalsRowFunction="custom" queryTableFieldId="30" dataDxfId="327" totalsRowDxfId="326" dataCellStyle="Normal 2">
      <totalsRowFormula>SUM(AD4:AD48)</totalsRowFormula>
    </tableColumn>
    <tableColumn id="31" xr3:uid="{00000000-0010-0000-0200-00001F000000}" uniqueName="31" name="F006BFP" totalsRowFunction="custom" queryTableFieldId="31" dataDxfId="325" totalsRowDxfId="324" dataCellStyle="Normal 2">
      <totalsRowFormula>SUM(AE4:AE48)</totalsRowFormula>
    </tableColumn>
    <tableColumn id="32" xr3:uid="{00000000-0010-0000-0200-000020000000}" uniqueName="32" name="F006CFP" totalsRowFunction="custom" queryTableFieldId="32" dataDxfId="323" totalsRowDxfId="322" dataCellStyle="Normal 2">
      <totalsRowFormula>SUM(AF4:AF48)</totalsRowFormula>
    </tableColumn>
    <tableColumn id="33" xr3:uid="{00000000-0010-0000-0200-000021000000}" uniqueName="33" name="F006DFP" totalsRowFunction="custom" queryTableFieldId="33" dataDxfId="321" totalsRowDxfId="320" dataCellStyle="Normal 2">
      <totalsRowFormula>SUM(AG4:AG48)</totalsRowFormula>
    </tableColumn>
    <tableColumn id="34" xr3:uid="{00000000-0010-0000-0200-000022000000}" uniqueName="34" name="F006EFP" totalsRowFunction="custom" queryTableFieldId="34" dataDxfId="319" totalsRowDxfId="318" dataCellStyle="Normal 2">
      <totalsRowFormula>SUM(AH4:AH48)</totalsRowFormula>
    </tableColumn>
    <tableColumn id="35" xr3:uid="{00000000-0010-0000-0200-000023000000}" uniqueName="35" name="F006FFP" totalsRowFunction="custom" queryTableFieldId="35" dataDxfId="317" totalsRowDxfId="316" dataCellStyle="Normal 2">
      <totalsRowFormula>SUM(AI4:AI48)</totalsRowFormula>
    </tableColumn>
    <tableColumn id="36" xr3:uid="{00000000-0010-0000-0200-000024000000}" uniqueName="36" name="F006GFP" totalsRowFunction="custom" queryTableFieldId="36" dataDxfId="315" totalsRowDxfId="314" dataCellStyle="Normal 2">
      <totalsRowFormula>SUM(AJ4:AJ48)</totalsRowFormula>
    </tableColumn>
    <tableColumn id="37" xr3:uid="{00000000-0010-0000-0200-000025000000}" uniqueName="37" name="F006HFP" totalsRowFunction="custom" queryTableFieldId="37" dataDxfId="313" totalsRowDxfId="312" dataCellStyle="Normal 2">
      <totalsRowFormula>SUM(AK4:AK48)</totalsRowFormula>
    </tableColumn>
    <tableColumn id="38" xr3:uid="{00000000-0010-0000-0200-000026000000}" uniqueName="38" name="F006IFP" totalsRowFunction="custom" queryTableFieldId="38" dataDxfId="311" totalsRowDxfId="310" dataCellStyle="Normal 2">
      <totalsRowFormula>SUM(AL4:AL48)</totalsRowFormula>
    </tableColumn>
    <tableColumn id="39" xr3:uid="{00000000-0010-0000-0200-000027000000}" uniqueName="39" name="F006JFP" totalsRowFunction="custom" queryTableFieldId="39" dataDxfId="309" totalsRowDxfId="308" dataCellStyle="Normal 2">
      <totalsRowFormula>SUM(AM4:AM48)</totalsRowFormula>
    </tableColumn>
    <tableColumn id="40" xr3:uid="{00000000-0010-0000-0200-000028000000}" uniqueName="40" name="F006KFP" totalsRowFunction="custom" queryTableFieldId="40" dataDxfId="307" totalsRowDxfId="306" dataCellStyle="Normal 2">
      <totalsRowFormula>SUM(AN4:AN48)</totalsRowFormula>
    </tableColumn>
    <tableColumn id="41" xr3:uid="{00000000-0010-0000-0200-000029000000}" uniqueName="41" name="F006FP" totalsRowFunction="custom" queryTableFieldId="41" dataDxfId="305" totalsRowDxfId="304" dataCellStyle="Normal 2">
      <totalsRowFormula>SUM(AO4:AO48)</totalsRowFormula>
    </tableColumn>
    <tableColumn id="42" xr3:uid="{00000000-0010-0000-0200-00002A000000}" uniqueName="42" name="F007AFP" totalsRowFunction="custom" queryTableFieldId="42" dataDxfId="303" totalsRowDxfId="302" dataCellStyle="Normal 2">
      <totalsRowFormula>SUM(AP4:AP48)</totalsRowFormula>
    </tableColumn>
    <tableColumn id="43" xr3:uid="{00000000-0010-0000-0200-00002B000000}" uniqueName="43" name="F007BFP" totalsRowFunction="custom" queryTableFieldId="43" dataDxfId="301" totalsRowDxfId="300" dataCellStyle="Normal 2">
      <totalsRowFormula>SUM(AQ4:AQ48)</totalsRowFormula>
    </tableColumn>
    <tableColumn id="44" xr3:uid="{00000000-0010-0000-0200-00002C000000}" uniqueName="44" name="F007CFP" totalsRowFunction="custom" queryTableFieldId="44" dataDxfId="299" totalsRowDxfId="298" dataCellStyle="Normal 2">
      <totalsRowFormula>SUM(AR4:AR48)</totalsRowFormula>
    </tableColumn>
    <tableColumn id="45" xr3:uid="{00000000-0010-0000-0200-00002D000000}" uniqueName="45" name="F007DFP" totalsRowFunction="custom" queryTableFieldId="45" dataDxfId="297" totalsRowDxfId="296" dataCellStyle="Normal 2">
      <totalsRowFormula>SUM(AS4:AS48)</totalsRowFormula>
    </tableColumn>
    <tableColumn id="46" xr3:uid="{00000000-0010-0000-0200-00002E000000}" uniqueName="46" name="F007FP" totalsRowFunction="custom" queryTableFieldId="46" dataDxfId="295" totalsRowDxfId="294" dataCellStyle="Normal 2">
      <totalsRowFormula>SUM(AT4:AT48)</totalsRowFormula>
    </tableColumn>
    <tableColumn id="47" xr3:uid="{00000000-0010-0000-0200-00002F000000}" uniqueName="47" name="F010FP" totalsRowFunction="custom" queryTableFieldId="47" dataDxfId="293" totalsRowDxfId="292" dataCellStyle="Normal 2">
      <totalsRowFormula>SUM(AU4:AU48)</totalsRowFormula>
    </tableColumn>
    <tableColumn id="48" xr3:uid="{00000000-0010-0000-0200-000030000000}" uniqueName="48" name="F008AFP" totalsRowFunction="custom" queryTableFieldId="48" dataDxfId="291" totalsRowDxfId="290" dataCellStyle="Normal 2">
      <totalsRowFormula>SUM(AV4:AV48)</totalsRowFormula>
    </tableColumn>
    <tableColumn id="49" xr3:uid="{00000000-0010-0000-0200-000031000000}" uniqueName="49" name="F008BFP" totalsRowFunction="custom" queryTableFieldId="49" dataDxfId="289" totalsRowDxfId="288" dataCellStyle="Normal 2">
      <totalsRowFormula>SUM(AW4:AW48)</totalsRowFormula>
    </tableColumn>
    <tableColumn id="50" xr3:uid="{00000000-0010-0000-0200-000032000000}" uniqueName="50" name="F008CFP" totalsRowFunction="custom" queryTableFieldId="50" dataDxfId="287" totalsRowDxfId="286" dataCellStyle="Normal 2">
      <totalsRowFormula>SUM(AX4:AX48)</totalsRowFormula>
    </tableColumn>
    <tableColumn id="51" xr3:uid="{00000000-0010-0000-0200-000033000000}" uniqueName="51" name="F008DFP" totalsRowFunction="custom" queryTableFieldId="51" dataDxfId="285" totalsRowDxfId="284" dataCellStyle="Normal 2">
      <totalsRowFormula>SUM(AY4:AY48)</totalsRowFormula>
    </tableColumn>
    <tableColumn id="52" xr3:uid="{00000000-0010-0000-0200-000034000000}" uniqueName="52" name="F009AFP" totalsRowFunction="custom" queryTableFieldId="52" dataDxfId="283" totalsRowDxfId="282" dataCellStyle="Normal 2">
      <totalsRowFormula>SUM(AZ4:AZ48)</totalsRowFormula>
    </tableColumn>
    <tableColumn id="53" xr3:uid="{00000000-0010-0000-0200-000035000000}" uniqueName="53" name="F009BFP" totalsRowFunction="custom" queryTableFieldId="53" dataDxfId="281" totalsRowDxfId="280" dataCellStyle="Normal 2">
      <totalsRowFormula>SUM(BA4:BA48)</totalsRowFormula>
    </tableColumn>
    <tableColumn id="54" xr3:uid="{00000000-0010-0000-0200-000036000000}" uniqueName="54" name="F009CFP" totalsRowFunction="custom" queryTableFieldId="54" dataDxfId="279" totalsRowDxfId="278" dataCellStyle="Normal 2">
      <totalsRowFormula>SUM(BB4:BB48)</totalsRowFormula>
    </tableColumn>
    <tableColumn id="55" xr3:uid="{00000000-0010-0000-0200-000037000000}" uniqueName="55" name="F009DFP" totalsRowFunction="custom" queryTableFieldId="55" dataDxfId="277" totalsRowDxfId="276" dataCellStyle="Normal 2">
      <totalsRowFormula>SUM(BC4:BC48)</totalsRowFormula>
    </tableColumn>
    <tableColumn id="56" xr3:uid="{00000000-0010-0000-0200-000038000000}" uniqueName="56" name="F009EFP" totalsRowFunction="custom" queryTableFieldId="56" dataDxfId="275" totalsRowDxfId="274" dataCellStyle="Normal 2">
      <totalsRowFormula>SUM(BD4:BD48)</totalsRowFormula>
    </tableColumn>
    <tableColumn id="57" xr3:uid="{00000000-0010-0000-0200-000039000000}" uniqueName="57" name="F009FFP" totalsRowFunction="custom" queryTableFieldId="57" dataDxfId="273" totalsRowDxfId="272" dataCellStyle="Normal 2">
      <totalsRowFormula>SUM(BE4:BE48)</totalsRowFormula>
    </tableColumn>
    <tableColumn id="58" xr3:uid="{00000000-0010-0000-0200-00003A000000}" uniqueName="58" name="F009GFP" totalsRowFunction="custom" queryTableFieldId="58" dataDxfId="271" totalsRowDxfId="270" dataCellStyle="Normal 2">
      <totalsRowFormula>SUM(BF4:BF48)</totalsRowFormula>
    </tableColumn>
    <tableColumn id="59" xr3:uid="{00000000-0010-0000-0200-00003B000000}" uniqueName="59" name="F009HFP" totalsRowFunction="custom" queryTableFieldId="59" dataDxfId="269" totalsRowDxfId="268" dataCellStyle="Normal 2">
      <totalsRowFormula>SUM(BG4:BG48)</totalsRowFormula>
    </tableColumn>
    <tableColumn id="60" xr3:uid="{00000000-0010-0000-0200-00003C000000}" uniqueName="60" name="F009IFP" totalsRowFunction="custom" queryTableFieldId="60" dataDxfId="267" totalsRowDxfId="266" dataCellStyle="Normal 2">
      <totalsRowFormula>SUM(BH4:BH48)</totalsRowFormula>
    </tableColumn>
    <tableColumn id="61" xr3:uid="{00000000-0010-0000-0200-00003D000000}" uniqueName="61" name="F009JFP" totalsRowFunction="custom" queryTableFieldId="61" dataDxfId="265" totalsRowDxfId="264" dataCellStyle="Normal 2">
      <totalsRowFormula>SUM(BI4:BI48)</totalsRowFormula>
    </tableColumn>
    <tableColumn id="62" xr3:uid="{00000000-0010-0000-0200-00003E000000}" uniqueName="62" name="F009KFP" totalsRowFunction="custom" queryTableFieldId="62" dataDxfId="263" totalsRowDxfId="262" dataCellStyle="Normal 2">
      <totalsRowFormula>SUM(BJ4:BJ48)</totalsRowFormula>
    </tableColumn>
    <tableColumn id="63" xr3:uid="{00000000-0010-0000-0200-00003F000000}" uniqueName="63" name="F009FP" totalsRowFunction="custom" queryTableFieldId="63" dataDxfId="261" totalsRowDxfId="260" dataCellStyle="Normal 2">
      <totalsRowFormula>SUM(BK4:BK48)</totalsRowFormula>
    </tableColumn>
    <tableColumn id="64" xr3:uid="{00000000-0010-0000-0200-000040000000}" uniqueName="64" name="F010AFP" totalsRowFunction="custom" queryTableFieldId="64" dataDxfId="259" totalsRowDxfId="258" dataCellStyle="Normal 2">
      <totalsRowFormula>SUM(BL4:BL48)</totalsRowFormula>
    </tableColumn>
    <tableColumn id="65" xr3:uid="{00000000-0010-0000-0200-000041000000}" uniqueName="65" name="F010BFP" totalsRowFunction="custom" queryTableFieldId="65" dataDxfId="257" totalsRowDxfId="256" dataCellStyle="Normal 2">
      <totalsRowFormula>SUM(BM4:BM48)</totalsRowFormula>
    </tableColumn>
    <tableColumn id="66" xr3:uid="{00000000-0010-0000-0200-000042000000}" uniqueName="66" name="F010CFP" totalsRowFunction="custom" queryTableFieldId="66" dataDxfId="255" totalsRowDxfId="254" dataCellStyle="Normal 2">
      <totalsRowFormula>SUM(BN4:BN48)</totalsRowFormula>
    </tableColumn>
    <tableColumn id="67" xr3:uid="{00000000-0010-0000-0200-000043000000}" uniqueName="67" name="F010DFP" totalsRowFunction="custom" queryTableFieldId="67" dataDxfId="253" totalsRowDxfId="252" dataCellStyle="Normal 2">
      <totalsRowFormula>SUM(BO4:BO48)</totalsRowFormula>
    </tableColumn>
    <tableColumn id="68" xr3:uid="{00000000-0010-0000-0200-000044000000}" uniqueName="68" name="F010EFP" totalsRowFunction="custom" queryTableFieldId="68" dataDxfId="251" totalsRowDxfId="250" dataCellStyle="Normal 2">
      <totalsRowFormula>SUM(BP4:BP48)</totalsRowFormula>
    </tableColumn>
    <tableColumn id="69" xr3:uid="{00000000-0010-0000-0200-000045000000}" uniqueName="69" name="F011FP" totalsRowFunction="custom" queryTableFieldId="69" dataDxfId="249" totalsRowDxfId="248" dataCellStyle="Normal 2">
      <totalsRowFormula>SUM(BQ4:BQ48)</totalsRowFormula>
    </tableColumn>
    <tableColumn id="70" xr3:uid="{00000000-0010-0000-0200-000046000000}" uniqueName="70" name="F012AFP" totalsRowFunction="custom" queryTableFieldId="70" dataDxfId="247" totalsRowDxfId="246" dataCellStyle="Normal 2">
      <totalsRowFormula>SUM(BR4:BR48)</totalsRowFormula>
    </tableColumn>
    <tableColumn id="71" xr3:uid="{00000000-0010-0000-0200-000047000000}" uniqueName="71" name="F012BFP" totalsRowFunction="custom" queryTableFieldId="71" dataDxfId="245" totalsRowDxfId="244" dataCellStyle="Normal 2">
      <totalsRowFormula>SUM(BS4:BS48)</totalsRowFormula>
    </tableColumn>
    <tableColumn id="72" xr3:uid="{00000000-0010-0000-0200-000048000000}" uniqueName="72" name="F012CFP" totalsRowFunction="custom" queryTableFieldId="72" dataDxfId="243" totalsRowDxfId="242" dataCellStyle="Normal 2">
      <totalsRowFormula>SUM(BT4:BT48)</totalsRowFormula>
    </tableColumn>
    <tableColumn id="73" xr3:uid="{00000000-0010-0000-0200-000049000000}" uniqueName="73" name="F012DFP" totalsRowFunction="custom" queryTableFieldId="73" dataDxfId="241" totalsRowDxfId="240" dataCellStyle="Normal 2">
      <totalsRowFormula>SUM(BU4:BU48)</totalsRowFormula>
    </tableColumn>
    <tableColumn id="74" xr3:uid="{00000000-0010-0000-0200-00004A000000}" uniqueName="74" name="F013AFP" totalsRowFunction="custom" queryTableFieldId="74" dataDxfId="239" totalsRowDxfId="238" dataCellStyle="Normal 2">
      <totalsRowFormula>SUM(BV4:BV48)</totalsRowFormula>
    </tableColumn>
    <tableColumn id="75" xr3:uid="{00000000-0010-0000-0200-00004B000000}" uniqueName="75" name="F013BFP" totalsRowFunction="custom" queryTableFieldId="75" dataDxfId="237" totalsRowDxfId="236" dataCellStyle="Normal 2">
      <totalsRowFormula>SUM(BW4:BW48)</totalsRowFormula>
    </tableColumn>
    <tableColumn id="76" xr3:uid="{00000000-0010-0000-0200-00004C000000}" uniqueName="76" name="F013CFP" totalsRowFunction="custom" queryTableFieldId="76" dataDxfId="235" totalsRowDxfId="234" dataCellStyle="Normal 2">
      <totalsRowFormula>SUM(BX4:BX48)</totalsRowFormula>
    </tableColumn>
    <tableColumn id="77" xr3:uid="{00000000-0010-0000-0200-00004D000000}" uniqueName="77" name="F013DFP" totalsRowFunction="custom" queryTableFieldId="77" dataDxfId="233" totalsRowDxfId="232" dataCellStyle="Normal 2">
      <totalsRowFormula>SUM(BY4:BY48)</totalsRowFormula>
    </tableColumn>
    <tableColumn id="78" xr3:uid="{00000000-0010-0000-0200-00004E000000}" uniqueName="78" name="F013EFP" totalsRowFunction="custom" queryTableFieldId="78" dataDxfId="231" totalsRowDxfId="230" dataCellStyle="Normal 2">
      <totalsRowFormula>SUM(BZ4:BZ48)</totalsRowFormula>
    </tableColumn>
    <tableColumn id="79" xr3:uid="{00000000-0010-0000-0200-00004F000000}" uniqueName="79" name="F013FFP" totalsRowFunction="custom" queryTableFieldId="79" dataDxfId="229" totalsRowDxfId="228" dataCellStyle="Normal 2">
      <totalsRowFormula>SUM(CA4:CA48)</totalsRowFormula>
    </tableColumn>
    <tableColumn id="80" xr3:uid="{00000000-0010-0000-0200-000050000000}" uniqueName="80" name="F013GFP" totalsRowFunction="custom" queryTableFieldId="80" dataDxfId="227" totalsRowDxfId="226" dataCellStyle="Normal 2">
      <totalsRowFormula>SUM(CB4:CB48)</totalsRowFormula>
    </tableColumn>
    <tableColumn id="81" xr3:uid="{00000000-0010-0000-0200-000051000000}" uniqueName="81" name="F013HFP" totalsRowFunction="custom" queryTableFieldId="81" dataDxfId="225" totalsRowDxfId="224" dataCellStyle="Normal 2">
      <totalsRowFormula>SUM(CC4:CC48)</totalsRowFormula>
    </tableColumn>
    <tableColumn id="82" xr3:uid="{00000000-0010-0000-0200-000052000000}" uniqueName="82" name="F013IFP" totalsRowFunction="custom" queryTableFieldId="82" dataDxfId="223" totalsRowDxfId="222" dataCellStyle="Normal 2">
      <totalsRowFormula>SUM(CD4:CD48)</totalsRowFormula>
    </tableColumn>
    <tableColumn id="83" xr3:uid="{00000000-0010-0000-0200-000053000000}" uniqueName="83" name="F013JFP" totalsRowFunction="custom" queryTableFieldId="83" dataDxfId="221" totalsRowDxfId="220" dataCellStyle="Normal 2">
      <totalsRowFormula>SUM(CE4:CE48)</totalsRowFormula>
    </tableColumn>
    <tableColumn id="84" xr3:uid="{00000000-0010-0000-0200-000054000000}" uniqueName="84" name="F013KFP" totalsRowFunction="custom" queryTableFieldId="84" dataDxfId="219" totalsRowDxfId="218" dataCellStyle="Normal 2">
      <totalsRowFormula>SUM(CF4:CF48)</totalsRowFormula>
    </tableColumn>
    <tableColumn id="85" xr3:uid="{00000000-0010-0000-0200-000055000000}" uniqueName="85" name="F013FP" totalsRowFunction="custom" queryTableFieldId="85" dataDxfId="217" totalsRowDxfId="216" dataCellStyle="Normal 2">
      <totalsRowFormula>SUM(CG4:CG48)</totalsRowFormula>
    </tableColumn>
    <tableColumn id="86" xr3:uid="{00000000-0010-0000-0200-000056000000}" uniqueName="86" name="F014AFP" totalsRowFunction="custom" queryTableFieldId="86" dataDxfId="215" totalsRowDxfId="214" dataCellStyle="Normal 2">
      <totalsRowFormula>SUM(CH4:CH48)</totalsRowFormula>
    </tableColumn>
    <tableColumn id="87" xr3:uid="{00000000-0010-0000-0200-000057000000}" uniqueName="87" name="F014BFP" totalsRowFunction="custom" queryTableFieldId="87" dataDxfId="213" totalsRowDxfId="212" dataCellStyle="Normal 2">
      <totalsRowFormula>SUM(CI4:CI48)</totalsRowFormula>
    </tableColumn>
    <tableColumn id="88" xr3:uid="{00000000-0010-0000-0200-000058000000}" uniqueName="88" name="F014CFP" totalsRowFunction="custom" queryTableFieldId="88" dataDxfId="211" totalsRowDxfId="210" dataCellStyle="Normal 2">
      <totalsRowFormula>SUM(CJ4:CJ48)</totalsRowFormula>
    </tableColumn>
    <tableColumn id="89" xr3:uid="{00000000-0010-0000-0200-000059000000}" uniqueName="89" name="F014DFP" totalsRowFunction="custom" queryTableFieldId="89" dataDxfId="209" totalsRowDxfId="208" dataCellStyle="Normal 2">
      <totalsRowFormula>SUM(CK4:CK48)</totalsRowFormula>
    </tableColumn>
    <tableColumn id="90" xr3:uid="{00000000-0010-0000-0200-00005A000000}" uniqueName="90" name="F014FP" totalsRowFunction="custom" queryTableFieldId="90" dataDxfId="207" totalsRowDxfId="206" dataCellStyle="Normal 2">
      <totalsRowFormula>SUM(CL4:CL48)</totalsRowFormula>
    </tableColumn>
    <tableColumn id="91" xr3:uid="{00000000-0010-0000-0200-00005B000000}" uniqueName="91" name="F015FP" totalsRowFunction="custom" queryTableFieldId="91" dataDxfId="205" totalsRowDxfId="204" dataCellStyle="Normal 2">
      <totalsRowFormula>SUM(CM4:CM48)</totalsRowFormula>
    </tableColumn>
    <tableColumn id="92" xr3:uid="{00000000-0010-0000-0200-00005C000000}" uniqueName="92" name="F016AFP" totalsRowFunction="custom" queryTableFieldId="92" dataDxfId="203" totalsRowDxfId="202" dataCellStyle="Normal 2">
      <totalsRowFormula>SUM(CN4:CN48)</totalsRowFormula>
    </tableColumn>
    <tableColumn id="93" xr3:uid="{00000000-0010-0000-0200-00005D000000}" uniqueName="93" name="F016BFP" totalsRowFunction="custom" queryTableFieldId="93" dataDxfId="201" totalsRowDxfId="200" dataCellStyle="Normal 2">
      <totalsRowFormula>SUM(CO4:CO48)</totalsRowFormula>
    </tableColumn>
    <tableColumn id="94" xr3:uid="{00000000-0010-0000-0200-00005E000000}" uniqueName="94" name="F016CFP" totalsRowFunction="custom" queryTableFieldId="94" dataDxfId="199" totalsRowDxfId="198" dataCellStyle="Normal 2">
      <totalsRowFormula>SUM(CP4:CP48)</totalsRowFormula>
    </tableColumn>
    <tableColumn id="95" xr3:uid="{00000000-0010-0000-0200-00005F000000}" uniqueName="95" name="F016DFP" totalsRowFunction="custom" queryTableFieldId="95" dataDxfId="197" totalsRowDxfId="196" dataCellStyle="Normal 2">
      <totalsRowFormula>SUM(CQ4:CQ48)</totalsRowFormula>
    </tableColumn>
    <tableColumn id="96" xr3:uid="{00000000-0010-0000-0200-000060000000}" uniqueName="96" name="F017AFP" totalsRowFunction="custom" queryTableFieldId="96" dataDxfId="195" totalsRowDxfId="194" dataCellStyle="Normal 2">
      <totalsRowFormula>SUM(CR4:CR48)</totalsRowFormula>
    </tableColumn>
    <tableColumn id="97" xr3:uid="{00000000-0010-0000-0200-000061000000}" uniqueName="97" name="F017BFP" totalsRowFunction="custom" queryTableFieldId="97" dataDxfId="193" totalsRowDxfId="192" dataCellStyle="Normal 2">
      <totalsRowFormula>SUM(CS4:CS48)</totalsRowFormula>
    </tableColumn>
    <tableColumn id="98" xr3:uid="{00000000-0010-0000-0200-000062000000}" uniqueName="98" name="F017CFP" totalsRowFunction="custom" queryTableFieldId="98" dataDxfId="191" totalsRowDxfId="190" dataCellStyle="Normal 2">
      <totalsRowFormula>SUM(CT4:CT48)</totalsRowFormula>
    </tableColumn>
    <tableColumn id="99" xr3:uid="{00000000-0010-0000-0200-000063000000}" uniqueName="99" name="F017DFP" totalsRowFunction="custom" queryTableFieldId="99" dataDxfId="189" totalsRowDxfId="188" dataCellStyle="Normal 2">
      <totalsRowFormula>SUM(CU4:CU48)</totalsRowFormula>
    </tableColumn>
    <tableColumn id="100" xr3:uid="{00000000-0010-0000-0200-000064000000}" uniqueName="100" name="F017EFP" totalsRowFunction="custom" queryTableFieldId="100" dataDxfId="187" totalsRowDxfId="186" dataCellStyle="Normal 2">
      <totalsRowFormula>SUM(CV4:CV48)</totalsRowFormula>
    </tableColumn>
    <tableColumn id="101" xr3:uid="{00000000-0010-0000-0200-000065000000}" uniqueName="101" name="F017FFP" totalsRowFunction="custom" queryTableFieldId="101" dataDxfId="185" totalsRowDxfId="184" dataCellStyle="Normal 2">
      <totalsRowFormula>SUM(CW4:CW48)</totalsRowFormula>
    </tableColumn>
    <tableColumn id="102" xr3:uid="{00000000-0010-0000-0200-000066000000}" uniqueName="102" name="F017GFP" totalsRowFunction="custom" queryTableFieldId="102" dataDxfId="183" totalsRowDxfId="182" dataCellStyle="Normal 2">
      <totalsRowFormula>SUM(CX4:CX48)</totalsRowFormula>
    </tableColumn>
    <tableColumn id="103" xr3:uid="{00000000-0010-0000-0200-000067000000}" uniqueName="103" name="F017HFP" totalsRowFunction="custom" queryTableFieldId="103" dataDxfId="181" totalsRowDxfId="180" dataCellStyle="Normal 2">
      <totalsRowFormula>SUM(CY4:CY48)</totalsRowFormula>
    </tableColumn>
    <tableColumn id="104" xr3:uid="{00000000-0010-0000-0200-000068000000}" uniqueName="104" name="F017IFP" totalsRowFunction="custom" queryTableFieldId="104" dataDxfId="179" totalsRowDxfId="178" dataCellStyle="Normal 2">
      <totalsRowFormula>SUM(CZ4:CZ48)</totalsRowFormula>
    </tableColumn>
    <tableColumn id="105" xr3:uid="{00000000-0010-0000-0200-000069000000}" uniqueName="105" name="F017JFP" totalsRowFunction="custom" queryTableFieldId="105" dataDxfId="177" totalsRowDxfId="176" dataCellStyle="Normal 2">
      <totalsRowFormula>SUM(DA4:DA48)</totalsRowFormula>
    </tableColumn>
    <tableColumn id="106" xr3:uid="{00000000-0010-0000-0200-00006A000000}" uniqueName="106" name="F017KFP" totalsRowFunction="custom" queryTableFieldId="106" dataDxfId="175" totalsRowDxfId="174" dataCellStyle="Normal 2">
      <totalsRowFormula>SUM(DB4:DB48)</totalsRowFormula>
    </tableColumn>
    <tableColumn id="107" xr3:uid="{00000000-0010-0000-0200-00006B000000}" uniqueName="107" name="F017FP" totalsRowFunction="custom" queryTableFieldId="107" dataDxfId="173" totalsRowDxfId="172" dataCellStyle="Normal 2">
      <totalsRowFormula>SUM(DC4:DC48)</totalsRowFormula>
    </tableColumn>
    <tableColumn id="108" xr3:uid="{00000000-0010-0000-0200-00006C000000}" uniqueName="108" name="F018AFP" totalsRowFunction="custom" queryTableFieldId="108" dataDxfId="171" totalsRowDxfId="170" dataCellStyle="Normal 2">
      <totalsRowFormula>SUM(DD4:DD48)</totalsRowFormula>
    </tableColumn>
    <tableColumn id="109" xr3:uid="{00000000-0010-0000-0200-00006D000000}" uniqueName="109" name="F018BFP" totalsRowFunction="custom" queryTableFieldId="109" dataDxfId="169" totalsRowDxfId="168" dataCellStyle="Normal 2">
      <totalsRowFormula>SUM(DE4:DE48)</totalsRowFormula>
    </tableColumn>
    <tableColumn id="110" xr3:uid="{00000000-0010-0000-0200-00006E000000}" uniqueName="110" name="F018CFP" totalsRowFunction="custom" queryTableFieldId="110" dataDxfId="167" totalsRowDxfId="166" dataCellStyle="Normal 2">
      <totalsRowFormula>SUM(DF4:DF48)</totalsRowFormula>
    </tableColumn>
    <tableColumn id="111" xr3:uid="{00000000-0010-0000-0200-00006F000000}" uniqueName="111" name="F018DFP" totalsRowFunction="custom" queryTableFieldId="111" dataDxfId="165" totalsRowDxfId="164" dataCellStyle="Normal 2">
      <totalsRowFormula>SUM(DG4:DG48)</totalsRowFormula>
    </tableColumn>
    <tableColumn id="112" xr3:uid="{00000000-0010-0000-0200-000070000000}" uniqueName="112" name="F018FP" totalsRowFunction="custom" queryTableFieldId="112" dataDxfId="163" totalsRowDxfId="162" dataCellStyle="Normal 2">
      <totalsRowFormula>SUM(DH4:DH48)</totalsRowFormula>
    </tableColumn>
    <tableColumn id="113" xr3:uid="{00000000-0010-0000-0200-000071000000}" uniqueName="113" name="F019FP" totalsRowFunction="custom" queryTableFieldId="113" dataDxfId="161" totalsRowDxfId="160" dataCellStyle="Normal 2">
      <totalsRowFormula>SUM(DI4:DI48)</totalsRowFormula>
    </tableColumn>
    <tableColumn id="114" xr3:uid="{00000000-0010-0000-0200-000072000000}" uniqueName="114" name="F020AFP" totalsRowFunction="custom" queryTableFieldId="114" dataDxfId="159" totalsRowDxfId="158" dataCellStyle="Normal 2">
      <totalsRowFormula>SUM(DJ4:DJ48)</totalsRowFormula>
    </tableColumn>
    <tableColumn id="115" xr3:uid="{00000000-0010-0000-0200-000073000000}" uniqueName="115" name="F020BFP" totalsRowFunction="custom" queryTableFieldId="115" dataDxfId="157" totalsRowDxfId="156" dataCellStyle="Normal 2">
      <totalsRowFormula>SUM(DK4:DK48)</totalsRowFormula>
    </tableColumn>
    <tableColumn id="116" xr3:uid="{00000000-0010-0000-0200-000074000000}" uniqueName="116" name="F020CFP" totalsRowFunction="custom" queryTableFieldId="116" dataDxfId="155" totalsRowDxfId="154" dataCellStyle="Normal 2">
      <totalsRowFormula>SUM(DL4:DL48)</totalsRowFormula>
    </tableColumn>
    <tableColumn id="117" xr3:uid="{00000000-0010-0000-0200-000075000000}" uniqueName="117" name="F020DFP" totalsRowFunction="custom" queryTableFieldId="117" dataDxfId="153" totalsRowDxfId="152" dataCellStyle="Normal 2">
      <totalsRowFormula>SUM(DM4:DM48)</totalsRowFormula>
    </tableColumn>
    <tableColumn id="118" xr3:uid="{00000000-0010-0000-0200-000076000000}" uniqueName="118" name="F021AFP" totalsRowFunction="custom" queryTableFieldId="118" dataDxfId="151" totalsRowDxfId="150" dataCellStyle="Normal 2">
      <totalsRowFormula>SUM(DN4:DN48)</totalsRowFormula>
    </tableColumn>
    <tableColumn id="119" xr3:uid="{00000000-0010-0000-0200-000077000000}" uniqueName="119" name="F021BFP" totalsRowFunction="custom" queryTableFieldId="119" dataDxfId="149" totalsRowDxfId="148" dataCellStyle="Normal 2">
      <totalsRowFormula>SUM(DO4:DO48)</totalsRowFormula>
    </tableColumn>
    <tableColumn id="120" xr3:uid="{00000000-0010-0000-0200-000078000000}" uniqueName="120" name="F021CFP" totalsRowFunction="custom" queryTableFieldId="120" dataDxfId="147" totalsRowDxfId="146" dataCellStyle="Normal 2">
      <totalsRowFormula>SUM(DP4:DP48)</totalsRowFormula>
    </tableColumn>
    <tableColumn id="121" xr3:uid="{00000000-0010-0000-0200-000079000000}" uniqueName="121" name="F021DFP" totalsRowFunction="custom" queryTableFieldId="121" dataDxfId="145" totalsRowDxfId="144" dataCellStyle="Normal 2">
      <totalsRowFormula>SUM(DQ4:DQ48)</totalsRowFormula>
    </tableColumn>
    <tableColumn id="122" xr3:uid="{00000000-0010-0000-0200-00007A000000}" uniqueName="122" name="F021EFP" totalsRowFunction="custom" queryTableFieldId="122" dataDxfId="143" totalsRowDxfId="142" dataCellStyle="Normal 2">
      <totalsRowFormula>SUM(DR4:DR48)</totalsRowFormula>
    </tableColumn>
    <tableColumn id="123" xr3:uid="{00000000-0010-0000-0200-00007B000000}" uniqueName="123" name="F021FFP" totalsRowFunction="custom" queryTableFieldId="123" dataDxfId="141" totalsRowDxfId="140" dataCellStyle="Normal 2">
      <totalsRowFormula>SUM(DS4:DS48)</totalsRowFormula>
    </tableColumn>
    <tableColumn id="124" xr3:uid="{00000000-0010-0000-0200-00007C000000}" uniqueName="124" name="F021GFP" totalsRowFunction="custom" queryTableFieldId="124" dataDxfId="139" totalsRowDxfId="138" dataCellStyle="Normal 2">
      <totalsRowFormula>SUM(DT4:DT48)</totalsRowFormula>
    </tableColumn>
    <tableColumn id="125" xr3:uid="{00000000-0010-0000-0200-00007D000000}" uniqueName="125" name="F021HFP" totalsRowFunction="custom" queryTableFieldId="125" dataDxfId="137" totalsRowDxfId="136" dataCellStyle="Normal 2">
      <totalsRowFormula>SUM(DU4:DU48)</totalsRowFormula>
    </tableColumn>
    <tableColumn id="126" xr3:uid="{00000000-0010-0000-0200-00007E000000}" uniqueName="126" name="F021IFP" totalsRowFunction="custom" queryTableFieldId="126" dataDxfId="135" totalsRowDxfId="134" dataCellStyle="Normal 2">
      <totalsRowFormula>SUM(DV4:DV48)</totalsRowFormula>
    </tableColumn>
    <tableColumn id="127" xr3:uid="{00000000-0010-0000-0200-00007F000000}" uniqueName="127" name="F021JFP" totalsRowFunction="custom" queryTableFieldId="127" dataDxfId="133" totalsRowDxfId="132" dataCellStyle="Normal 2">
      <totalsRowFormula>SUM(DW4:DW48)</totalsRowFormula>
    </tableColumn>
    <tableColumn id="128" xr3:uid="{00000000-0010-0000-0200-000080000000}" uniqueName="128" name="F021KFP" totalsRowFunction="custom" queryTableFieldId="128" dataDxfId="131" totalsRowDxfId="130" dataCellStyle="Normal 2">
      <totalsRowFormula>SUM(DX4:DX48)</totalsRowFormula>
    </tableColumn>
    <tableColumn id="129" xr3:uid="{00000000-0010-0000-0200-000081000000}" uniqueName="129" name="F021FP" totalsRowFunction="custom" queryTableFieldId="129" dataDxfId="129" totalsRowDxfId="128" dataCellStyle="Normal 2">
      <totalsRowFormula>SUM(DY4:DY48)</totalsRowFormula>
    </tableColumn>
    <tableColumn id="130" xr3:uid="{00000000-0010-0000-0200-000082000000}" uniqueName="130" name="F022AFP" totalsRowFunction="custom" queryTableFieldId="130" dataDxfId="127" totalsRowDxfId="126" dataCellStyle="Normal 2">
      <totalsRowFormula>SUM(DZ4:DZ48)</totalsRowFormula>
    </tableColumn>
    <tableColumn id="131" xr3:uid="{00000000-0010-0000-0200-000083000000}" uniqueName="131" name="F022BFP" totalsRowFunction="custom" queryTableFieldId="131" dataDxfId="125" totalsRowDxfId="124" dataCellStyle="Normal 2">
      <totalsRowFormula>SUM(EA4:EA48)</totalsRowFormula>
    </tableColumn>
    <tableColumn id="132" xr3:uid="{00000000-0010-0000-0200-000084000000}" uniqueName="132" name="F022CFP" totalsRowFunction="custom" queryTableFieldId="132" dataDxfId="123" totalsRowDxfId="122" dataCellStyle="Normal 2">
      <totalsRowFormula>SUM(EB4:EB48)</totalsRowFormula>
    </tableColumn>
    <tableColumn id="133" xr3:uid="{00000000-0010-0000-0200-000085000000}" uniqueName="133" name="F022DFP" totalsRowFunction="custom" queryTableFieldId="133" dataDxfId="121" totalsRowDxfId="120" dataCellStyle="Normal 2">
      <totalsRowFormula>SUM(EC4:EC48)</totalsRowFormula>
    </tableColumn>
    <tableColumn id="134" xr3:uid="{00000000-0010-0000-0200-000086000000}" uniqueName="134" name="F022FP" totalsRowFunction="custom" queryTableFieldId="134" dataDxfId="119" totalsRowDxfId="118" dataCellStyle="Normal 2">
      <totalsRowFormula>SUM(ED4:ED48)</totalsRowFormula>
    </tableColumn>
    <tableColumn id="135" xr3:uid="{00000000-0010-0000-0200-000087000000}" uniqueName="135" name="F023FP" totalsRowFunction="custom" queryTableFieldId="135" dataDxfId="117" totalsRowDxfId="116" dataCellStyle="Normal 2">
      <totalsRowFormula>SUM(EE4:EE48)</totalsRowFormula>
    </tableColumn>
    <tableColumn id="136" xr3:uid="{00000000-0010-0000-0200-000088000000}" uniqueName="136" name="F024AFP" totalsRowFunction="custom" queryTableFieldId="136" dataDxfId="115" totalsRowDxfId="114" dataCellStyle="Normal 2">
      <totalsRowFormula>SUM(EF4:EF48)</totalsRowFormula>
    </tableColumn>
    <tableColumn id="137" xr3:uid="{00000000-0010-0000-0200-000089000000}" uniqueName="137" name="F024BFP" totalsRowFunction="custom" queryTableFieldId="137" dataDxfId="113" totalsRowDxfId="112" dataCellStyle="Normal 2">
      <totalsRowFormula>SUM(EG4:EG48)</totalsRowFormula>
    </tableColumn>
    <tableColumn id="138" xr3:uid="{00000000-0010-0000-0200-00008A000000}" uniqueName="138" name="F024CFP" totalsRowFunction="custom" queryTableFieldId="138" dataDxfId="111" totalsRowDxfId="110" dataCellStyle="Normal 2">
      <totalsRowFormula>SUM(EH4:EH48)</totalsRowFormula>
    </tableColumn>
    <tableColumn id="139" xr3:uid="{00000000-0010-0000-0200-00008B000000}" uniqueName="139" name="F024DFP" totalsRowFunction="custom" queryTableFieldId="139" dataDxfId="109" totalsRowDxfId="108" dataCellStyle="Normal 2">
      <totalsRowFormula>SUM(EI4:EI48)</totalsRowFormula>
    </tableColumn>
    <tableColumn id="140" xr3:uid="{00000000-0010-0000-0200-00008C000000}" uniqueName="140" name="F025AFP" totalsRowFunction="custom" queryTableFieldId="140" dataDxfId="107" totalsRowDxfId="106" dataCellStyle="Normal 2">
      <totalsRowFormula>SUM(EJ4:EJ48)</totalsRowFormula>
    </tableColumn>
    <tableColumn id="141" xr3:uid="{00000000-0010-0000-0200-00008D000000}" uniqueName="141" name="F025BFP" totalsRowFunction="custom" queryTableFieldId="141" dataDxfId="105" totalsRowDxfId="104" dataCellStyle="Normal 2">
      <totalsRowFormula>SUM(EK4:EK48)</totalsRowFormula>
    </tableColumn>
    <tableColumn id="142" xr3:uid="{00000000-0010-0000-0200-00008E000000}" uniqueName="142" name="F025CFP" totalsRowFunction="custom" queryTableFieldId="142" dataDxfId="103" totalsRowDxfId="102" dataCellStyle="Normal 2">
      <totalsRowFormula>SUM(EL4:EL48)</totalsRowFormula>
    </tableColumn>
    <tableColumn id="143" xr3:uid="{00000000-0010-0000-0200-00008F000000}" uniqueName="143" name="F025DFP" totalsRowFunction="custom" queryTableFieldId="143" dataDxfId="101" totalsRowDxfId="100" dataCellStyle="Normal 2">
      <totalsRowFormula>SUM(EM4:EM48)</totalsRowFormula>
    </tableColumn>
    <tableColumn id="144" xr3:uid="{00000000-0010-0000-0200-000090000000}" uniqueName="144" name="F025EFP" totalsRowFunction="custom" queryTableFieldId="144" dataDxfId="99" totalsRowDxfId="98" dataCellStyle="Normal 2">
      <totalsRowFormula>SUM(EN4:EN48)</totalsRowFormula>
    </tableColumn>
    <tableColumn id="145" xr3:uid="{00000000-0010-0000-0200-000091000000}" uniqueName="145" name="F025FFP" totalsRowFunction="custom" queryTableFieldId="145" dataDxfId="97" totalsRowDxfId="96" dataCellStyle="Normal 2">
      <totalsRowFormula>SUM(EO4:EO48)</totalsRowFormula>
    </tableColumn>
    <tableColumn id="146" xr3:uid="{00000000-0010-0000-0200-000092000000}" uniqueName="146" name="F025GFP" totalsRowFunction="custom" queryTableFieldId="146" dataDxfId="95" totalsRowDxfId="94" dataCellStyle="Normal 2">
      <totalsRowFormula>SUM(EP4:EP48)</totalsRowFormula>
    </tableColumn>
    <tableColumn id="147" xr3:uid="{00000000-0010-0000-0200-000093000000}" uniqueName="147" name="F025HFP" totalsRowFunction="custom" queryTableFieldId="147" dataDxfId="93" totalsRowDxfId="92" dataCellStyle="Normal 2">
      <totalsRowFormula>SUM(EQ4:EQ48)</totalsRowFormula>
    </tableColumn>
    <tableColumn id="148" xr3:uid="{00000000-0010-0000-0200-000094000000}" uniqueName="148" name="F025IFP" totalsRowFunction="custom" queryTableFieldId="148" dataDxfId="91" totalsRowDxfId="90" dataCellStyle="Normal 2">
      <totalsRowFormula>SUM(ER4:ER48)</totalsRowFormula>
    </tableColumn>
    <tableColumn id="149" xr3:uid="{00000000-0010-0000-0200-000095000000}" uniqueName="149" name="F025JFP" totalsRowFunction="custom" queryTableFieldId="149" dataDxfId="89" totalsRowDxfId="88" dataCellStyle="Normal 2">
      <totalsRowFormula>SUM(ES4:ES48)</totalsRowFormula>
    </tableColumn>
    <tableColumn id="150" xr3:uid="{00000000-0010-0000-0200-000096000000}" uniqueName="150" name="F025KFP" totalsRowFunction="custom" queryTableFieldId="150" dataDxfId="87" totalsRowDxfId="86" dataCellStyle="Normal 2">
      <totalsRowFormula>SUM(ET4:ET48)</totalsRowFormula>
    </tableColumn>
    <tableColumn id="151" xr3:uid="{00000000-0010-0000-0200-000097000000}" uniqueName="151" name="F025FP" totalsRowFunction="custom" queryTableFieldId="151" dataDxfId="85" totalsRowDxfId="84" dataCellStyle="Normal 2">
      <totalsRowFormula>SUM(EU4:EU48)</totalsRowFormula>
    </tableColumn>
    <tableColumn id="152" xr3:uid="{00000000-0010-0000-0200-000098000000}" uniqueName="152" name="F026AFP" totalsRowFunction="custom" queryTableFieldId="152" dataDxfId="83" totalsRowDxfId="82" dataCellStyle="Normal 2">
      <totalsRowFormula>SUM(EV4:EV48)</totalsRowFormula>
    </tableColumn>
    <tableColumn id="153" xr3:uid="{00000000-0010-0000-0200-000099000000}" uniqueName="153" name="F026BFP" totalsRowFunction="custom" queryTableFieldId="153" dataDxfId="81" totalsRowDxfId="80" dataCellStyle="Normal 2">
      <totalsRowFormula>SUM(EW4:EW48)</totalsRowFormula>
    </tableColumn>
    <tableColumn id="154" xr3:uid="{00000000-0010-0000-0200-00009A000000}" uniqueName="154" name="F026CFP" totalsRowFunction="custom" queryTableFieldId="154" dataDxfId="79" totalsRowDxfId="78" dataCellStyle="Normal 2">
      <totalsRowFormula>SUM(EX4:EX48)</totalsRowFormula>
    </tableColumn>
    <tableColumn id="155" xr3:uid="{00000000-0010-0000-0200-00009B000000}" uniqueName="155" name="F026DFP" totalsRowFunction="custom" queryTableFieldId="155" dataDxfId="77" totalsRowDxfId="76" dataCellStyle="Normal 2">
      <totalsRowFormula>SUM(EY4:EY48)</totalsRowFormula>
    </tableColumn>
    <tableColumn id="156" xr3:uid="{00000000-0010-0000-0200-00009C000000}" uniqueName="156" name="F026FP" totalsRowFunction="custom" queryTableFieldId="156" dataDxfId="75" totalsRowDxfId="74" dataCellStyle="Normal 2">
      <totalsRowFormula>SUM(EZ4:EZ48)</totalsRowFormula>
    </tableColumn>
    <tableColumn id="157" xr3:uid="{00000000-0010-0000-0200-00009D000000}" uniqueName="157" name="F027FP" totalsRowFunction="custom" queryTableFieldId="157" dataDxfId="73" totalsRowDxfId="72" dataCellStyle="Normal 2">
      <totalsRowFormula>SUM(FA4:FA48)</totalsRowFormula>
    </tableColumn>
    <tableColumn id="158" xr3:uid="{00000000-0010-0000-0200-00009E000000}" uniqueName="158" name="F001FM" totalsRowFunction="custom" queryTableFieldId="158" dataDxfId="71" totalsRowDxfId="70" dataCellStyle="Normal 2">
      <totalsRowFormula>SUM(FB4:FB48)</totalsRowFormula>
    </tableColumn>
    <tableColumn id="159" xr3:uid="{00000000-0010-0000-0200-00009F000000}" uniqueName="159" name="F002FM" totalsRowFunction="custom" queryTableFieldId="159" dataDxfId="69" totalsRowDxfId="68" dataCellStyle="Normal 2">
      <totalsRowFormula>SUM(FC4:FC48)</totalsRowFormula>
    </tableColumn>
    <tableColumn id="160" xr3:uid="{00000000-0010-0000-0200-0000A0000000}" uniqueName="160" name="F003FM" totalsRowFunction="custom" queryTableFieldId="160" dataDxfId="67" totalsRowDxfId="66" dataCellStyle="Normal 2">
      <totalsRowFormula>SUM(FD4:FD48)</totalsRowFormula>
    </tableColumn>
    <tableColumn id="161" xr3:uid="{00000000-0010-0000-0200-0000A1000000}" uniqueName="161" name="F004FM" totalsRowFunction="custom" queryTableFieldId="161" dataDxfId="65" totalsRowDxfId="64" dataCellStyle="Normal 2">
      <totalsRowFormula>SUM(FE4:FE48)</totalsRowFormula>
    </tableColumn>
    <tableColumn id="162" xr3:uid="{00000000-0010-0000-0200-0000A2000000}" uniqueName="162" name="F005FM" totalsRowFunction="custom" queryTableFieldId="162" dataDxfId="63" totalsRowDxfId="62" dataCellStyle="Normal 2">
      <totalsRowFormula>SUM(FF4:FF48)</totalsRowFormula>
    </tableColumn>
    <tableColumn id="163" xr3:uid="{00000000-0010-0000-0200-0000A3000000}" uniqueName="163" name="F006FM" totalsRowFunction="custom" queryTableFieldId="163" dataDxfId="61" totalsRowDxfId="60" dataCellStyle="Normal 2">
      <totalsRowFormula>SUM(FG4:FG48)</totalsRowFormula>
    </tableColumn>
    <tableColumn id="164" xr3:uid="{00000000-0010-0000-0200-0000A4000000}" uniqueName="164" name="F005AFM" totalsRowFunction="custom" queryTableFieldId="164" dataDxfId="59" totalsRowDxfId="58" dataCellStyle="Normal 2">
      <totalsRowFormula>SUM(FH4:FH48)</totalsRowFormula>
    </tableColumn>
    <tableColumn id="165" xr3:uid="{00000000-0010-0000-0200-0000A5000000}" uniqueName="165" name="F005BFM" totalsRowFunction="custom" queryTableFieldId="165" dataDxfId="57" totalsRowDxfId="56" dataCellStyle="Normal 2">
      <totalsRowFormula>SUM(FI4:FI48)</totalsRowFormula>
    </tableColumn>
    <tableColumn id="166" xr3:uid="{00000000-0010-0000-0200-0000A6000000}" uniqueName="166" name="F005CFM" totalsRowFunction="custom" queryTableFieldId="166" dataDxfId="55" totalsRowDxfId="54" dataCellStyle="Normal 2">
      <totalsRowFormula>SUM(FJ4:FJ48)</totalsRowFormula>
    </tableColumn>
    <tableColumn id="167" xr3:uid="{00000000-0010-0000-0200-0000A7000000}" uniqueName="167" name="F006AFM" totalsRowFunction="custom" queryTableFieldId="167" dataDxfId="53" totalsRowDxfId="52" dataCellStyle="Normal 2">
      <totalsRowFormula>SUM(FK4:FK48)</totalsRowFormula>
    </tableColumn>
    <tableColumn id="168" xr3:uid="{00000000-0010-0000-0200-0000A8000000}" uniqueName="168" name="F006BFM" totalsRowFunction="custom" queryTableFieldId="168" dataDxfId="51" totalsRowDxfId="50" dataCellStyle="Normal 2">
      <totalsRowFormula>SUM(FL4:FL48)</totalsRowFormula>
    </tableColumn>
    <tableColumn id="169" xr3:uid="{00000000-0010-0000-0200-0000A9000000}" uniqueName="169" name="F006CFM" totalsRowFunction="custom" queryTableFieldId="169" dataDxfId="49" totalsRowDxfId="48" dataCellStyle="Normal 2">
      <totalsRowFormula>SUM(FM4:FM48)</totalsRowFormula>
    </tableColumn>
    <tableColumn id="170" xr3:uid="{00000000-0010-0000-0200-0000AA000000}" uniqueName="170" name="F007FM" totalsRowFunction="custom" queryTableFieldId="170" dataDxfId="47" totalsRowDxfId="46" dataCellStyle="Normal 2">
      <totalsRowFormula>SUM(FN4:FN48)</totalsRowFormula>
    </tableColumn>
    <tableColumn id="171" xr3:uid="{00000000-0010-0000-0200-0000AB000000}" uniqueName="171" name="F008FM" totalsRowFunction="custom" queryTableFieldId="171" dataDxfId="45" totalsRowDxfId="44" dataCellStyle="Normal 2">
      <totalsRowFormula>SUM(FO4:FO48)</totalsRowFormula>
    </tableColumn>
    <tableColumn id="172" xr3:uid="{00000000-0010-0000-0200-0000AC000000}" uniqueName="172" name="F009FM" totalsRowFunction="custom" queryTableFieldId="172" dataDxfId="43" totalsRowDxfId="42" dataCellStyle="Normal 2">
      <totalsRowFormula>SUM(FP4:FP48)</totalsRowFormula>
    </tableColumn>
    <tableColumn id="173" xr3:uid="{00000000-0010-0000-0200-0000AD000000}" uniqueName="173" name="F010FM" totalsRowFunction="custom" queryTableFieldId="173" dataDxfId="41" totalsRowDxfId="40" dataCellStyle="Normal 2">
      <totalsRowFormula>SUM(FQ4:FQ48)</totalsRowFormula>
    </tableColumn>
    <tableColumn id="174" xr3:uid="{00000000-0010-0000-0200-0000AE000000}" uniqueName="174" name="F011FM" totalsRowFunction="custom" queryTableFieldId="174" dataDxfId="39" totalsRowDxfId="38" dataCellStyle="Normal 2">
      <totalsRowFormula>SUM(FR4:FR48)</totalsRowFormula>
    </tableColumn>
    <tableColumn id="175" xr3:uid="{00000000-0010-0000-0200-0000AF000000}" uniqueName="175" name="F012FM" totalsRowFunction="custom" queryTableFieldId="175" dataDxfId="37" totalsRowDxfId="36" dataCellStyle="Normal 2">
      <totalsRowFormula>SUM(FS4:FS48)</totalsRowFormula>
    </tableColumn>
    <tableColumn id="176" xr3:uid="{00000000-0010-0000-0200-0000B0000000}" uniqueName="176" name="F013FM" totalsRowFunction="custom" queryTableFieldId="176" dataDxfId="35" totalsRowDxfId="34" dataCellStyle="Normal 2">
      <totalsRowFormula>SUM(FT4:FT48)</totalsRowFormula>
    </tableColumn>
    <tableColumn id="177" xr3:uid="{00000000-0010-0000-0200-0000B1000000}" uniqueName="177" name="F013AFM" totalsRowFunction="custom" queryTableFieldId="177" dataDxfId="33" totalsRowDxfId="32" dataCellStyle="Normal 2">
      <totalsRowFormula>SUM(FU4:FU48)</totalsRowFormula>
    </tableColumn>
    <tableColumn id="178" xr3:uid="{00000000-0010-0000-0200-0000B2000000}" uniqueName="178" name="F013BFM" totalsRowFunction="custom" queryTableFieldId="178" dataDxfId="31" totalsRowDxfId="30" dataCellStyle="Normal 2">
      <totalsRowFormula>SUM(FV4:FV48)</totalsRowFormula>
    </tableColumn>
    <tableColumn id="179" xr3:uid="{00000000-0010-0000-0200-0000B3000000}" uniqueName="179" name="F014FM" totalsRowFunction="custom" queryTableFieldId="179" dataDxfId="29" totalsRowDxfId="28" dataCellStyle="Normal 2">
      <totalsRowFormula>SUM(FW4:FW48)</totalsRowFormula>
    </tableColumn>
    <tableColumn id="180" xr3:uid="{00000000-0010-0000-0200-0000B4000000}" uniqueName="180" name="F014AFM" totalsRowFunction="custom" queryTableFieldId="180" dataDxfId="27" totalsRowDxfId="26" dataCellStyle="Normal 2">
      <totalsRowFormula>SUM(FX4:FX48)</totalsRowFormula>
    </tableColumn>
    <tableColumn id="181" xr3:uid="{00000000-0010-0000-0200-0000B5000000}" uniqueName="181" name="F014BFM" totalsRowFunction="custom" queryTableFieldId="181" dataDxfId="25" totalsRowDxfId="24" dataCellStyle="Normal 2">
      <totalsRowFormula>SUM(FY4:FY48)</totalsRowFormula>
    </tableColumn>
    <tableColumn id="182" xr3:uid="{00000000-0010-0000-0200-0000B6000000}" uniqueName="182" name="F015FM" totalsRowFunction="custom" queryTableFieldId="182" dataDxfId="23" totalsRowDxfId="22" dataCellStyle="Normal 2">
      <totalsRowFormula>SUM(FZ4:FZ48)</totalsRowFormula>
    </tableColumn>
    <tableColumn id="183" xr3:uid="{00000000-0010-0000-0200-0000B7000000}" uniqueName="183" name="F015AFM" totalsRowFunction="custom" queryTableFieldId="183" dataDxfId="21" totalsRowDxfId="20" dataCellStyle="Normal 2">
      <totalsRowFormula>SUM(GA4:GA48)</totalsRowFormula>
    </tableColumn>
    <tableColumn id="184" xr3:uid="{00000000-0010-0000-0200-0000B8000000}" uniqueName="184" name="F015BFM" totalsRowFunction="custom" queryTableFieldId="184" dataDxfId="19" totalsRowDxfId="18" dataCellStyle="Normal 2">
      <totalsRowFormula>SUM(GB4:GB48)</totalsRowFormula>
    </tableColumn>
    <tableColumn id="185" xr3:uid="{00000000-0010-0000-0200-0000B9000000}" uniqueName="185" name="F016FM" totalsRowFunction="custom" queryTableFieldId="185" dataDxfId="17" totalsRowDxfId="16" dataCellStyle="Normal 2">
      <totalsRowFormula>SUM(GC4:GC48)</totalsRowFormula>
    </tableColumn>
    <tableColumn id="186" xr3:uid="{00000000-0010-0000-0200-0000BA000000}" uniqueName="186" name="F017FM" totalsRowFunction="custom" queryTableFieldId="186" dataDxfId="15" totalsRowDxfId="14" dataCellStyle="Normal 2">
      <totalsRowFormula>SUM(GD4:GD48)</totalsRowFormula>
    </tableColumn>
    <tableColumn id="187" xr3:uid="{00000000-0010-0000-0200-0000BB000000}" uniqueName="187" name="CertificationDate" queryTableFieldId="187" dataDxfId="13" totalsRowDxfId="12" dataCellStyle="Normal 2"/>
    <tableColumn id="188" xr3:uid="{00000000-0010-0000-0200-0000BC000000}" uniqueName="188" name="CycleName" queryTableFieldId="188" totalsRowDxfId="11" dataCellStyle="Normal 2"/>
    <tableColumn id="189" xr3:uid="{00000000-0010-0000-0200-0000BD000000}" uniqueName="189" name="PeriodShortName" queryTableFieldId="189" totalsRowDxfId="10" dataCellStyle="Normal 2"/>
    <tableColumn id="190" xr3:uid="{00000000-0010-0000-0200-0000BE000000}" uniqueName="190" name="StepName" queryTableFieldId="190" totalsRowDxfId="9" dataCellStyle="Normal 2"/>
    <tableColumn id="191" xr3:uid="{00000000-0010-0000-0200-0000BF000000}" uniqueName="191" name="OrganisationName" queryTableFieldId="191" totalsRowDxfId="8" dataCellStyle="Normal 2"/>
    <tableColumn id="192" xr3:uid="{00000000-0010-0000-0200-0000C0000000}" uniqueName="192" name="CycleId" queryTableFieldId="192" totalsRowDxfId="7" dataCellStyle="Normal 2"/>
    <tableColumn id="193" xr3:uid="{00000000-0010-0000-0200-0000C1000000}" uniqueName="193" name="PeriodId" queryTableFieldId="193" totalsRowDxfId="6" dataCellStyle="Normal 2"/>
    <tableColumn id="194" xr3:uid="{00000000-0010-0000-0200-0000C2000000}" uniqueName="194" name="StepId" queryTableFieldId="194" totalsRowDxfId="5" dataCellStyle="Normal 2"/>
    <tableColumn id="195" xr3:uid="{00000000-0010-0000-0200-0000C3000000}" uniqueName="195" name="SdatId" queryTableFieldId="195" totalsRowDxfId="4" dataCellStyle="Normal 2"/>
    <tableColumn id="196" xr3:uid="{00000000-0010-0000-0200-0000C4000000}" uniqueName="196" name="FormId" queryTableFieldId="196" totalsRowDxfId="3" dataCellStyle="Normal 2"/>
    <tableColumn id="197" xr3:uid="{00000000-0010-0000-0200-0000C5000000}" uniqueName="197" name="OrganisationId" queryTableFieldId="197" totalsRowDxfId="2" dataCellStyle="Normal 2"/>
    <tableColumn id="198" xr3:uid="{00000000-0010-0000-0200-0000C6000000}" uniqueName="198" name="OrganisationCategoryId" queryTableFieldId="198" totalsRowDxfId="1" dataCellStyle="Normal 2"/>
    <tableColumn id="199" xr3:uid="{00000000-0010-0000-0200-0000C7000000}" uniqueName="199" name="CertifierId" queryTableFieldId="199" totalsRowDxfId="0" data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gov.uk/government/statistics/firefighters-pensions-statistics-england-2015-to-2016" TargetMode="External"/><Relationship Id="rId1" Type="http://schemas.openxmlformats.org/officeDocument/2006/relationships/hyperlink" Target="https://www.gov.uk/government/collections/fire-statistic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gov.uk/government/statistics/firefighters-pensions-statistics-england-2015-to-2016" TargetMode="External"/><Relationship Id="rId1" Type="http://schemas.openxmlformats.org/officeDocument/2006/relationships/hyperlink" Target="https://www.gov.uk/government/collections/fire-statistics"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https://www.gov.uk/government/collections/fire-and-rescue-workforce-and-pensions-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6" Type="http://schemas.openxmlformats.org/officeDocument/2006/relationships/drawing" Target="../drawings/drawing1.xml"/><Relationship Id="rId5" Type="http://schemas.openxmlformats.org/officeDocument/2006/relationships/printerSettings" Target="../printerSettings/printerSettings15.bin"/><Relationship Id="rId4" Type="http://schemas.openxmlformats.org/officeDocument/2006/relationships/hyperlink" Target="https://www.gov.uk/search/research-and-statistics?keywords=fire&amp;content_store_document_type=upcoming_statistics&amp;organisations%5B%5D=home-office&amp;order=relevance"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www.gov.uk/government/statistics/firefighters-pensions-statistics-england-2015-to-2016" TargetMode="External"/><Relationship Id="rId1" Type="http://schemas.openxmlformats.org/officeDocument/2006/relationships/hyperlink" Target="https://www.gov.uk/government/collections/fire-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mailto:FireStatistics@homeoffice.gov.uk" TargetMode="External"/><Relationship Id="rId2" Type="http://schemas.openxmlformats.org/officeDocument/2006/relationships/hyperlink" Target="https://www.gov.uk/government/statistical-data-sets/fire-statistics-guidance" TargetMode="External"/><Relationship Id="rId1" Type="http://schemas.openxmlformats.org/officeDocument/2006/relationships/hyperlink" Target="../../GaughtP/AppData/collections/fire-statistics" TargetMode="External"/><Relationship Id="rId4"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gov.uk/government/statistics/firefighters-pensions-statistics-england-2015-to-2016" TargetMode="External"/><Relationship Id="rId1" Type="http://schemas.openxmlformats.org/officeDocument/2006/relationships/hyperlink" Target="https://www.gov.uk/government/collections/fire-statistics" TargetMode="External"/></Relationships>
</file>

<file path=xl/worksheets/_rels/sheet9.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4E023-B1D9-4C98-8A81-C133BFBA12F9}">
  <sheetPr>
    <pageSetUpPr fitToPage="1"/>
  </sheetPr>
  <dimension ref="A1:AR65"/>
  <sheetViews>
    <sheetView topLeftCell="L46" zoomScale="56" zoomScaleNormal="56" workbookViewId="0">
      <selection activeCell="AF52" sqref="AF52"/>
    </sheetView>
  </sheetViews>
  <sheetFormatPr defaultRowHeight="14.5" x14ac:dyDescent="0.35"/>
  <cols>
    <col min="1" max="11" width="8.81640625" hidden="1" customWidth="1"/>
    <col min="12" max="12" width="30.453125" bestFit="1" customWidth="1"/>
    <col min="13" max="13" width="41.1796875" bestFit="1" customWidth="1"/>
    <col min="14" max="14" width="9.81640625" customWidth="1"/>
    <col min="15" max="15" width="8.81640625" customWidth="1"/>
    <col min="16" max="16" width="9.81640625" customWidth="1"/>
    <col min="17" max="17" width="10.81640625" customWidth="1"/>
    <col min="18" max="18" width="13.1796875" bestFit="1" customWidth="1"/>
    <col min="19" max="21" width="12" bestFit="1" customWidth="1"/>
    <col min="22" max="23" width="13.1796875" bestFit="1" customWidth="1"/>
    <col min="24" max="25" width="12" bestFit="1" customWidth="1"/>
    <col min="26" max="26" width="13.1796875" bestFit="1" customWidth="1"/>
    <col min="27" max="29" width="12" bestFit="1" customWidth="1"/>
    <col min="30" max="30" width="10.1796875" bestFit="1" customWidth="1"/>
    <col min="31" max="31" width="10.81640625" bestFit="1" customWidth="1"/>
    <col min="32" max="32" width="14.453125" bestFit="1" customWidth="1"/>
    <col min="33" max="33" width="10.1796875" bestFit="1" customWidth="1"/>
    <col min="34" max="34" width="12" bestFit="1" customWidth="1"/>
    <col min="35" max="35" width="10.1796875" bestFit="1" customWidth="1"/>
    <col min="36" max="36" width="14.453125" bestFit="1" customWidth="1"/>
    <col min="37" max="37" width="13.1796875" bestFit="1" customWidth="1"/>
    <col min="38" max="38" width="12" bestFit="1" customWidth="1"/>
    <col min="39" max="39" width="10.1796875" bestFit="1" customWidth="1"/>
    <col min="40" max="41" width="12" bestFit="1" customWidth="1"/>
    <col min="42" max="42" width="10.81640625" bestFit="1" customWidth="1"/>
    <col min="43" max="43" width="11.54296875" bestFit="1" customWidth="1"/>
    <col min="44" max="44" width="0" hidden="1" customWidth="1"/>
  </cols>
  <sheetData>
    <row r="1" spans="13:44" ht="112.5" x14ac:dyDescent="0.35">
      <c r="M1" s="240" t="s">
        <v>456</v>
      </c>
      <c r="N1" s="240" t="s">
        <v>455</v>
      </c>
      <c r="O1" s="240" t="s">
        <v>454</v>
      </c>
      <c r="P1" s="240" t="s">
        <v>453</v>
      </c>
      <c r="Q1" s="240" t="s">
        <v>452</v>
      </c>
      <c r="R1" s="240" t="s">
        <v>451</v>
      </c>
      <c r="S1" s="240" t="s">
        <v>450</v>
      </c>
      <c r="T1" s="240" t="s">
        <v>449</v>
      </c>
      <c r="U1" s="240" t="s">
        <v>448</v>
      </c>
      <c r="V1" s="240" t="s">
        <v>447</v>
      </c>
      <c r="W1" s="240" t="s">
        <v>446</v>
      </c>
      <c r="X1" s="240" t="s">
        <v>445</v>
      </c>
      <c r="Y1" s="240" t="s">
        <v>444</v>
      </c>
      <c r="Z1" s="240" t="s">
        <v>443</v>
      </c>
      <c r="AA1" s="240" t="s">
        <v>442</v>
      </c>
      <c r="AB1" s="240" t="s">
        <v>441</v>
      </c>
      <c r="AC1" s="240" t="s">
        <v>440</v>
      </c>
      <c r="AD1" s="240" t="s">
        <v>439</v>
      </c>
      <c r="AE1" s="241" t="s">
        <v>438</v>
      </c>
      <c r="AF1" s="240" t="s">
        <v>437</v>
      </c>
      <c r="AG1" s="240" t="s">
        <v>436</v>
      </c>
      <c r="AH1" s="240" t="s">
        <v>435</v>
      </c>
      <c r="AI1" s="240" t="s">
        <v>434</v>
      </c>
      <c r="AJ1" s="240" t="s">
        <v>433</v>
      </c>
      <c r="AK1" s="240" t="s">
        <v>432</v>
      </c>
      <c r="AL1" s="240" t="s">
        <v>431</v>
      </c>
      <c r="AM1" s="240" t="s">
        <v>430</v>
      </c>
      <c r="AN1" s="240" t="s">
        <v>429</v>
      </c>
      <c r="AO1" s="240" t="s">
        <v>428</v>
      </c>
      <c r="AP1" s="240" t="s">
        <v>427</v>
      </c>
      <c r="AQ1" s="240" t="s">
        <v>426</v>
      </c>
      <c r="AR1" t="s">
        <v>863</v>
      </c>
    </row>
    <row r="2" spans="13:44" x14ac:dyDescent="0.35">
      <c r="M2" s="239" t="s">
        <v>216</v>
      </c>
      <c r="N2" s="238">
        <v>4287724</v>
      </c>
      <c r="O2" s="238">
        <v>283539</v>
      </c>
      <c r="P2" s="238">
        <v>12721601</v>
      </c>
      <c r="Q2" s="238">
        <v>247401</v>
      </c>
      <c r="R2" s="238">
        <v>628817.06999999995</v>
      </c>
      <c r="S2" s="238">
        <v>29316.67</v>
      </c>
      <c r="T2" s="238">
        <v>30197.3</v>
      </c>
      <c r="U2" s="238">
        <v>25961.94</v>
      </c>
      <c r="V2" s="238">
        <v>1632230.5</v>
      </c>
      <c r="W2" s="238">
        <v>921934.27</v>
      </c>
      <c r="X2" s="238">
        <v>34491.919999999998</v>
      </c>
      <c r="Y2" s="238">
        <v>55330.53</v>
      </c>
      <c r="Z2" s="238">
        <v>1816924.55</v>
      </c>
      <c r="AA2" s="238">
        <v>264413.59000000003</v>
      </c>
      <c r="AB2" s="238">
        <v>227.54</v>
      </c>
      <c r="AC2" s="238">
        <v>0</v>
      </c>
      <c r="AD2" s="238">
        <v>0</v>
      </c>
      <c r="AE2" s="237">
        <v>5439845.8799999999</v>
      </c>
      <c r="AF2" s="238">
        <v>4297516.63</v>
      </c>
      <c r="AG2" s="238">
        <v>78477.11</v>
      </c>
      <c r="AH2" s="238">
        <v>52764.75</v>
      </c>
      <c r="AI2" s="238">
        <v>0</v>
      </c>
      <c r="AJ2" s="238">
        <v>13855192.220000001</v>
      </c>
      <c r="AK2" s="238">
        <v>10328.65</v>
      </c>
      <c r="AL2" s="238">
        <v>5744.75</v>
      </c>
      <c r="AM2" s="238">
        <v>53580.25</v>
      </c>
      <c r="AN2" s="238">
        <v>0</v>
      </c>
      <c r="AO2" s="238">
        <v>66150.2</v>
      </c>
      <c r="AP2" s="237">
        <v>18419754.559999999</v>
      </c>
      <c r="AQ2" s="236">
        <v>-12979909</v>
      </c>
      <c r="AR2" t="s">
        <v>862</v>
      </c>
    </row>
    <row r="3" spans="13:44" x14ac:dyDescent="0.35">
      <c r="M3" s="239" t="s">
        <v>263</v>
      </c>
      <c r="N3" s="238">
        <v>1725803</v>
      </c>
      <c r="O3" s="238">
        <v>116593</v>
      </c>
      <c r="P3" s="238">
        <v>34577</v>
      </c>
      <c r="Q3" s="238">
        <v>8384040</v>
      </c>
      <c r="R3" s="238">
        <v>256115</v>
      </c>
      <c r="S3" s="238">
        <v>14100</v>
      </c>
      <c r="T3" s="238">
        <v>4934</v>
      </c>
      <c r="U3" s="238">
        <v>11214</v>
      </c>
      <c r="V3" s="238">
        <v>1068362</v>
      </c>
      <c r="W3" s="238">
        <v>375833</v>
      </c>
      <c r="X3" s="238">
        <v>13875</v>
      </c>
      <c r="Y3" s="238">
        <v>7503</v>
      </c>
      <c r="Z3" s="238">
        <v>1199733</v>
      </c>
      <c r="AA3" s="238">
        <v>68660.990000000005</v>
      </c>
      <c r="AB3" s="238">
        <v>4446</v>
      </c>
      <c r="AC3" s="238">
        <v>40401</v>
      </c>
      <c r="AD3" s="238">
        <v>0</v>
      </c>
      <c r="AE3" s="237">
        <v>3065176.99</v>
      </c>
      <c r="AF3" s="238">
        <v>1354188</v>
      </c>
      <c r="AG3" s="238">
        <v>0</v>
      </c>
      <c r="AH3" s="238">
        <v>0</v>
      </c>
      <c r="AI3" s="238">
        <v>0</v>
      </c>
      <c r="AJ3" s="238">
        <v>6480724.5</v>
      </c>
      <c r="AK3" s="238">
        <v>11841.29</v>
      </c>
      <c r="AL3" s="238">
        <v>0</v>
      </c>
      <c r="AM3" s="238">
        <v>0</v>
      </c>
      <c r="AN3" s="238">
        <v>0</v>
      </c>
      <c r="AO3" s="238">
        <v>1089</v>
      </c>
      <c r="AP3" s="237">
        <v>7847842.79</v>
      </c>
      <c r="AQ3" s="236">
        <v>-4782666</v>
      </c>
      <c r="AR3" t="s">
        <v>861</v>
      </c>
    </row>
    <row r="4" spans="13:44" x14ac:dyDescent="0.35">
      <c r="M4" s="239" t="s">
        <v>400</v>
      </c>
      <c r="N4" s="238">
        <v>2097809</v>
      </c>
      <c r="O4" s="238">
        <v>86935</v>
      </c>
      <c r="P4" s="238">
        <v>71718</v>
      </c>
      <c r="Q4" s="238">
        <v>8331894</v>
      </c>
      <c r="R4" s="238">
        <v>273014</v>
      </c>
      <c r="S4" s="238">
        <v>9606</v>
      </c>
      <c r="T4" s="238">
        <v>8906</v>
      </c>
      <c r="U4" s="238">
        <v>0</v>
      </c>
      <c r="V4" s="238">
        <v>941362</v>
      </c>
      <c r="W4" s="238">
        <v>371866</v>
      </c>
      <c r="X4" s="238">
        <v>7243</v>
      </c>
      <c r="Y4" s="238">
        <v>13556</v>
      </c>
      <c r="Z4" s="238">
        <v>1036773</v>
      </c>
      <c r="AA4" s="238">
        <v>122361</v>
      </c>
      <c r="AB4" s="238">
        <v>0</v>
      </c>
      <c r="AC4" s="238">
        <v>0</v>
      </c>
      <c r="AD4" s="238">
        <v>6798</v>
      </c>
      <c r="AE4" s="237">
        <v>2791485</v>
      </c>
      <c r="AF4" s="238">
        <v>2737091</v>
      </c>
      <c r="AG4" s="238">
        <v>0</v>
      </c>
      <c r="AH4" s="238">
        <v>0</v>
      </c>
      <c r="AI4" s="238">
        <v>0</v>
      </c>
      <c r="AJ4" s="238">
        <v>6804983</v>
      </c>
      <c r="AK4" s="238">
        <v>54985</v>
      </c>
      <c r="AL4" s="238">
        <v>0</v>
      </c>
      <c r="AM4" s="238">
        <v>0</v>
      </c>
      <c r="AN4" s="238">
        <v>0</v>
      </c>
      <c r="AO4" s="238">
        <v>127554</v>
      </c>
      <c r="AP4" s="237">
        <v>9724613</v>
      </c>
      <c r="AQ4" s="236">
        <v>-6933128</v>
      </c>
    </row>
    <row r="5" spans="13:44" x14ac:dyDescent="0.35">
      <c r="M5" s="239" t="s">
        <v>258</v>
      </c>
      <c r="N5" s="238">
        <v>1831826</v>
      </c>
      <c r="O5" s="238">
        <v>75047</v>
      </c>
      <c r="P5" s="238">
        <v>146004</v>
      </c>
      <c r="Q5" s="238">
        <v>8330401</v>
      </c>
      <c r="R5" s="238">
        <v>269377</v>
      </c>
      <c r="S5" s="238">
        <v>7938</v>
      </c>
      <c r="T5" s="238">
        <v>15167</v>
      </c>
      <c r="U5" s="238">
        <v>47419</v>
      </c>
      <c r="V5" s="238">
        <v>1062098</v>
      </c>
      <c r="W5" s="238">
        <v>397506</v>
      </c>
      <c r="X5" s="238">
        <v>8931</v>
      </c>
      <c r="Y5" s="238">
        <v>31683</v>
      </c>
      <c r="Z5" s="238">
        <v>1191247</v>
      </c>
      <c r="AA5" s="238">
        <v>44538</v>
      </c>
      <c r="AB5" s="238">
        <v>1709</v>
      </c>
      <c r="AC5" s="238">
        <v>0</v>
      </c>
      <c r="AD5" s="238">
        <v>0</v>
      </c>
      <c r="AE5" s="237">
        <v>3077613</v>
      </c>
      <c r="AF5" s="238">
        <v>1511280</v>
      </c>
      <c r="AG5" s="238">
        <v>22648</v>
      </c>
      <c r="AH5" s="238">
        <v>107623</v>
      </c>
      <c r="AI5" s="238">
        <v>0</v>
      </c>
      <c r="AJ5" s="238">
        <v>6577796</v>
      </c>
      <c r="AK5" s="238">
        <v>8230</v>
      </c>
      <c r="AL5" s="238">
        <v>52141</v>
      </c>
      <c r="AM5" s="238">
        <v>10175</v>
      </c>
      <c r="AN5" s="238">
        <v>405224</v>
      </c>
      <c r="AO5" s="238">
        <v>51638</v>
      </c>
      <c r="AP5" s="237">
        <v>8746755</v>
      </c>
      <c r="AQ5" s="236">
        <v>-5669142</v>
      </c>
    </row>
    <row r="6" spans="13:44" x14ac:dyDescent="0.35">
      <c r="M6" s="239" t="s">
        <v>232</v>
      </c>
      <c r="N6" s="238">
        <v>2295596</v>
      </c>
      <c r="O6" s="238">
        <v>203732</v>
      </c>
      <c r="P6" s="238">
        <v>295389</v>
      </c>
      <c r="Q6" s="238">
        <v>12372012</v>
      </c>
      <c r="R6" s="238">
        <v>321344.33</v>
      </c>
      <c r="S6" s="238">
        <v>22871.439999999999</v>
      </c>
      <c r="T6" s="238">
        <v>42968.21</v>
      </c>
      <c r="U6" s="238">
        <v>33731.480000000003</v>
      </c>
      <c r="V6" s="238">
        <v>1579418.54</v>
      </c>
      <c r="W6" s="238">
        <v>498144.24</v>
      </c>
      <c r="X6" s="238">
        <v>24244.09</v>
      </c>
      <c r="Y6" s="238">
        <v>64099.4</v>
      </c>
      <c r="Z6" s="238">
        <v>1769197.72</v>
      </c>
      <c r="AA6" s="238">
        <v>82770.28</v>
      </c>
      <c r="AB6" s="238">
        <v>8728.6200000000008</v>
      </c>
      <c r="AC6" s="238">
        <v>86513.23</v>
      </c>
      <c r="AD6" s="238">
        <v>0</v>
      </c>
      <c r="AE6" s="237">
        <v>4534031.58</v>
      </c>
      <c r="AF6" s="238">
        <v>3358419.91</v>
      </c>
      <c r="AG6" s="238">
        <v>11309.68</v>
      </c>
      <c r="AH6" s="238">
        <v>10361.98</v>
      </c>
      <c r="AI6" s="238">
        <v>2819.16</v>
      </c>
      <c r="AJ6" s="238">
        <v>13117120.710000001</v>
      </c>
      <c r="AK6" s="238">
        <v>6068.97</v>
      </c>
      <c r="AL6" s="238">
        <v>46829.85</v>
      </c>
      <c r="AM6" s="238">
        <v>20005.849999999999</v>
      </c>
      <c r="AN6" s="238">
        <v>0</v>
      </c>
      <c r="AO6" s="238">
        <v>64969.79</v>
      </c>
      <c r="AP6" s="237">
        <v>16637905.9</v>
      </c>
      <c r="AQ6" s="236">
        <v>-12103874</v>
      </c>
      <c r="AR6" t="s">
        <v>860</v>
      </c>
    </row>
    <row r="7" spans="13:44" x14ac:dyDescent="0.35">
      <c r="M7" s="239" t="s">
        <v>251</v>
      </c>
      <c r="N7" s="238">
        <v>2664271.2000000002</v>
      </c>
      <c r="O7" s="238">
        <v>0</v>
      </c>
      <c r="P7" s="238">
        <v>32027.61</v>
      </c>
      <c r="Q7" s="238">
        <v>7406925.9299999997</v>
      </c>
      <c r="R7" s="238">
        <v>387528.67</v>
      </c>
      <c r="S7" s="238">
        <v>1617.51</v>
      </c>
      <c r="T7" s="238">
        <v>0</v>
      </c>
      <c r="U7" s="238">
        <v>13326.84</v>
      </c>
      <c r="V7" s="238">
        <v>948420.59</v>
      </c>
      <c r="W7" s="238">
        <v>578102.93999999994</v>
      </c>
      <c r="X7" s="238">
        <v>1155.5999999999999</v>
      </c>
      <c r="Y7" s="238">
        <v>0</v>
      </c>
      <c r="Z7" s="238">
        <v>1059190.78</v>
      </c>
      <c r="AA7" s="238">
        <v>0</v>
      </c>
      <c r="AB7" s="238">
        <v>0</v>
      </c>
      <c r="AC7" s="238">
        <v>22012.46</v>
      </c>
      <c r="AD7" s="238">
        <v>0</v>
      </c>
      <c r="AE7" s="237">
        <v>3011355.39</v>
      </c>
      <c r="AF7" s="238">
        <v>3612725.54</v>
      </c>
      <c r="AG7" s="238">
        <v>9856.32</v>
      </c>
      <c r="AH7" s="238">
        <v>0</v>
      </c>
      <c r="AI7" s="238">
        <v>0</v>
      </c>
      <c r="AJ7" s="238">
        <v>12500819.609999999</v>
      </c>
      <c r="AK7" s="238">
        <v>50372.15</v>
      </c>
      <c r="AL7" s="238">
        <v>0</v>
      </c>
      <c r="AM7" s="238">
        <v>0</v>
      </c>
      <c r="AN7" s="238">
        <v>0</v>
      </c>
      <c r="AO7" s="238">
        <v>0</v>
      </c>
      <c r="AP7" s="237">
        <v>16173773.619999999</v>
      </c>
      <c r="AQ7" s="236">
        <v>-13162418</v>
      </c>
      <c r="AR7" t="s">
        <v>859</v>
      </c>
    </row>
    <row r="8" spans="13:44" x14ac:dyDescent="0.35">
      <c r="M8" s="239" t="s">
        <v>101</v>
      </c>
      <c r="N8" s="238">
        <v>1318295</v>
      </c>
      <c r="O8" s="238">
        <v>351824</v>
      </c>
      <c r="P8" s="238">
        <v>290719</v>
      </c>
      <c r="Q8" s="238">
        <v>8018357</v>
      </c>
      <c r="R8" s="238">
        <v>193664</v>
      </c>
      <c r="S8" s="238">
        <v>38789</v>
      </c>
      <c r="T8" s="238">
        <v>26171</v>
      </c>
      <c r="U8" s="238">
        <v>35330</v>
      </c>
      <c r="V8" s="238">
        <v>1025324</v>
      </c>
      <c r="W8" s="238">
        <v>286070</v>
      </c>
      <c r="X8" s="238">
        <v>41867</v>
      </c>
      <c r="Y8" s="238">
        <v>63086</v>
      </c>
      <c r="Z8" s="238">
        <v>1146625</v>
      </c>
      <c r="AA8" s="238">
        <v>0</v>
      </c>
      <c r="AB8" s="238">
        <v>13498</v>
      </c>
      <c r="AC8" s="238">
        <v>0</v>
      </c>
      <c r="AD8" s="238">
        <v>27196</v>
      </c>
      <c r="AE8" s="237">
        <v>2897620</v>
      </c>
      <c r="AF8" s="238">
        <v>659753</v>
      </c>
      <c r="AG8" s="238">
        <v>7802</v>
      </c>
      <c r="AH8" s="238">
        <v>49335</v>
      </c>
      <c r="AI8" s="238">
        <v>0</v>
      </c>
      <c r="AJ8" s="238">
        <v>4752648</v>
      </c>
      <c r="AK8" s="238">
        <v>37450</v>
      </c>
      <c r="AL8" s="238">
        <v>127730</v>
      </c>
      <c r="AM8" s="238">
        <v>24958</v>
      </c>
      <c r="AN8" s="238">
        <v>0</v>
      </c>
      <c r="AO8" s="238">
        <v>26674</v>
      </c>
      <c r="AP8" s="237">
        <v>5686350</v>
      </c>
      <c r="AQ8" s="236">
        <v>-2788730</v>
      </c>
    </row>
    <row r="9" spans="13:44" x14ac:dyDescent="0.35">
      <c r="M9" s="239" t="s">
        <v>61</v>
      </c>
      <c r="N9" s="238">
        <v>2292968</v>
      </c>
      <c r="O9" s="238">
        <v>127353</v>
      </c>
      <c r="P9" s="238">
        <v>247193</v>
      </c>
      <c r="Q9" s="238">
        <v>6064583</v>
      </c>
      <c r="R9" s="238">
        <v>336817</v>
      </c>
      <c r="S9" s="238">
        <v>13500</v>
      </c>
      <c r="T9" s="238">
        <v>35858</v>
      </c>
      <c r="U9" s="238">
        <v>54640</v>
      </c>
      <c r="V9" s="238">
        <v>768057</v>
      </c>
      <c r="W9" s="238">
        <v>497574</v>
      </c>
      <c r="X9" s="238">
        <v>15155</v>
      </c>
      <c r="Y9" s="238">
        <v>53641</v>
      </c>
      <c r="Z9" s="238">
        <v>867235</v>
      </c>
      <c r="AA9" s="238">
        <v>0</v>
      </c>
      <c r="AB9" s="238">
        <v>0</v>
      </c>
      <c r="AC9" s="238">
        <v>37530</v>
      </c>
      <c r="AD9" s="238">
        <v>0</v>
      </c>
      <c r="AE9" s="237">
        <v>2680007</v>
      </c>
      <c r="AF9" s="238">
        <v>1388066</v>
      </c>
      <c r="AG9" s="238">
        <v>1689</v>
      </c>
      <c r="AH9" s="238">
        <v>45011</v>
      </c>
      <c r="AI9" s="238">
        <v>0</v>
      </c>
      <c r="AJ9" s="238">
        <v>6445624</v>
      </c>
      <c r="AK9" s="238">
        <v>36957</v>
      </c>
      <c r="AL9" s="238">
        <v>84601</v>
      </c>
      <c r="AM9" s="238">
        <v>16986</v>
      </c>
      <c r="AN9" s="238">
        <v>0</v>
      </c>
      <c r="AO9" s="238">
        <v>11585</v>
      </c>
      <c r="AP9" s="237">
        <v>8030519</v>
      </c>
      <c r="AQ9" s="236">
        <v>-5350512</v>
      </c>
      <c r="AR9" t="s">
        <v>858</v>
      </c>
    </row>
    <row r="10" spans="13:44" x14ac:dyDescent="0.35">
      <c r="M10" s="239" t="s">
        <v>266</v>
      </c>
      <c r="N10" s="238">
        <v>2752834.98</v>
      </c>
      <c r="O10" s="238">
        <v>117614.79</v>
      </c>
      <c r="P10" s="238">
        <v>235437</v>
      </c>
      <c r="Q10" s="238">
        <v>10987076.779999999</v>
      </c>
      <c r="R10" s="238">
        <v>378533.46</v>
      </c>
      <c r="S10" s="238">
        <v>12463.76</v>
      </c>
      <c r="T10" s="238">
        <v>31641.93</v>
      </c>
      <c r="U10" s="238">
        <v>0</v>
      </c>
      <c r="V10" s="238">
        <v>1399087.04</v>
      </c>
      <c r="W10" s="238">
        <v>597365.18999999994</v>
      </c>
      <c r="X10" s="238">
        <v>13996.16</v>
      </c>
      <c r="Y10" s="238">
        <v>51089.83</v>
      </c>
      <c r="Z10" s="238">
        <v>1571151.98</v>
      </c>
      <c r="AA10" s="238">
        <v>274374.61</v>
      </c>
      <c r="AB10" s="238">
        <v>0</v>
      </c>
      <c r="AC10" s="238">
        <v>12236.78</v>
      </c>
      <c r="AD10" s="238">
        <v>0</v>
      </c>
      <c r="AE10" s="237">
        <v>4341940.74</v>
      </c>
      <c r="AF10" s="238">
        <v>2563194.66</v>
      </c>
      <c r="AG10" s="238">
        <v>3028.6</v>
      </c>
      <c r="AH10" s="238">
        <v>48742.48</v>
      </c>
      <c r="AI10" s="238">
        <v>956.76</v>
      </c>
      <c r="AJ10" s="238">
        <v>11161989.039999999</v>
      </c>
      <c r="AK10" s="238">
        <v>6533.04</v>
      </c>
      <c r="AL10" s="238">
        <v>57510.38</v>
      </c>
      <c r="AM10" s="238">
        <v>945.28</v>
      </c>
      <c r="AN10" s="238">
        <v>165544.29</v>
      </c>
      <c r="AO10" s="238">
        <v>0</v>
      </c>
      <c r="AP10" s="237">
        <v>14008444.529999999</v>
      </c>
      <c r="AQ10" s="236">
        <v>-9666504</v>
      </c>
      <c r="AR10" t="s">
        <v>857</v>
      </c>
    </row>
    <row r="11" spans="13:44" x14ac:dyDescent="0.35">
      <c r="M11" s="239" t="s">
        <v>371</v>
      </c>
      <c r="N11" s="238">
        <v>5638590</v>
      </c>
      <c r="O11" s="238">
        <v>686652</v>
      </c>
      <c r="P11" s="238">
        <v>721437</v>
      </c>
      <c r="Q11" s="238">
        <v>21034789</v>
      </c>
      <c r="R11" s="238">
        <v>833728.4</v>
      </c>
      <c r="S11" s="238">
        <v>80225.67</v>
      </c>
      <c r="T11" s="238">
        <v>114966.37</v>
      </c>
      <c r="U11" s="238">
        <v>76033.16</v>
      </c>
      <c r="V11" s="238">
        <v>2705452.77</v>
      </c>
      <c r="W11" s="238">
        <v>1223574.03</v>
      </c>
      <c r="X11" s="238">
        <v>81711.570000000007</v>
      </c>
      <c r="Y11" s="238">
        <v>156551.88</v>
      </c>
      <c r="Z11" s="238">
        <v>3007974.77</v>
      </c>
      <c r="AA11" s="238">
        <v>280949.26</v>
      </c>
      <c r="AB11" s="238">
        <v>0</v>
      </c>
      <c r="AC11" s="238">
        <v>18687.13</v>
      </c>
      <c r="AD11" s="238">
        <v>0</v>
      </c>
      <c r="AE11" s="237">
        <v>8579855.0099999998</v>
      </c>
      <c r="AF11" s="238">
        <v>3921606.1</v>
      </c>
      <c r="AG11" s="238">
        <v>122973.25</v>
      </c>
      <c r="AH11" s="238">
        <v>246322.59</v>
      </c>
      <c r="AI11" s="238">
        <v>16229.86</v>
      </c>
      <c r="AJ11" s="238">
        <v>16829082</v>
      </c>
      <c r="AK11" s="238">
        <v>59414.22</v>
      </c>
      <c r="AL11" s="238">
        <v>296598.2</v>
      </c>
      <c r="AM11" s="238">
        <v>22953.68</v>
      </c>
      <c r="AN11" s="238">
        <v>0</v>
      </c>
      <c r="AO11" s="238">
        <v>272289.28999999998</v>
      </c>
      <c r="AP11" s="237">
        <v>21787469.190000001</v>
      </c>
      <c r="AQ11" s="236">
        <v>-13207614</v>
      </c>
    </row>
    <row r="12" spans="13:44" x14ac:dyDescent="0.35">
      <c r="M12" s="239" t="s">
        <v>248</v>
      </c>
      <c r="N12" s="238">
        <v>3964225.53</v>
      </c>
      <c r="O12" s="238">
        <v>396790.17</v>
      </c>
      <c r="P12" s="238">
        <v>627675.35</v>
      </c>
      <c r="Q12" s="238">
        <v>15537308.74</v>
      </c>
      <c r="R12" s="238">
        <v>568091.16</v>
      </c>
      <c r="S12" s="238">
        <v>37667.72</v>
      </c>
      <c r="T12" s="238">
        <v>130666.91</v>
      </c>
      <c r="U12" s="238">
        <v>85381.25</v>
      </c>
      <c r="V12" s="238">
        <v>1990889.53</v>
      </c>
      <c r="W12" s="238">
        <v>860236.94</v>
      </c>
      <c r="X12" s="238">
        <v>47218.03</v>
      </c>
      <c r="Y12" s="238">
        <v>136205.54999999999</v>
      </c>
      <c r="Z12" s="238">
        <v>2221835.15</v>
      </c>
      <c r="AA12" s="238">
        <v>31499.83</v>
      </c>
      <c r="AB12" s="238">
        <v>0</v>
      </c>
      <c r="AC12" s="238">
        <v>0</v>
      </c>
      <c r="AD12" s="238">
        <v>0</v>
      </c>
      <c r="AE12" s="237">
        <v>6109692.0700000003</v>
      </c>
      <c r="AF12" s="238">
        <v>2148116.11</v>
      </c>
      <c r="AG12" s="238">
        <v>3067.01</v>
      </c>
      <c r="AH12" s="238">
        <v>265883.53000000003</v>
      </c>
      <c r="AI12" s="238">
        <v>75830.759999999995</v>
      </c>
      <c r="AJ12" s="238">
        <v>12040075.92</v>
      </c>
      <c r="AK12" s="238">
        <v>47864.56</v>
      </c>
      <c r="AL12" s="238">
        <v>200595.28</v>
      </c>
      <c r="AM12" s="238">
        <v>14720.07</v>
      </c>
      <c r="AN12" s="238">
        <v>0</v>
      </c>
      <c r="AO12" s="238">
        <v>10165.379999999999</v>
      </c>
      <c r="AP12" s="237">
        <v>14806318.619999999</v>
      </c>
      <c r="AQ12" s="236">
        <v>-8696627</v>
      </c>
      <c r="AR12" t="s">
        <v>856</v>
      </c>
    </row>
    <row r="13" spans="13:44" x14ac:dyDescent="0.35">
      <c r="M13" s="239" t="s">
        <v>256</v>
      </c>
      <c r="N13" s="238">
        <v>1555722</v>
      </c>
      <c r="O13" s="238">
        <v>31438</v>
      </c>
      <c r="P13" s="238">
        <v>116072</v>
      </c>
      <c r="Q13" s="238">
        <v>9542279</v>
      </c>
      <c r="R13" s="238">
        <v>306051.53000000003</v>
      </c>
      <c r="S13" s="238">
        <v>3336.12</v>
      </c>
      <c r="T13" s="238">
        <v>19251.830000000002</v>
      </c>
      <c r="U13" s="238">
        <v>22508.52</v>
      </c>
      <c r="V13" s="238">
        <v>1203179.76</v>
      </c>
      <c r="W13" s="238">
        <v>451261.43</v>
      </c>
      <c r="X13" s="238">
        <v>3711.08</v>
      </c>
      <c r="Y13" s="238">
        <v>28631.19</v>
      </c>
      <c r="Z13" s="238">
        <v>1339975.54</v>
      </c>
      <c r="AA13" s="238">
        <v>165478.26</v>
      </c>
      <c r="AB13" s="238">
        <v>0</v>
      </c>
      <c r="AC13" s="238">
        <v>0</v>
      </c>
      <c r="AD13" s="238">
        <v>7439.92</v>
      </c>
      <c r="AE13" s="237">
        <v>3550825.18</v>
      </c>
      <c r="AF13" s="238">
        <v>1523100.43</v>
      </c>
      <c r="AG13" s="238">
        <v>0</v>
      </c>
      <c r="AH13" s="238">
        <v>39545.99</v>
      </c>
      <c r="AI13" s="238">
        <v>0</v>
      </c>
      <c r="AJ13" s="238">
        <v>8865801.9100000001</v>
      </c>
      <c r="AK13" s="238">
        <v>11589.64</v>
      </c>
      <c r="AL13" s="238">
        <v>35044.9</v>
      </c>
      <c r="AM13" s="238">
        <v>15245.01</v>
      </c>
      <c r="AN13" s="238">
        <v>0</v>
      </c>
      <c r="AO13" s="238">
        <v>1585.71</v>
      </c>
      <c r="AP13" s="237">
        <v>10491913.59</v>
      </c>
      <c r="AQ13" s="236">
        <v>-6941088</v>
      </c>
    </row>
    <row r="14" spans="13:44" x14ac:dyDescent="0.35">
      <c r="M14" s="239" t="s">
        <v>275</v>
      </c>
      <c r="N14" s="238">
        <v>3088765.23</v>
      </c>
      <c r="O14" s="238">
        <v>328350.67</v>
      </c>
      <c r="P14" s="238">
        <v>0</v>
      </c>
      <c r="Q14" s="238">
        <v>9725956.5500000007</v>
      </c>
      <c r="R14" s="238">
        <v>495871.65</v>
      </c>
      <c r="S14" s="238">
        <v>36653.9</v>
      </c>
      <c r="T14" s="238">
        <v>0</v>
      </c>
      <c r="U14" s="238">
        <v>33477.4</v>
      </c>
      <c r="V14" s="238">
        <v>1263028.1299999999</v>
      </c>
      <c r="W14" s="238">
        <v>804637.87</v>
      </c>
      <c r="X14" s="238">
        <v>40409.480000000003</v>
      </c>
      <c r="Y14" s="238">
        <v>0</v>
      </c>
      <c r="Z14" s="238">
        <v>1402540.15</v>
      </c>
      <c r="AA14" s="238">
        <v>31494</v>
      </c>
      <c r="AB14" s="238">
        <v>0</v>
      </c>
      <c r="AC14" s="238">
        <v>0</v>
      </c>
      <c r="AD14" s="238">
        <v>0</v>
      </c>
      <c r="AE14" s="237">
        <v>4108112.58</v>
      </c>
      <c r="AF14" s="238">
        <v>2004443.44</v>
      </c>
      <c r="AG14" s="238">
        <v>0</v>
      </c>
      <c r="AH14" s="238">
        <v>16375.22</v>
      </c>
      <c r="AI14" s="238">
        <v>0</v>
      </c>
      <c r="AJ14" s="238">
        <v>9447728.7100000009</v>
      </c>
      <c r="AK14" s="238">
        <v>40516.19</v>
      </c>
      <c r="AL14" s="238">
        <v>39900.94</v>
      </c>
      <c r="AM14" s="238">
        <v>0</v>
      </c>
      <c r="AN14" s="238">
        <v>61288.97</v>
      </c>
      <c r="AO14" s="238">
        <v>450614.7</v>
      </c>
      <c r="AP14" s="237">
        <v>12060868.17</v>
      </c>
      <c r="AQ14" s="236">
        <v>-7952756</v>
      </c>
    </row>
    <row r="15" spans="13:44" x14ac:dyDescent="0.35">
      <c r="M15" s="239" t="s">
        <v>416</v>
      </c>
      <c r="N15" s="238">
        <v>6392745</v>
      </c>
      <c r="O15" s="238">
        <v>260274</v>
      </c>
      <c r="P15" s="238">
        <v>531746</v>
      </c>
      <c r="Q15" s="238">
        <v>16572129</v>
      </c>
      <c r="R15" s="238">
        <v>935933</v>
      </c>
      <c r="S15" s="238">
        <v>27865</v>
      </c>
      <c r="T15" s="238">
        <v>95686</v>
      </c>
      <c r="U15" s="238">
        <v>82347</v>
      </c>
      <c r="V15" s="238">
        <v>2118126</v>
      </c>
      <c r="W15" s="238">
        <v>1387226</v>
      </c>
      <c r="X15" s="238">
        <v>30973</v>
      </c>
      <c r="Y15" s="238">
        <v>115389</v>
      </c>
      <c r="Z15" s="238">
        <v>2369813</v>
      </c>
      <c r="AA15" s="238">
        <v>241059</v>
      </c>
      <c r="AB15" s="238">
        <v>8179</v>
      </c>
      <c r="AC15" s="238">
        <v>0</v>
      </c>
      <c r="AD15" s="238">
        <v>0</v>
      </c>
      <c r="AE15" s="237">
        <v>7412596</v>
      </c>
      <c r="AF15" s="238">
        <v>3919380</v>
      </c>
      <c r="AG15" s="238">
        <v>0</v>
      </c>
      <c r="AH15" s="238">
        <v>0</v>
      </c>
      <c r="AI15" s="238">
        <v>0</v>
      </c>
      <c r="AJ15" s="238">
        <v>18309746</v>
      </c>
      <c r="AK15" s="238">
        <v>49604</v>
      </c>
      <c r="AL15" s="238">
        <v>107013</v>
      </c>
      <c r="AM15" s="238">
        <v>35069</v>
      </c>
      <c r="AN15" s="238">
        <v>325073</v>
      </c>
      <c r="AO15" s="238">
        <v>0</v>
      </c>
      <c r="AP15" s="237">
        <v>22745885</v>
      </c>
      <c r="AQ15" s="236">
        <v>-15333289</v>
      </c>
    </row>
    <row r="16" spans="13:44" x14ac:dyDescent="0.35">
      <c r="M16" s="239" t="s">
        <v>37</v>
      </c>
      <c r="N16" s="238">
        <v>1808436</v>
      </c>
      <c r="O16" s="238">
        <v>93042</v>
      </c>
      <c r="P16" s="238">
        <v>112540</v>
      </c>
      <c r="Q16" s="238">
        <v>5797412</v>
      </c>
      <c r="R16" s="238">
        <v>285501</v>
      </c>
      <c r="S16" s="238">
        <v>14189</v>
      </c>
      <c r="T16" s="238">
        <v>16585</v>
      </c>
      <c r="U16" s="238">
        <v>32741</v>
      </c>
      <c r="V16" s="238">
        <v>732358</v>
      </c>
      <c r="W16" s="238">
        <v>407650</v>
      </c>
      <c r="X16" s="238">
        <v>11184</v>
      </c>
      <c r="Y16" s="238">
        <v>24943</v>
      </c>
      <c r="Z16" s="238">
        <v>824774</v>
      </c>
      <c r="AA16" s="238">
        <v>0</v>
      </c>
      <c r="AB16" s="238">
        <v>0</v>
      </c>
      <c r="AC16" s="238">
        <v>198133</v>
      </c>
      <c r="AD16" s="238">
        <v>0</v>
      </c>
      <c r="AE16" s="237">
        <v>2548058</v>
      </c>
      <c r="AF16" s="238">
        <v>1062578</v>
      </c>
      <c r="AG16" s="238">
        <v>6071</v>
      </c>
      <c r="AH16" s="238">
        <v>91695</v>
      </c>
      <c r="AI16" s="238">
        <v>0</v>
      </c>
      <c r="AJ16" s="238">
        <v>5799440</v>
      </c>
      <c r="AK16" s="238">
        <v>22856</v>
      </c>
      <c r="AL16" s="238">
        <v>65555</v>
      </c>
      <c r="AM16" s="238">
        <v>0</v>
      </c>
      <c r="AN16" s="238">
        <v>0</v>
      </c>
      <c r="AO16" s="238">
        <v>0</v>
      </c>
      <c r="AP16" s="237">
        <v>7048195</v>
      </c>
      <c r="AQ16" s="236">
        <v>-4500137</v>
      </c>
      <c r="AR16" t="s">
        <v>855</v>
      </c>
    </row>
    <row r="17" spans="13:44" x14ac:dyDescent="0.35">
      <c r="M17" s="239" t="s">
        <v>260</v>
      </c>
      <c r="N17" s="238">
        <v>7471385</v>
      </c>
      <c r="O17" s="238">
        <v>31775</v>
      </c>
      <c r="P17" s="238">
        <v>0</v>
      </c>
      <c r="Q17" s="238">
        <v>32145742</v>
      </c>
      <c r="R17" s="238">
        <v>1291500</v>
      </c>
      <c r="S17" s="238">
        <v>3803</v>
      </c>
      <c r="T17" s="238">
        <v>0</v>
      </c>
      <c r="U17" s="238">
        <v>2816</v>
      </c>
      <c r="V17" s="238">
        <v>4107427</v>
      </c>
      <c r="W17" s="238">
        <v>1880747</v>
      </c>
      <c r="X17" s="238">
        <v>4152</v>
      </c>
      <c r="Y17" s="238">
        <v>0</v>
      </c>
      <c r="Z17" s="238">
        <v>4591906</v>
      </c>
      <c r="AA17" s="238">
        <v>430735</v>
      </c>
      <c r="AB17" s="238">
        <v>172058</v>
      </c>
      <c r="AC17" s="238">
        <v>109423</v>
      </c>
      <c r="AD17" s="238">
        <v>0</v>
      </c>
      <c r="AE17" s="237">
        <v>12594567</v>
      </c>
      <c r="AF17" s="238">
        <v>7933530</v>
      </c>
      <c r="AG17" s="238">
        <v>0</v>
      </c>
      <c r="AH17" s="238">
        <v>0</v>
      </c>
      <c r="AI17" s="238">
        <v>103389</v>
      </c>
      <c r="AJ17" s="238">
        <v>43426451</v>
      </c>
      <c r="AK17" s="238">
        <v>8134</v>
      </c>
      <c r="AL17" s="238">
        <v>12513</v>
      </c>
      <c r="AM17" s="238">
        <v>89192</v>
      </c>
      <c r="AN17" s="238">
        <v>110298</v>
      </c>
      <c r="AO17" s="238">
        <v>0</v>
      </c>
      <c r="AP17" s="237">
        <v>51683507</v>
      </c>
      <c r="AQ17" s="236">
        <v>-39088940</v>
      </c>
    </row>
    <row r="18" spans="13:44" x14ac:dyDescent="0.35">
      <c r="M18" s="239" t="s">
        <v>230</v>
      </c>
      <c r="N18" s="238">
        <v>5351578.53</v>
      </c>
      <c r="O18" s="238">
        <v>491369.08</v>
      </c>
      <c r="P18" s="238">
        <v>481094.13</v>
      </c>
      <c r="Q18" s="238">
        <v>12383002.810000001</v>
      </c>
      <c r="R18" s="238">
        <v>790739.67</v>
      </c>
      <c r="S18" s="238">
        <v>52695.83</v>
      </c>
      <c r="T18" s="238">
        <v>46012.83</v>
      </c>
      <c r="U18" s="238">
        <v>49961.65</v>
      </c>
      <c r="V18" s="238">
        <v>2403171.7000000002</v>
      </c>
      <c r="W18" s="238">
        <v>1161292.54</v>
      </c>
      <c r="X18" s="238">
        <v>58472.92</v>
      </c>
      <c r="Y18" s="238">
        <v>68796.460000000006</v>
      </c>
      <c r="Z18" s="238">
        <v>2687111.61</v>
      </c>
      <c r="AA18" s="238">
        <v>142370.85</v>
      </c>
      <c r="AB18" s="238">
        <v>369.06</v>
      </c>
      <c r="AC18" s="238">
        <v>51198.42</v>
      </c>
      <c r="AD18" s="238">
        <v>0</v>
      </c>
      <c r="AE18" s="237">
        <v>7512193.54</v>
      </c>
      <c r="AF18" s="238">
        <v>3458626.82</v>
      </c>
      <c r="AG18" s="238">
        <v>25187.13</v>
      </c>
      <c r="AH18" s="238">
        <v>14079.54</v>
      </c>
      <c r="AI18" s="238">
        <v>3658.89</v>
      </c>
      <c r="AJ18" s="238">
        <v>15793122.08</v>
      </c>
      <c r="AK18" s="238">
        <v>130390.15</v>
      </c>
      <c r="AL18" s="238">
        <v>82678.27</v>
      </c>
      <c r="AM18" s="238">
        <v>2106.38</v>
      </c>
      <c r="AN18" s="238">
        <v>0</v>
      </c>
      <c r="AO18" s="238">
        <v>139882.04999999999</v>
      </c>
      <c r="AP18" s="237">
        <v>19649731.309999999</v>
      </c>
      <c r="AQ18" s="236">
        <v>-12137538</v>
      </c>
      <c r="AR18" t="s">
        <v>854</v>
      </c>
    </row>
    <row r="19" spans="13:44" x14ac:dyDescent="0.35">
      <c r="M19" s="239" t="s">
        <v>378</v>
      </c>
      <c r="N19" s="238">
        <v>2174235.16</v>
      </c>
      <c r="O19" s="238">
        <v>328345.38</v>
      </c>
      <c r="P19" s="238">
        <v>316758.15999999997</v>
      </c>
      <c r="Q19" s="238">
        <v>8773122.8000000007</v>
      </c>
      <c r="R19" s="238">
        <v>312853.84999999998</v>
      </c>
      <c r="S19" s="238">
        <v>36854.720000000001</v>
      </c>
      <c r="T19" s="238">
        <v>45848.28</v>
      </c>
      <c r="U19" s="238">
        <v>26955.360000000001</v>
      </c>
      <c r="V19" s="238">
        <v>1084057.8999999999</v>
      </c>
      <c r="W19" s="238">
        <v>471809.03</v>
      </c>
      <c r="X19" s="238">
        <v>39073.1</v>
      </c>
      <c r="Y19" s="238">
        <v>68736.52</v>
      </c>
      <c r="Z19" s="238">
        <v>1254556.56</v>
      </c>
      <c r="AA19" s="238">
        <v>4464.5200000000004</v>
      </c>
      <c r="AB19" s="238">
        <v>107.95</v>
      </c>
      <c r="AC19" s="238">
        <v>103708.79</v>
      </c>
      <c r="AD19" s="238">
        <v>4361.09</v>
      </c>
      <c r="AE19" s="237">
        <v>3453387.67</v>
      </c>
      <c r="AF19" s="238">
        <v>2370672.59</v>
      </c>
      <c r="AG19" s="238">
        <v>28181.48</v>
      </c>
      <c r="AH19" s="238">
        <v>27656.77</v>
      </c>
      <c r="AI19" s="238">
        <v>0</v>
      </c>
      <c r="AJ19" s="238">
        <v>7513866.1799999997</v>
      </c>
      <c r="AK19" s="238">
        <v>28989.57</v>
      </c>
      <c r="AL19" s="238">
        <v>53332.66</v>
      </c>
      <c r="AM19" s="238">
        <v>515.62</v>
      </c>
      <c r="AN19" s="238">
        <v>4990.71</v>
      </c>
      <c r="AO19" s="238">
        <v>0</v>
      </c>
      <c r="AP19" s="237">
        <v>10028205.58</v>
      </c>
      <c r="AQ19" s="236">
        <v>-6574818</v>
      </c>
    </row>
    <row r="20" spans="13:44" x14ac:dyDescent="0.35">
      <c r="M20" s="239" t="s">
        <v>75</v>
      </c>
      <c r="N20" s="238">
        <v>3504038</v>
      </c>
      <c r="O20" s="238">
        <v>127977</v>
      </c>
      <c r="P20" s="238">
        <v>112955</v>
      </c>
      <c r="Q20" s="238">
        <v>13221750</v>
      </c>
      <c r="R20" s="238">
        <v>512723</v>
      </c>
      <c r="S20" s="238">
        <v>12398</v>
      </c>
      <c r="T20" s="238">
        <v>12017</v>
      </c>
      <c r="U20" s="238">
        <v>0</v>
      </c>
      <c r="V20" s="238">
        <v>1670803</v>
      </c>
      <c r="W20" s="238">
        <v>757929</v>
      </c>
      <c r="X20" s="238">
        <v>15237</v>
      </c>
      <c r="Y20" s="238">
        <v>17388</v>
      </c>
      <c r="Z20" s="238">
        <v>1904950</v>
      </c>
      <c r="AA20" s="238">
        <v>40909</v>
      </c>
      <c r="AB20" s="238">
        <v>20366</v>
      </c>
      <c r="AC20" s="238">
        <v>0</v>
      </c>
      <c r="AD20" s="238">
        <v>0</v>
      </c>
      <c r="AE20" s="237">
        <v>4964720</v>
      </c>
      <c r="AF20" s="238">
        <v>3925668</v>
      </c>
      <c r="AG20" s="238">
        <v>2181</v>
      </c>
      <c r="AH20" s="238">
        <v>36482</v>
      </c>
      <c r="AI20" s="238">
        <v>0</v>
      </c>
      <c r="AJ20" s="238">
        <v>10982284</v>
      </c>
      <c r="AK20" s="238">
        <v>21767</v>
      </c>
      <c r="AL20" s="238">
        <v>68063</v>
      </c>
      <c r="AM20" s="238">
        <v>0</v>
      </c>
      <c r="AN20" s="238">
        <v>0</v>
      </c>
      <c r="AO20" s="238">
        <v>0</v>
      </c>
      <c r="AP20" s="237">
        <v>15036445</v>
      </c>
      <c r="AQ20" s="236">
        <v>-10071725</v>
      </c>
    </row>
    <row r="21" spans="13:44" x14ac:dyDescent="0.35">
      <c r="M21" s="239" t="s">
        <v>246</v>
      </c>
      <c r="N21" s="238">
        <v>4098728</v>
      </c>
      <c r="O21" s="238">
        <v>147910</v>
      </c>
      <c r="P21" s="238">
        <v>691762</v>
      </c>
      <c r="Q21" s="238">
        <v>13605844</v>
      </c>
      <c r="R21" s="238">
        <v>595082</v>
      </c>
      <c r="S21" s="238">
        <v>15146</v>
      </c>
      <c r="T21" s="238">
        <v>100366</v>
      </c>
      <c r="U21" s="238">
        <v>122278</v>
      </c>
      <c r="V21" s="238">
        <v>1740333</v>
      </c>
      <c r="W21" s="238">
        <v>873029</v>
      </c>
      <c r="X21" s="238">
        <v>16270</v>
      </c>
      <c r="Y21" s="238">
        <v>147345</v>
      </c>
      <c r="Z21" s="238">
        <v>1945636</v>
      </c>
      <c r="AA21" s="238">
        <v>250900</v>
      </c>
      <c r="AB21" s="238">
        <v>126340</v>
      </c>
      <c r="AC21" s="238">
        <v>0</v>
      </c>
      <c r="AD21" s="238">
        <v>9922</v>
      </c>
      <c r="AE21" s="237">
        <v>5942647</v>
      </c>
      <c r="AF21" s="238">
        <v>3622931</v>
      </c>
      <c r="AG21" s="238">
        <v>4648</v>
      </c>
      <c r="AH21" s="238">
        <v>173639</v>
      </c>
      <c r="AI21" s="238">
        <v>82960</v>
      </c>
      <c r="AJ21" s="238">
        <v>15117941</v>
      </c>
      <c r="AK21" s="238">
        <v>6102</v>
      </c>
      <c r="AL21" s="238">
        <v>118069</v>
      </c>
      <c r="AM21" s="238">
        <v>30912</v>
      </c>
      <c r="AN21" s="238">
        <v>8141</v>
      </c>
      <c r="AO21" s="238">
        <v>71472</v>
      </c>
      <c r="AP21" s="237">
        <v>19236815</v>
      </c>
      <c r="AQ21" s="236">
        <v>-13294168</v>
      </c>
      <c r="AR21" t="s">
        <v>853</v>
      </c>
    </row>
    <row r="22" spans="13:44" x14ac:dyDescent="0.35">
      <c r="M22" s="239" t="s">
        <v>45</v>
      </c>
      <c r="N22" s="238">
        <v>688965.62</v>
      </c>
      <c r="O22" s="238">
        <v>62889.919999999998</v>
      </c>
      <c r="P22" s="238">
        <v>213020.14</v>
      </c>
      <c r="Q22" s="238">
        <v>1310283.08</v>
      </c>
      <c r="R22" s="238">
        <v>127491.45</v>
      </c>
      <c r="S22" s="238">
        <v>6521.64</v>
      </c>
      <c r="T22" s="238">
        <v>28002.55</v>
      </c>
      <c r="U22" s="238">
        <v>39453.17</v>
      </c>
      <c r="V22" s="238">
        <v>166743.48000000001</v>
      </c>
      <c r="W22" s="238">
        <v>149505.54</v>
      </c>
      <c r="X22" s="238">
        <v>7483.9</v>
      </c>
      <c r="Y22" s="238">
        <v>46225.37</v>
      </c>
      <c r="Z22" s="238">
        <v>187370.48</v>
      </c>
      <c r="AA22" s="238">
        <v>0</v>
      </c>
      <c r="AB22" s="238">
        <v>0</v>
      </c>
      <c r="AC22" s="238">
        <v>0</v>
      </c>
      <c r="AD22" s="238">
        <v>0</v>
      </c>
      <c r="AE22" s="237">
        <v>758797.58</v>
      </c>
      <c r="AF22" s="238">
        <v>0</v>
      </c>
      <c r="AG22" s="238">
        <v>147572.76999999999</v>
      </c>
      <c r="AH22" s="238">
        <v>14674.46</v>
      </c>
      <c r="AI22" s="238">
        <v>0</v>
      </c>
      <c r="AJ22" s="238">
        <v>1568674.32</v>
      </c>
      <c r="AK22" s="238">
        <v>961.01</v>
      </c>
      <c r="AL22" s="238">
        <v>39880.800000000003</v>
      </c>
      <c r="AM22" s="238">
        <v>0</v>
      </c>
      <c r="AN22" s="238">
        <v>0</v>
      </c>
      <c r="AO22" s="238">
        <v>0</v>
      </c>
      <c r="AP22" s="237">
        <v>1771763.36</v>
      </c>
      <c r="AQ22" s="236">
        <v>-1012966</v>
      </c>
      <c r="AR22" t="s">
        <v>852</v>
      </c>
    </row>
    <row r="23" spans="13:44" x14ac:dyDescent="0.35">
      <c r="M23" s="239" t="s">
        <v>225</v>
      </c>
      <c r="N23" s="238">
        <v>6468778</v>
      </c>
      <c r="O23" s="238">
        <v>454740</v>
      </c>
      <c r="P23" s="238">
        <v>131819</v>
      </c>
      <c r="Q23" s="238">
        <v>18595103</v>
      </c>
      <c r="R23" s="238">
        <v>957526</v>
      </c>
      <c r="S23" s="238">
        <v>49131</v>
      </c>
      <c r="T23" s="238">
        <v>19427</v>
      </c>
      <c r="U23" s="238">
        <v>64554</v>
      </c>
      <c r="V23" s="238">
        <v>2406368</v>
      </c>
      <c r="W23" s="238">
        <v>1408553</v>
      </c>
      <c r="X23" s="238">
        <v>54252</v>
      </c>
      <c r="Y23" s="238">
        <v>29249</v>
      </c>
      <c r="Z23" s="238">
        <v>2659100</v>
      </c>
      <c r="AA23" s="238">
        <v>270270</v>
      </c>
      <c r="AB23" s="238">
        <v>35109</v>
      </c>
      <c r="AC23" s="238">
        <v>22984</v>
      </c>
      <c r="AD23" s="238">
        <v>216033</v>
      </c>
      <c r="AE23" s="237">
        <v>8192556</v>
      </c>
      <c r="AF23" s="238">
        <v>6737544</v>
      </c>
      <c r="AG23" s="238">
        <v>104160</v>
      </c>
      <c r="AH23" s="238">
        <v>39148</v>
      </c>
      <c r="AI23" s="238">
        <v>12723</v>
      </c>
      <c r="AJ23" s="238">
        <v>18445397</v>
      </c>
      <c r="AK23" s="238">
        <v>33979</v>
      </c>
      <c r="AL23" s="238">
        <v>86697</v>
      </c>
      <c r="AM23" s="238">
        <v>31904</v>
      </c>
      <c r="AN23" s="238">
        <v>0</v>
      </c>
      <c r="AO23" s="238">
        <v>91647</v>
      </c>
      <c r="AP23" s="237">
        <v>25583199</v>
      </c>
      <c r="AQ23" s="236">
        <v>-17390643</v>
      </c>
      <c r="AR23" t="s">
        <v>851</v>
      </c>
    </row>
    <row r="24" spans="13:44" x14ac:dyDescent="0.35">
      <c r="M24" s="239" t="s">
        <v>214</v>
      </c>
      <c r="N24" s="238">
        <v>6034390</v>
      </c>
      <c r="O24" s="238">
        <v>1456664</v>
      </c>
      <c r="P24" s="238">
        <v>246171</v>
      </c>
      <c r="Q24" s="238">
        <v>16694243</v>
      </c>
      <c r="R24" s="238">
        <v>872965.11</v>
      </c>
      <c r="S24" s="238">
        <v>19976.419999999998</v>
      </c>
      <c r="T24" s="238">
        <v>35450.18</v>
      </c>
      <c r="U24" s="238">
        <v>72339.31</v>
      </c>
      <c r="V24" s="238">
        <v>2073448.84</v>
      </c>
      <c r="W24" s="238">
        <v>1284887.2</v>
      </c>
      <c r="X24" s="238">
        <v>17258.330000000002</v>
      </c>
      <c r="Y24" s="238">
        <v>52664.33</v>
      </c>
      <c r="Z24" s="238">
        <v>2344199.4500000002</v>
      </c>
      <c r="AA24" s="238">
        <v>265999.84000000003</v>
      </c>
      <c r="AB24" s="238">
        <v>167882.53</v>
      </c>
      <c r="AC24" s="238">
        <v>0</v>
      </c>
      <c r="AD24" s="238">
        <v>0</v>
      </c>
      <c r="AE24" s="237">
        <v>7207071.54</v>
      </c>
      <c r="AF24" s="238">
        <v>4359292.24</v>
      </c>
      <c r="AG24" s="238">
        <v>8721</v>
      </c>
      <c r="AH24" s="238">
        <v>50211</v>
      </c>
      <c r="AI24" s="238">
        <v>0</v>
      </c>
      <c r="AJ24" s="238">
        <v>19218478.600000001</v>
      </c>
      <c r="AK24" s="238">
        <v>3466.1</v>
      </c>
      <c r="AL24" s="238">
        <v>74109.19</v>
      </c>
      <c r="AM24" s="238">
        <v>639.98</v>
      </c>
      <c r="AN24" s="238">
        <v>3475.47</v>
      </c>
      <c r="AO24" s="238">
        <v>0</v>
      </c>
      <c r="AP24" s="237">
        <v>23718393.579999998</v>
      </c>
      <c r="AQ24" s="236">
        <v>-16511322</v>
      </c>
      <c r="AR24" t="s">
        <v>850</v>
      </c>
    </row>
    <row r="25" spans="13:44" x14ac:dyDescent="0.35">
      <c r="M25" s="239" t="s">
        <v>270</v>
      </c>
      <c r="N25" s="238">
        <v>3689770</v>
      </c>
      <c r="O25" s="238">
        <v>175378</v>
      </c>
      <c r="P25" s="238">
        <v>0</v>
      </c>
      <c r="Q25" s="238">
        <v>9720993</v>
      </c>
      <c r="R25" s="238">
        <v>541526</v>
      </c>
      <c r="S25" s="238">
        <v>18480</v>
      </c>
      <c r="T25" s="238">
        <v>0</v>
      </c>
      <c r="U25" s="238">
        <v>0</v>
      </c>
      <c r="V25" s="238">
        <v>1239474</v>
      </c>
      <c r="W25" s="238">
        <v>800680</v>
      </c>
      <c r="X25" s="238">
        <v>20870</v>
      </c>
      <c r="Y25" s="238">
        <v>0</v>
      </c>
      <c r="Z25" s="238">
        <v>1390102</v>
      </c>
      <c r="AA25" s="238">
        <v>36756</v>
      </c>
      <c r="AB25" s="238">
        <v>0</v>
      </c>
      <c r="AC25" s="238">
        <v>0</v>
      </c>
      <c r="AD25" s="238">
        <v>0</v>
      </c>
      <c r="AE25" s="237">
        <v>4047888</v>
      </c>
      <c r="AF25" s="238">
        <v>1879501</v>
      </c>
      <c r="AG25" s="238">
        <v>13798</v>
      </c>
      <c r="AH25" s="238">
        <v>24710</v>
      </c>
      <c r="AI25" s="238">
        <v>239666</v>
      </c>
      <c r="AJ25" s="238">
        <v>10500602</v>
      </c>
      <c r="AK25" s="238">
        <v>15710</v>
      </c>
      <c r="AL25" s="238">
        <v>74608</v>
      </c>
      <c r="AM25" s="238">
        <v>8916</v>
      </c>
      <c r="AN25" s="238">
        <v>149634</v>
      </c>
      <c r="AO25" s="238">
        <v>100127</v>
      </c>
      <c r="AP25" s="237">
        <v>13007272</v>
      </c>
      <c r="AQ25" s="236">
        <v>-8959384</v>
      </c>
    </row>
    <row r="26" spans="13:44" x14ac:dyDescent="0.35">
      <c r="M26" s="239" t="s">
        <v>67</v>
      </c>
      <c r="N26" s="238">
        <v>2400769.2599999998</v>
      </c>
      <c r="O26" s="238">
        <v>423320.92</v>
      </c>
      <c r="P26" s="238">
        <v>0</v>
      </c>
      <c r="Q26" s="238">
        <v>7822157.9699999997</v>
      </c>
      <c r="R26" s="238">
        <v>373075.52</v>
      </c>
      <c r="S26" s="238">
        <v>53726.66</v>
      </c>
      <c r="T26" s="238">
        <v>0</v>
      </c>
      <c r="U26" s="238">
        <v>12936.45</v>
      </c>
      <c r="V26" s="238">
        <v>962910.29</v>
      </c>
      <c r="W26" s="238">
        <v>520966.93</v>
      </c>
      <c r="X26" s="238">
        <v>50798.51</v>
      </c>
      <c r="Y26" s="238">
        <v>0</v>
      </c>
      <c r="Z26" s="238">
        <v>1118568.5900000001</v>
      </c>
      <c r="AA26" s="238">
        <v>0</v>
      </c>
      <c r="AB26" s="238">
        <v>74858.06</v>
      </c>
      <c r="AC26" s="238">
        <v>0</v>
      </c>
      <c r="AD26" s="238">
        <v>0</v>
      </c>
      <c r="AE26" s="237">
        <v>3167841.01</v>
      </c>
      <c r="AF26" s="238">
        <v>1927840.1</v>
      </c>
      <c r="AG26" s="238">
        <v>178521.01</v>
      </c>
      <c r="AH26" s="238">
        <v>0</v>
      </c>
      <c r="AI26" s="238">
        <v>0</v>
      </c>
      <c r="AJ26" s="238">
        <v>5260092.3499999996</v>
      </c>
      <c r="AK26" s="238">
        <v>87810.04</v>
      </c>
      <c r="AL26" s="238">
        <v>0</v>
      </c>
      <c r="AM26" s="238">
        <v>0</v>
      </c>
      <c r="AN26" s="238">
        <v>0</v>
      </c>
      <c r="AO26" s="238">
        <v>0</v>
      </c>
      <c r="AP26" s="237">
        <v>7454263.5</v>
      </c>
      <c r="AQ26" s="236">
        <v>-4286422</v>
      </c>
      <c r="AR26" t="s">
        <v>849</v>
      </c>
    </row>
    <row r="27" spans="13:44" x14ac:dyDescent="0.35">
      <c r="M27" s="239" t="s">
        <v>228</v>
      </c>
      <c r="N27" s="238">
        <v>36937140</v>
      </c>
      <c r="O27" s="238">
        <v>385259</v>
      </c>
      <c r="P27" s="238">
        <v>0</v>
      </c>
      <c r="Q27" s="238">
        <v>123182097</v>
      </c>
      <c r="R27" s="238">
        <v>5540895</v>
      </c>
      <c r="S27" s="238">
        <v>60819</v>
      </c>
      <c r="T27" s="238">
        <v>0</v>
      </c>
      <c r="U27" s="238">
        <v>0</v>
      </c>
      <c r="V27" s="238">
        <v>15847640</v>
      </c>
      <c r="W27" s="238">
        <v>8031109</v>
      </c>
      <c r="X27" s="238">
        <v>46084</v>
      </c>
      <c r="Y27" s="238">
        <v>0</v>
      </c>
      <c r="Z27" s="238">
        <v>17624760</v>
      </c>
      <c r="AA27" s="238">
        <v>682038</v>
      </c>
      <c r="AB27" s="238">
        <v>0</v>
      </c>
      <c r="AC27" s="238">
        <v>758585</v>
      </c>
      <c r="AD27" s="238">
        <v>134898</v>
      </c>
      <c r="AE27" s="237">
        <v>48726828</v>
      </c>
      <c r="AF27" s="238">
        <v>20812000</v>
      </c>
      <c r="AG27" s="238">
        <v>18524</v>
      </c>
      <c r="AH27" s="238">
        <v>0</v>
      </c>
      <c r="AI27" s="238">
        <v>43428</v>
      </c>
      <c r="AJ27" s="238">
        <v>142388122</v>
      </c>
      <c r="AK27" s="238">
        <v>25225</v>
      </c>
      <c r="AL27" s="238">
        <v>0</v>
      </c>
      <c r="AM27" s="238">
        <v>0</v>
      </c>
      <c r="AN27" s="238">
        <v>69096</v>
      </c>
      <c r="AO27" s="238">
        <v>676948</v>
      </c>
      <c r="AP27" s="237">
        <v>164033343</v>
      </c>
      <c r="AQ27" s="236">
        <v>-115306515</v>
      </c>
    </row>
    <row r="28" spans="13:44" x14ac:dyDescent="0.35">
      <c r="M28" s="239" t="s">
        <v>243</v>
      </c>
      <c r="N28" s="238">
        <v>7983746</v>
      </c>
      <c r="O28" s="238">
        <v>8080</v>
      </c>
      <c r="P28" s="238">
        <v>0</v>
      </c>
      <c r="Q28" s="238">
        <v>12614092</v>
      </c>
      <c r="R28" s="238">
        <v>1177528.1499999999</v>
      </c>
      <c r="S28" s="238">
        <v>727.16</v>
      </c>
      <c r="T28" s="238">
        <v>0</v>
      </c>
      <c r="U28" s="238">
        <v>0</v>
      </c>
      <c r="V28" s="238">
        <v>1594640.66</v>
      </c>
      <c r="W28" s="238">
        <v>1732472.85</v>
      </c>
      <c r="X28" s="238">
        <v>1017.98</v>
      </c>
      <c r="Y28" s="238">
        <v>0</v>
      </c>
      <c r="Z28" s="238">
        <v>1803815.11</v>
      </c>
      <c r="AA28" s="238">
        <v>314000</v>
      </c>
      <c r="AB28" s="238">
        <v>117996.33</v>
      </c>
      <c r="AC28" s="238">
        <v>0</v>
      </c>
      <c r="AD28" s="238">
        <v>0</v>
      </c>
      <c r="AE28" s="237">
        <v>6742198.2400000002</v>
      </c>
      <c r="AF28" s="238">
        <v>7788244.75</v>
      </c>
      <c r="AG28" s="238">
        <v>15688.32</v>
      </c>
      <c r="AH28" s="238">
        <v>0</v>
      </c>
      <c r="AI28" s="238">
        <v>6606</v>
      </c>
      <c r="AJ28" s="238">
        <v>30108807.52</v>
      </c>
      <c r="AK28" s="238">
        <v>326.83999999999997</v>
      </c>
      <c r="AL28" s="238">
        <v>0</v>
      </c>
      <c r="AM28" s="238">
        <v>7465.43</v>
      </c>
      <c r="AN28" s="238">
        <v>0</v>
      </c>
      <c r="AO28" s="238">
        <v>0</v>
      </c>
      <c r="AP28" s="237">
        <v>37927138.859999999</v>
      </c>
      <c r="AQ28" s="236">
        <v>-31184941</v>
      </c>
      <c r="AR28" t="s">
        <v>848</v>
      </c>
    </row>
    <row r="29" spans="13:44" x14ac:dyDescent="0.35">
      <c r="M29" s="239" t="s">
        <v>15</v>
      </c>
      <c r="N29" s="238">
        <v>2447236.2599999998</v>
      </c>
      <c r="O29" s="238">
        <v>346591.74</v>
      </c>
      <c r="P29" s="238">
        <v>62728.82</v>
      </c>
      <c r="Q29" s="238">
        <v>8780557.6999999993</v>
      </c>
      <c r="R29" s="238">
        <v>366365.08</v>
      </c>
      <c r="S29" s="238">
        <v>38228.5</v>
      </c>
      <c r="T29" s="238">
        <v>18956.7</v>
      </c>
      <c r="U29" s="238">
        <v>19315.189999999999</v>
      </c>
      <c r="V29" s="238">
        <v>1117065.68</v>
      </c>
      <c r="W29" s="238">
        <v>531049.39</v>
      </c>
      <c r="X29" s="238">
        <v>41244.339999999997</v>
      </c>
      <c r="Y29" s="238">
        <v>13612.13</v>
      </c>
      <c r="Z29" s="238">
        <v>1255495.3500000001</v>
      </c>
      <c r="AA29" s="238">
        <v>158423.13</v>
      </c>
      <c r="AB29" s="238">
        <v>15084.94</v>
      </c>
      <c r="AC29" s="238">
        <v>0</v>
      </c>
      <c r="AD29" s="238">
        <v>0</v>
      </c>
      <c r="AE29" s="237">
        <v>3574840.43</v>
      </c>
      <c r="AF29" s="238">
        <v>1418711.37</v>
      </c>
      <c r="AG29" s="238">
        <v>0</v>
      </c>
      <c r="AH29" s="238">
        <v>8552.4599999999991</v>
      </c>
      <c r="AI29" s="238">
        <v>11650.85</v>
      </c>
      <c r="AJ29" s="238">
        <v>7052514.0300000003</v>
      </c>
      <c r="AK29" s="238">
        <v>13679.76</v>
      </c>
      <c r="AL29" s="238">
        <v>119849.31</v>
      </c>
      <c r="AM29" s="238">
        <v>33475.99</v>
      </c>
      <c r="AN29" s="238">
        <v>0</v>
      </c>
      <c r="AO29" s="238">
        <v>61700</v>
      </c>
      <c r="AP29" s="237">
        <v>8720133.7699999996</v>
      </c>
      <c r="AQ29" s="236">
        <v>-5145293</v>
      </c>
    </row>
    <row r="30" spans="13:44" x14ac:dyDescent="0.35">
      <c r="M30" s="239" t="s">
        <v>212</v>
      </c>
      <c r="N30" s="238">
        <v>2539766</v>
      </c>
      <c r="O30" s="238">
        <v>135949</v>
      </c>
      <c r="P30" s="238">
        <v>377430</v>
      </c>
      <c r="Q30" s="238">
        <v>9800279</v>
      </c>
      <c r="R30" s="238">
        <v>377027</v>
      </c>
      <c r="S30" s="238">
        <v>15230</v>
      </c>
      <c r="T30" s="238">
        <v>54456</v>
      </c>
      <c r="U30" s="238">
        <v>68173</v>
      </c>
      <c r="V30" s="238">
        <v>1245897</v>
      </c>
      <c r="W30" s="238">
        <v>551129</v>
      </c>
      <c r="X30" s="238">
        <v>16178</v>
      </c>
      <c r="Y30" s="238">
        <v>81903</v>
      </c>
      <c r="Z30" s="238">
        <v>1401440</v>
      </c>
      <c r="AA30" s="238">
        <v>104863</v>
      </c>
      <c r="AB30" s="238">
        <v>1148</v>
      </c>
      <c r="AC30" s="238">
        <v>193010</v>
      </c>
      <c r="AD30" s="238">
        <v>0</v>
      </c>
      <c r="AE30" s="237">
        <v>4110454</v>
      </c>
      <c r="AF30" s="238">
        <v>2965964</v>
      </c>
      <c r="AG30" s="238">
        <v>23907</v>
      </c>
      <c r="AH30" s="238">
        <v>203185</v>
      </c>
      <c r="AI30" s="238">
        <v>573</v>
      </c>
      <c r="AJ30" s="238">
        <v>8287436</v>
      </c>
      <c r="AK30" s="238">
        <v>9708</v>
      </c>
      <c r="AL30" s="238">
        <v>65312</v>
      </c>
      <c r="AM30" s="238">
        <v>31782</v>
      </c>
      <c r="AN30" s="238">
        <v>0</v>
      </c>
      <c r="AO30" s="238">
        <v>254468</v>
      </c>
      <c r="AP30" s="237">
        <v>11842335</v>
      </c>
      <c r="AQ30" s="236">
        <v>-7731881</v>
      </c>
    </row>
    <row r="31" spans="13:44" x14ac:dyDescent="0.35">
      <c r="M31" s="239" t="s">
        <v>23</v>
      </c>
      <c r="N31" s="238">
        <v>1625931</v>
      </c>
      <c r="O31" s="238">
        <v>254304</v>
      </c>
      <c r="P31" s="238">
        <v>98753</v>
      </c>
      <c r="Q31" s="238">
        <v>6754398</v>
      </c>
      <c r="R31" s="238">
        <v>191390.32</v>
      </c>
      <c r="S31" s="238">
        <v>18987.34</v>
      </c>
      <c r="T31" s="238">
        <v>15322.1</v>
      </c>
      <c r="U31" s="238">
        <v>0</v>
      </c>
      <c r="V31" s="238">
        <v>707051.89</v>
      </c>
      <c r="W31" s="238">
        <v>328537.15999999997</v>
      </c>
      <c r="X31" s="238">
        <v>24039.87</v>
      </c>
      <c r="Y31" s="238">
        <v>28096.27</v>
      </c>
      <c r="Z31" s="238">
        <v>976237.32</v>
      </c>
      <c r="AA31" s="238">
        <v>0</v>
      </c>
      <c r="AB31" s="238">
        <v>0</v>
      </c>
      <c r="AC31" s="238">
        <v>29706.13</v>
      </c>
      <c r="AD31" s="238">
        <v>0</v>
      </c>
      <c r="AE31" s="237">
        <v>2319368.4</v>
      </c>
      <c r="AF31" s="238">
        <v>1562035.35</v>
      </c>
      <c r="AG31" s="238">
        <v>0</v>
      </c>
      <c r="AH31" s="238">
        <v>22681.39</v>
      </c>
      <c r="AI31" s="238">
        <v>0</v>
      </c>
      <c r="AJ31" s="238">
        <v>6319558.4500000002</v>
      </c>
      <c r="AK31" s="238">
        <v>28004.13</v>
      </c>
      <c r="AL31" s="238">
        <v>20714.09</v>
      </c>
      <c r="AM31" s="238">
        <v>0</v>
      </c>
      <c r="AN31" s="238">
        <v>0</v>
      </c>
      <c r="AO31" s="238">
        <v>0</v>
      </c>
      <c r="AP31" s="237">
        <v>7952993.4100000001</v>
      </c>
      <c r="AQ31" s="236">
        <v>-5633625</v>
      </c>
      <c r="AR31" t="s">
        <v>847</v>
      </c>
    </row>
    <row r="32" spans="13:44" x14ac:dyDescent="0.35">
      <c r="M32" s="239" t="s">
        <v>71</v>
      </c>
      <c r="N32" s="238">
        <v>1666627.18</v>
      </c>
      <c r="O32" s="238">
        <v>193388.59</v>
      </c>
      <c r="P32" s="238">
        <v>122262.8</v>
      </c>
      <c r="Q32" s="238">
        <v>3707184.1</v>
      </c>
      <c r="R32" s="238">
        <v>254495.91</v>
      </c>
      <c r="S32" s="238">
        <v>21609.48</v>
      </c>
      <c r="T32" s="238">
        <v>29799.03</v>
      </c>
      <c r="U32" s="238">
        <v>0</v>
      </c>
      <c r="V32" s="238">
        <v>471802.66</v>
      </c>
      <c r="W32" s="238">
        <v>378943.66</v>
      </c>
      <c r="X32" s="238">
        <v>18752.3</v>
      </c>
      <c r="Y32" s="238">
        <v>26651.09</v>
      </c>
      <c r="Z32" s="238">
        <v>525436.75</v>
      </c>
      <c r="AA32" s="238">
        <v>0</v>
      </c>
      <c r="AB32" s="238">
        <v>0</v>
      </c>
      <c r="AC32" s="238">
        <v>0</v>
      </c>
      <c r="AD32" s="238">
        <v>0</v>
      </c>
      <c r="AE32" s="237">
        <v>1727490.88</v>
      </c>
      <c r="AF32" s="238">
        <v>1622559.9</v>
      </c>
      <c r="AG32" s="238">
        <v>2110.67</v>
      </c>
      <c r="AH32" s="238">
        <v>63.32</v>
      </c>
      <c r="AI32" s="238">
        <v>0</v>
      </c>
      <c r="AJ32" s="238">
        <v>5255919.25</v>
      </c>
      <c r="AK32" s="238">
        <v>30124.720000000001</v>
      </c>
      <c r="AL32" s="238">
        <v>43583.29</v>
      </c>
      <c r="AM32" s="238">
        <v>0</v>
      </c>
      <c r="AN32" s="238">
        <v>5044.09</v>
      </c>
      <c r="AO32" s="238">
        <v>0</v>
      </c>
      <c r="AP32" s="237">
        <v>6959405.2400000002</v>
      </c>
      <c r="AQ32" s="236">
        <v>-5231914</v>
      </c>
      <c r="AR32" t="s">
        <v>846</v>
      </c>
    </row>
    <row r="33" spans="13:44" x14ac:dyDescent="0.35">
      <c r="M33" s="239" t="s">
        <v>238</v>
      </c>
      <c r="N33" s="238">
        <v>4002685</v>
      </c>
      <c r="O33" s="238">
        <v>411989</v>
      </c>
      <c r="P33" s="238">
        <v>307922</v>
      </c>
      <c r="Q33" s="238">
        <v>12511747</v>
      </c>
      <c r="R33" s="238">
        <v>583265</v>
      </c>
      <c r="S33" s="238">
        <v>43901</v>
      </c>
      <c r="T33" s="238">
        <v>44340</v>
      </c>
      <c r="U33" s="238">
        <v>52202</v>
      </c>
      <c r="V33" s="238">
        <v>1602793</v>
      </c>
      <c r="W33" s="238">
        <v>868583</v>
      </c>
      <c r="X33" s="238">
        <v>49027</v>
      </c>
      <c r="Y33" s="238">
        <v>66819</v>
      </c>
      <c r="Z33" s="238">
        <v>1789180</v>
      </c>
      <c r="AA33" s="238">
        <v>114839</v>
      </c>
      <c r="AB33" s="238">
        <v>9080</v>
      </c>
      <c r="AC33" s="238">
        <v>4080</v>
      </c>
      <c r="AD33" s="238">
        <v>0</v>
      </c>
      <c r="AE33" s="237">
        <v>5228109</v>
      </c>
      <c r="AF33" s="238">
        <v>3361011</v>
      </c>
      <c r="AG33" s="238">
        <v>14445</v>
      </c>
      <c r="AH33" s="238">
        <v>34980</v>
      </c>
      <c r="AI33" s="238">
        <v>0</v>
      </c>
      <c r="AJ33" s="238">
        <v>12753748</v>
      </c>
      <c r="AK33" s="238">
        <v>15597</v>
      </c>
      <c r="AL33" s="238">
        <v>70796</v>
      </c>
      <c r="AM33" s="238">
        <v>50677</v>
      </c>
      <c r="AN33" s="238">
        <v>0</v>
      </c>
      <c r="AO33" s="238">
        <v>154265</v>
      </c>
      <c r="AP33" s="237">
        <v>16455519</v>
      </c>
      <c r="AQ33" s="236">
        <v>-11227410</v>
      </c>
      <c r="AR33" t="s">
        <v>845</v>
      </c>
    </row>
    <row r="34" spans="13:44" x14ac:dyDescent="0.35">
      <c r="M34" s="239" t="s">
        <v>69</v>
      </c>
      <c r="N34" s="238">
        <v>1274808</v>
      </c>
      <c r="O34" s="238">
        <v>165978</v>
      </c>
      <c r="P34" s="238">
        <v>143491</v>
      </c>
      <c r="Q34" s="238">
        <v>8822586</v>
      </c>
      <c r="R34" s="238">
        <v>207998</v>
      </c>
      <c r="S34" s="238">
        <v>19209</v>
      </c>
      <c r="T34" s="238">
        <v>28534</v>
      </c>
      <c r="U34" s="238">
        <v>0</v>
      </c>
      <c r="V34" s="238">
        <v>1136668</v>
      </c>
      <c r="W34" s="238">
        <v>276633</v>
      </c>
      <c r="X34" s="238">
        <v>19751</v>
      </c>
      <c r="Y34" s="238">
        <v>31138</v>
      </c>
      <c r="Z34" s="238">
        <v>1261630</v>
      </c>
      <c r="AA34" s="238">
        <v>55294</v>
      </c>
      <c r="AB34" s="238">
        <v>0</v>
      </c>
      <c r="AC34" s="238">
        <v>0</v>
      </c>
      <c r="AD34" s="238">
        <v>0</v>
      </c>
      <c r="AE34" s="237">
        <v>3036855</v>
      </c>
      <c r="AF34" s="238">
        <v>1204193</v>
      </c>
      <c r="AG34" s="238">
        <v>3363</v>
      </c>
      <c r="AH34" s="238">
        <v>26558</v>
      </c>
      <c r="AI34" s="238">
        <v>21456</v>
      </c>
      <c r="AJ34" s="238">
        <v>5411044</v>
      </c>
      <c r="AK34" s="238">
        <v>11511</v>
      </c>
      <c r="AL34" s="238">
        <v>38669</v>
      </c>
      <c r="AM34" s="238">
        <v>1605</v>
      </c>
      <c r="AN34" s="238">
        <v>0</v>
      </c>
      <c r="AO34" s="238">
        <v>207112</v>
      </c>
      <c r="AP34" s="237">
        <v>6925511</v>
      </c>
      <c r="AQ34" s="236">
        <v>-3888656</v>
      </c>
      <c r="AR34" t="s">
        <v>844</v>
      </c>
    </row>
    <row r="35" spans="13:44" x14ac:dyDescent="0.35">
      <c r="M35" s="239" t="s">
        <v>222</v>
      </c>
      <c r="N35" s="238">
        <v>2312456</v>
      </c>
      <c r="O35" s="238">
        <v>134385</v>
      </c>
      <c r="P35" s="238">
        <v>73295</v>
      </c>
      <c r="Q35" s="238">
        <v>10087055</v>
      </c>
      <c r="R35" s="238">
        <v>332025.56</v>
      </c>
      <c r="S35" s="238">
        <v>14028.1</v>
      </c>
      <c r="T35" s="238">
        <v>10505.05</v>
      </c>
      <c r="U35" s="238">
        <v>37412.03</v>
      </c>
      <c r="V35" s="238">
        <v>1292665.92</v>
      </c>
      <c r="W35" s="238">
        <v>501803.06</v>
      </c>
      <c r="X35" s="238">
        <v>15991.79</v>
      </c>
      <c r="Y35" s="238">
        <v>15905.04</v>
      </c>
      <c r="Z35" s="238">
        <v>1442448.8</v>
      </c>
      <c r="AA35" s="238">
        <v>70166.94</v>
      </c>
      <c r="AB35" s="238">
        <v>63998.05</v>
      </c>
      <c r="AC35" s="238">
        <v>0</v>
      </c>
      <c r="AD35" s="238">
        <v>3542.19</v>
      </c>
      <c r="AE35" s="237">
        <v>3800492.53</v>
      </c>
      <c r="AF35" s="238">
        <v>2560470.5099999998</v>
      </c>
      <c r="AG35" s="238">
        <v>1317.36</v>
      </c>
      <c r="AH35" s="238">
        <v>57032.92</v>
      </c>
      <c r="AI35" s="238">
        <v>2.88</v>
      </c>
      <c r="AJ35" s="238">
        <v>7825430.8600000003</v>
      </c>
      <c r="AK35" s="238">
        <v>9789.66</v>
      </c>
      <c r="AL35" s="238">
        <v>44582.89</v>
      </c>
      <c r="AM35" s="238">
        <v>4331.12</v>
      </c>
      <c r="AN35" s="238">
        <v>36076.339999999997</v>
      </c>
      <c r="AO35" s="238">
        <v>143956.71</v>
      </c>
      <c r="AP35" s="237">
        <v>10682991.25</v>
      </c>
      <c r="AQ35" s="236">
        <v>-6882499</v>
      </c>
    </row>
    <row r="36" spans="13:44" x14ac:dyDescent="0.35">
      <c r="M36" s="239" t="s">
        <v>105</v>
      </c>
      <c r="N36" s="238">
        <v>0</v>
      </c>
      <c r="O36" s="238">
        <v>0</v>
      </c>
      <c r="P36" s="238">
        <v>29902.66</v>
      </c>
      <c r="Q36" s="238">
        <v>96082.96</v>
      </c>
      <c r="R36" s="238">
        <v>0</v>
      </c>
      <c r="S36" s="238">
        <v>0</v>
      </c>
      <c r="T36" s="238">
        <v>2064.02</v>
      </c>
      <c r="U36" s="238">
        <v>2829.75</v>
      </c>
      <c r="V36" s="238">
        <v>16451.86</v>
      </c>
      <c r="W36" s="238">
        <v>0</v>
      </c>
      <c r="X36" s="238">
        <v>0</v>
      </c>
      <c r="Y36" s="238">
        <v>2458.4299999999998</v>
      </c>
      <c r="Z36" s="238">
        <v>18777.650000000001</v>
      </c>
      <c r="AA36" s="238">
        <v>0</v>
      </c>
      <c r="AB36" s="238">
        <v>0</v>
      </c>
      <c r="AC36" s="238">
        <v>0</v>
      </c>
      <c r="AD36" s="238">
        <v>0</v>
      </c>
      <c r="AE36" s="237">
        <v>42581.71</v>
      </c>
      <c r="AF36" s="238">
        <v>0</v>
      </c>
      <c r="AG36" s="238">
        <v>0</v>
      </c>
      <c r="AH36" s="238">
        <v>0</v>
      </c>
      <c r="AI36" s="238">
        <v>0</v>
      </c>
      <c r="AJ36" s="238">
        <v>0</v>
      </c>
      <c r="AK36" s="238">
        <v>2866.78</v>
      </c>
      <c r="AL36" s="238">
        <v>0</v>
      </c>
      <c r="AM36" s="238">
        <v>0</v>
      </c>
      <c r="AN36" s="238">
        <v>0</v>
      </c>
      <c r="AO36" s="238">
        <v>0</v>
      </c>
      <c r="AP36" s="237">
        <v>2866.78</v>
      </c>
      <c r="AQ36" s="236">
        <v>39715</v>
      </c>
      <c r="AR36" t="s">
        <v>843</v>
      </c>
    </row>
    <row r="37" spans="13:44" x14ac:dyDescent="0.35">
      <c r="M37" s="239" t="s">
        <v>220</v>
      </c>
      <c r="N37" s="238">
        <v>1555479</v>
      </c>
      <c r="O37" s="238">
        <v>219630</v>
      </c>
      <c r="P37" s="238">
        <v>261797</v>
      </c>
      <c r="Q37" s="238">
        <v>6384238</v>
      </c>
      <c r="R37" s="238">
        <v>232508</v>
      </c>
      <c r="S37" s="238">
        <v>23421</v>
      </c>
      <c r="T37" s="238">
        <v>37608</v>
      </c>
      <c r="U37" s="238">
        <v>53341</v>
      </c>
      <c r="V37" s="238">
        <v>814215</v>
      </c>
      <c r="W37" s="238">
        <v>337539</v>
      </c>
      <c r="X37" s="238">
        <v>26137</v>
      </c>
      <c r="Y37" s="238">
        <v>56810</v>
      </c>
      <c r="Z37" s="238">
        <v>912946</v>
      </c>
      <c r="AA37" s="238">
        <v>86235</v>
      </c>
      <c r="AB37" s="238">
        <v>83900</v>
      </c>
      <c r="AC37" s="238">
        <v>0</v>
      </c>
      <c r="AD37" s="238">
        <v>0</v>
      </c>
      <c r="AE37" s="237">
        <v>2664660</v>
      </c>
      <c r="AF37" s="238">
        <v>656269</v>
      </c>
      <c r="AG37" s="238">
        <v>0</v>
      </c>
      <c r="AH37" s="238">
        <v>84882</v>
      </c>
      <c r="AI37" s="238">
        <v>0</v>
      </c>
      <c r="AJ37" s="238">
        <v>4607430</v>
      </c>
      <c r="AK37" s="238">
        <v>21732</v>
      </c>
      <c r="AL37" s="238">
        <v>73452</v>
      </c>
      <c r="AM37" s="238">
        <v>780</v>
      </c>
      <c r="AN37" s="238">
        <v>0</v>
      </c>
      <c r="AO37" s="238">
        <v>64952</v>
      </c>
      <c r="AP37" s="237">
        <v>5509497</v>
      </c>
      <c r="AQ37" s="236">
        <v>-2844837</v>
      </c>
      <c r="AR37" t="s">
        <v>842</v>
      </c>
    </row>
    <row r="38" spans="13:44" x14ac:dyDescent="0.35">
      <c r="M38" s="239" t="s">
        <v>236</v>
      </c>
      <c r="N38" s="238">
        <v>5009046</v>
      </c>
      <c r="O38" s="238">
        <v>35285</v>
      </c>
      <c r="P38" s="238">
        <v>87416</v>
      </c>
      <c r="Q38" s="238">
        <v>14700929</v>
      </c>
      <c r="R38" s="238">
        <v>733285</v>
      </c>
      <c r="S38" s="238">
        <v>3857</v>
      </c>
      <c r="T38" s="238">
        <v>12735</v>
      </c>
      <c r="U38" s="238">
        <v>0</v>
      </c>
      <c r="V38" s="238">
        <v>1892487</v>
      </c>
      <c r="W38" s="238">
        <v>1087244</v>
      </c>
      <c r="X38" s="238">
        <v>4211</v>
      </c>
      <c r="Y38" s="238">
        <v>18969</v>
      </c>
      <c r="Z38" s="238">
        <v>2111749</v>
      </c>
      <c r="AA38" s="238">
        <v>19694</v>
      </c>
      <c r="AB38" s="238">
        <v>178559</v>
      </c>
      <c r="AC38" s="238">
        <v>0</v>
      </c>
      <c r="AD38" s="238">
        <v>17715</v>
      </c>
      <c r="AE38" s="237">
        <v>6080505</v>
      </c>
      <c r="AF38" s="238">
        <v>4208686</v>
      </c>
      <c r="AG38" s="238">
        <v>0</v>
      </c>
      <c r="AH38" s="238">
        <v>0</v>
      </c>
      <c r="AI38" s="238">
        <v>0</v>
      </c>
      <c r="AJ38" s="238">
        <v>19127921</v>
      </c>
      <c r="AK38" s="238">
        <v>0</v>
      </c>
      <c r="AL38" s="238">
        <v>3863</v>
      </c>
      <c r="AM38" s="238">
        <v>10761</v>
      </c>
      <c r="AN38" s="238">
        <v>0</v>
      </c>
      <c r="AO38" s="238">
        <v>0</v>
      </c>
      <c r="AP38" s="237">
        <v>23351231</v>
      </c>
      <c r="AQ38" s="236">
        <v>-17270726</v>
      </c>
    </row>
    <row r="39" spans="13:44" x14ac:dyDescent="0.35">
      <c r="M39" s="239" t="s">
        <v>254</v>
      </c>
      <c r="N39" s="238">
        <v>2237698</v>
      </c>
      <c r="O39" s="238">
        <v>451230</v>
      </c>
      <c r="P39" s="238">
        <v>430795</v>
      </c>
      <c r="Q39" s="238">
        <v>10817167</v>
      </c>
      <c r="R39" s="238">
        <v>330940.87</v>
      </c>
      <c r="S39" s="238">
        <v>48138.67</v>
      </c>
      <c r="T39" s="238">
        <v>62309.33</v>
      </c>
      <c r="U39" s="238">
        <v>76257.25</v>
      </c>
      <c r="V39" s="238">
        <v>1374522.44</v>
      </c>
      <c r="W39" s="238">
        <v>485580.43</v>
      </c>
      <c r="X39" s="238">
        <v>53696.37</v>
      </c>
      <c r="Y39" s="238">
        <v>93482.59</v>
      </c>
      <c r="Z39" s="238">
        <v>1546854.93</v>
      </c>
      <c r="AA39" s="238">
        <v>120286.37</v>
      </c>
      <c r="AB39" s="238">
        <v>207.13</v>
      </c>
      <c r="AC39" s="238">
        <v>0</v>
      </c>
      <c r="AD39" s="238">
        <v>0</v>
      </c>
      <c r="AE39" s="237">
        <v>4192276.38</v>
      </c>
      <c r="AF39" s="238">
        <v>1263061.05</v>
      </c>
      <c r="AG39" s="238">
        <v>7901.19</v>
      </c>
      <c r="AH39" s="238">
        <v>150521.57999999999</v>
      </c>
      <c r="AI39" s="238">
        <v>316743.03999999998</v>
      </c>
      <c r="AJ39" s="238">
        <v>10625851.65</v>
      </c>
      <c r="AK39" s="238">
        <v>28960.73</v>
      </c>
      <c r="AL39" s="238">
        <v>127133.86</v>
      </c>
      <c r="AM39" s="238">
        <v>9630.67</v>
      </c>
      <c r="AN39" s="238">
        <v>0</v>
      </c>
      <c r="AO39" s="238">
        <v>72405.89</v>
      </c>
      <c r="AP39" s="237">
        <v>12602209.66</v>
      </c>
      <c r="AQ39" s="236">
        <v>-8409933</v>
      </c>
      <c r="AR39" t="s">
        <v>841</v>
      </c>
    </row>
    <row r="40" spans="13:44" x14ac:dyDescent="0.35">
      <c r="M40" s="239" t="s">
        <v>29</v>
      </c>
      <c r="N40" s="238">
        <v>2121085.7599999998</v>
      </c>
      <c r="O40" s="238">
        <v>529896.22</v>
      </c>
      <c r="P40" s="238">
        <v>143449.63</v>
      </c>
      <c r="Q40" s="238">
        <v>7010250.8399999999</v>
      </c>
      <c r="R40" s="238">
        <v>313406.90000000002</v>
      </c>
      <c r="S40" s="238">
        <v>64200.52</v>
      </c>
      <c r="T40" s="238">
        <v>27770.59</v>
      </c>
      <c r="U40" s="238">
        <v>0</v>
      </c>
      <c r="V40" s="238">
        <v>893818.97</v>
      </c>
      <c r="W40" s="238">
        <v>460275.61</v>
      </c>
      <c r="X40" s="238">
        <v>63057.65</v>
      </c>
      <c r="Y40" s="238">
        <v>31128.57</v>
      </c>
      <c r="Z40" s="238">
        <v>1002465.87</v>
      </c>
      <c r="AA40" s="238">
        <v>0</v>
      </c>
      <c r="AB40" s="238">
        <v>164790.26999999999</v>
      </c>
      <c r="AC40" s="238">
        <v>0</v>
      </c>
      <c r="AD40" s="238">
        <v>0</v>
      </c>
      <c r="AE40" s="237">
        <v>3020914.95</v>
      </c>
      <c r="AF40" s="238">
        <v>1939855.91</v>
      </c>
      <c r="AG40" s="238">
        <v>34204.019999999997</v>
      </c>
      <c r="AH40" s="238">
        <v>35543.56</v>
      </c>
      <c r="AI40" s="238">
        <v>51463.31</v>
      </c>
      <c r="AJ40" s="238">
        <v>5813716.9400000004</v>
      </c>
      <c r="AK40" s="238">
        <v>34362.370000000003</v>
      </c>
      <c r="AL40" s="238">
        <v>29978.53</v>
      </c>
      <c r="AM40" s="238">
        <v>6946.34</v>
      </c>
      <c r="AN40" s="238">
        <v>0</v>
      </c>
      <c r="AO40" s="238">
        <v>62279.78</v>
      </c>
      <c r="AP40" s="237">
        <v>8008350.7599999998</v>
      </c>
      <c r="AQ40" s="236">
        <v>-4987436</v>
      </c>
    </row>
    <row r="41" spans="13:44" x14ac:dyDescent="0.35">
      <c r="M41" s="239" t="s">
        <v>83</v>
      </c>
      <c r="N41" s="238">
        <v>4683370</v>
      </c>
      <c r="O41" s="238">
        <v>364442</v>
      </c>
      <c r="P41" s="238">
        <v>0</v>
      </c>
      <c r="Q41" s="238">
        <v>12075230</v>
      </c>
      <c r="R41" s="238">
        <v>727764</v>
      </c>
      <c r="S41" s="238">
        <v>36903</v>
      </c>
      <c r="T41" s="238">
        <v>0</v>
      </c>
      <c r="U41" s="238">
        <v>0</v>
      </c>
      <c r="V41" s="238">
        <v>1512187</v>
      </c>
      <c r="W41" s="238">
        <v>1016291</v>
      </c>
      <c r="X41" s="238">
        <v>43369</v>
      </c>
      <c r="Y41" s="238">
        <v>0</v>
      </c>
      <c r="Z41" s="238">
        <v>1726758</v>
      </c>
      <c r="AA41" s="238">
        <v>26337</v>
      </c>
      <c r="AB41" s="238">
        <v>0</v>
      </c>
      <c r="AC41" s="238">
        <v>0</v>
      </c>
      <c r="AD41" s="238">
        <v>0</v>
      </c>
      <c r="AE41" s="237">
        <v>5089609</v>
      </c>
      <c r="AF41" s="238">
        <v>2160069</v>
      </c>
      <c r="AG41" s="238">
        <v>0</v>
      </c>
      <c r="AH41" s="238">
        <v>0</v>
      </c>
      <c r="AI41" s="238">
        <v>0</v>
      </c>
      <c r="AJ41" s="238">
        <v>0</v>
      </c>
      <c r="AK41" s="238">
        <v>13296655</v>
      </c>
      <c r="AL41" s="238">
        <v>0</v>
      </c>
      <c r="AM41" s="238">
        <v>0</v>
      </c>
      <c r="AN41" s="238">
        <v>0</v>
      </c>
      <c r="AO41" s="238">
        <v>0</v>
      </c>
      <c r="AP41" s="237">
        <v>15456724</v>
      </c>
      <c r="AQ41" s="236">
        <v>-10367115</v>
      </c>
      <c r="AR41" t="s">
        <v>840</v>
      </c>
    </row>
    <row r="42" spans="13:44" x14ac:dyDescent="0.35">
      <c r="M42" s="239" t="s">
        <v>273</v>
      </c>
      <c r="N42" s="238">
        <v>4837337</v>
      </c>
      <c r="O42" s="238">
        <v>105032</v>
      </c>
      <c r="P42" s="238">
        <v>9426</v>
      </c>
      <c r="Q42" s="238">
        <v>12291266</v>
      </c>
      <c r="R42" s="238">
        <v>812009.93</v>
      </c>
      <c r="S42" s="238">
        <v>12770.25</v>
      </c>
      <c r="T42" s="238">
        <v>1385.62</v>
      </c>
      <c r="U42" s="238">
        <v>0</v>
      </c>
      <c r="V42" s="238">
        <v>1594316.93</v>
      </c>
      <c r="W42" s="238">
        <v>1197706.94</v>
      </c>
      <c r="X42" s="238">
        <v>13409.91</v>
      </c>
      <c r="Y42" s="238">
        <v>2045.44</v>
      </c>
      <c r="Z42" s="238">
        <v>1765685.51</v>
      </c>
      <c r="AA42" s="238">
        <v>45038</v>
      </c>
      <c r="AB42" s="238">
        <v>0</v>
      </c>
      <c r="AC42" s="238">
        <v>0</v>
      </c>
      <c r="AD42" s="238">
        <v>0</v>
      </c>
      <c r="AE42" s="237">
        <v>5444368.5300000003</v>
      </c>
      <c r="AF42" s="238">
        <v>5514832.2699999996</v>
      </c>
      <c r="AG42" s="238">
        <v>0</v>
      </c>
      <c r="AH42" s="238">
        <v>0</v>
      </c>
      <c r="AI42" s="238">
        <v>0</v>
      </c>
      <c r="AJ42" s="238">
        <v>21888197.539999999</v>
      </c>
      <c r="AK42" s="238">
        <v>17932.64</v>
      </c>
      <c r="AL42" s="238">
        <v>0</v>
      </c>
      <c r="AM42" s="238">
        <v>0</v>
      </c>
      <c r="AN42" s="238">
        <v>0</v>
      </c>
      <c r="AO42" s="238">
        <v>185691</v>
      </c>
      <c r="AP42" s="237">
        <v>27606653.449999999</v>
      </c>
      <c r="AQ42" s="236">
        <v>-22162285</v>
      </c>
      <c r="AR42" t="s">
        <v>839</v>
      </c>
    </row>
    <row r="43" spans="13:44" x14ac:dyDescent="0.35">
      <c r="M43" s="239" t="s">
        <v>99</v>
      </c>
      <c r="N43" s="238">
        <v>2171453.96</v>
      </c>
      <c r="O43" s="238">
        <v>386324.2</v>
      </c>
      <c r="P43" s="238">
        <v>115030.51</v>
      </c>
      <c r="Q43" s="238">
        <v>10247742.17</v>
      </c>
      <c r="R43" s="238">
        <v>333088.96000000002</v>
      </c>
      <c r="S43" s="238">
        <v>42317.82</v>
      </c>
      <c r="T43" s="238">
        <v>40473.699999999997</v>
      </c>
      <c r="U43" s="238">
        <v>0</v>
      </c>
      <c r="V43" s="238">
        <v>1308385.1100000001</v>
      </c>
      <c r="W43" s="238">
        <v>471205.51</v>
      </c>
      <c r="X43" s="238">
        <v>45972.58</v>
      </c>
      <c r="Y43" s="238">
        <v>24961.62</v>
      </c>
      <c r="Z43" s="238">
        <v>1465427.13</v>
      </c>
      <c r="AA43" s="238">
        <v>39342</v>
      </c>
      <c r="AB43" s="238">
        <v>3513.83</v>
      </c>
      <c r="AC43" s="238">
        <v>0</v>
      </c>
      <c r="AD43" s="238">
        <v>0</v>
      </c>
      <c r="AE43" s="237">
        <v>3774688.26</v>
      </c>
      <c r="AF43" s="238">
        <v>1623507.84</v>
      </c>
      <c r="AG43" s="238">
        <v>1424.81</v>
      </c>
      <c r="AH43" s="238">
        <v>12303.24</v>
      </c>
      <c r="AI43" s="238">
        <v>5631.36</v>
      </c>
      <c r="AJ43" s="238">
        <v>7758923.3300000001</v>
      </c>
      <c r="AK43" s="238">
        <v>10468.379999999999</v>
      </c>
      <c r="AL43" s="238">
        <v>72689.570000000007</v>
      </c>
      <c r="AM43" s="238">
        <v>17691.349999999999</v>
      </c>
      <c r="AN43" s="238">
        <v>0</v>
      </c>
      <c r="AO43" s="238">
        <v>0</v>
      </c>
      <c r="AP43" s="237">
        <v>9502639.8800000008</v>
      </c>
      <c r="AQ43" s="236">
        <v>-5727952</v>
      </c>
      <c r="AR43" t="s">
        <v>838</v>
      </c>
    </row>
    <row r="44" spans="13:44" x14ac:dyDescent="0.35">
      <c r="M44" s="239" t="s">
        <v>81</v>
      </c>
      <c r="N44" s="238">
        <v>2067067.56</v>
      </c>
      <c r="O44" s="238">
        <v>39899.5</v>
      </c>
      <c r="P44" s="238">
        <v>7205.94</v>
      </c>
      <c r="Q44" s="238">
        <v>5937166.9199999999</v>
      </c>
      <c r="R44" s="238">
        <v>308601.89</v>
      </c>
      <c r="S44" s="238">
        <v>4313.37</v>
      </c>
      <c r="T44" s="238">
        <v>1040.76</v>
      </c>
      <c r="U44" s="238">
        <v>3878.44</v>
      </c>
      <c r="V44" s="238">
        <v>755841.59</v>
      </c>
      <c r="W44" s="238">
        <v>448553.66</v>
      </c>
      <c r="X44" s="238">
        <v>4748.04</v>
      </c>
      <c r="Y44" s="238">
        <v>1563.69</v>
      </c>
      <c r="Z44" s="238">
        <v>849014.87</v>
      </c>
      <c r="AA44" s="238">
        <v>0</v>
      </c>
      <c r="AB44" s="238">
        <v>0</v>
      </c>
      <c r="AC44" s="238">
        <v>0</v>
      </c>
      <c r="AD44" s="238">
        <v>0</v>
      </c>
      <c r="AE44" s="237">
        <v>2377556.31</v>
      </c>
      <c r="AF44" s="238">
        <v>1298311.57</v>
      </c>
      <c r="AG44" s="238">
        <v>0</v>
      </c>
      <c r="AH44" s="238">
        <v>0</v>
      </c>
      <c r="AI44" s="238">
        <v>0</v>
      </c>
      <c r="AJ44" s="238">
        <v>6430070.3700000001</v>
      </c>
      <c r="AK44" s="238">
        <v>0</v>
      </c>
      <c r="AL44" s="238">
        <v>2471.58</v>
      </c>
      <c r="AM44" s="238">
        <v>0</v>
      </c>
      <c r="AN44" s="238">
        <v>0</v>
      </c>
      <c r="AO44" s="238">
        <v>0</v>
      </c>
      <c r="AP44" s="237">
        <v>7730853.5199999996</v>
      </c>
      <c r="AQ44" s="236">
        <v>-5353297</v>
      </c>
    </row>
    <row r="45" spans="13:44" x14ac:dyDescent="0.35">
      <c r="M45" s="239" t="s">
        <v>268</v>
      </c>
      <c r="N45" s="238">
        <v>9520943</v>
      </c>
      <c r="O45" s="238">
        <v>243132</v>
      </c>
      <c r="P45" s="238">
        <v>102375</v>
      </c>
      <c r="Q45" s="238">
        <v>32146495</v>
      </c>
      <c r="R45" s="238">
        <v>1362678</v>
      </c>
      <c r="S45" s="238">
        <v>27125</v>
      </c>
      <c r="T45" s="238">
        <v>14950</v>
      </c>
      <c r="U45" s="238">
        <v>9463</v>
      </c>
      <c r="V45" s="238">
        <v>4116575</v>
      </c>
      <c r="W45" s="238">
        <v>2066045</v>
      </c>
      <c r="X45" s="238">
        <v>28933</v>
      </c>
      <c r="Y45" s="238">
        <v>22215</v>
      </c>
      <c r="Z45" s="238">
        <v>4596949</v>
      </c>
      <c r="AA45" s="238">
        <v>289307</v>
      </c>
      <c r="AB45" s="238">
        <v>0</v>
      </c>
      <c r="AC45" s="238">
        <v>13441</v>
      </c>
      <c r="AD45" s="238">
        <v>0</v>
      </c>
      <c r="AE45" s="237">
        <v>12547681</v>
      </c>
      <c r="AF45" s="238">
        <v>8227993</v>
      </c>
      <c r="AG45" s="238">
        <v>46731</v>
      </c>
      <c r="AH45" s="238">
        <v>0</v>
      </c>
      <c r="AI45" s="238">
        <v>3931</v>
      </c>
      <c r="AJ45" s="238">
        <v>39340243</v>
      </c>
      <c r="AK45" s="238">
        <v>19578</v>
      </c>
      <c r="AL45" s="238">
        <v>7342</v>
      </c>
      <c r="AM45" s="238">
        <v>413</v>
      </c>
      <c r="AN45" s="238">
        <v>0</v>
      </c>
      <c r="AO45" s="238">
        <v>281</v>
      </c>
      <c r="AP45" s="237">
        <v>47646512</v>
      </c>
      <c r="AQ45" s="236">
        <v>-35098831</v>
      </c>
    </row>
    <row r="46" spans="13:44" x14ac:dyDescent="0.35">
      <c r="M46" s="239" t="s">
        <v>279</v>
      </c>
      <c r="N46" s="238">
        <v>7538910</v>
      </c>
      <c r="O46" s="238">
        <v>102102</v>
      </c>
      <c r="P46" s="238">
        <v>407387</v>
      </c>
      <c r="Q46" s="238">
        <v>24883865</v>
      </c>
      <c r="R46" s="238">
        <v>1042637</v>
      </c>
      <c r="S46" s="238">
        <v>9682</v>
      </c>
      <c r="T46" s="238">
        <v>156645</v>
      </c>
      <c r="U46" s="238">
        <v>0</v>
      </c>
      <c r="V46" s="238">
        <v>3114374</v>
      </c>
      <c r="W46" s="238">
        <v>1542750</v>
      </c>
      <c r="X46" s="238">
        <v>11068</v>
      </c>
      <c r="Y46" s="238">
        <v>166498</v>
      </c>
      <c r="Z46" s="238">
        <v>3456882</v>
      </c>
      <c r="AA46" s="238">
        <v>348779</v>
      </c>
      <c r="AB46" s="238">
        <v>335933</v>
      </c>
      <c r="AC46" s="238">
        <v>0</v>
      </c>
      <c r="AD46" s="238">
        <v>0</v>
      </c>
      <c r="AE46" s="237">
        <v>10185248</v>
      </c>
      <c r="AF46" s="238">
        <v>8426762</v>
      </c>
      <c r="AG46" s="238">
        <v>9940</v>
      </c>
      <c r="AH46" s="238">
        <v>34384</v>
      </c>
      <c r="AI46" s="238">
        <v>0</v>
      </c>
      <c r="AJ46" s="238">
        <v>36774641</v>
      </c>
      <c r="AK46" s="238">
        <v>11126</v>
      </c>
      <c r="AL46" s="238">
        <v>99233</v>
      </c>
      <c r="AM46" s="238">
        <v>6946</v>
      </c>
      <c r="AN46" s="238">
        <v>0</v>
      </c>
      <c r="AO46" s="238">
        <v>0</v>
      </c>
      <c r="AP46" s="237">
        <v>45363032</v>
      </c>
      <c r="AQ46" s="236">
        <v>-35177784</v>
      </c>
      <c r="AR46" t="s">
        <v>837</v>
      </c>
    </row>
    <row r="47" spans="13:44" x14ac:dyDescent="0.35">
      <c r="AE47" s="235">
        <f>SUM(AE2:AE46)</f>
        <v>256676609.38000003</v>
      </c>
      <c r="AP47" s="149">
        <f>SUM(AP2:AP46)</f>
        <v>855666143.87999988</v>
      </c>
      <c r="AQ47" s="234">
        <f>SUM(AQ2:AQ46)</f>
        <v>-598989535</v>
      </c>
    </row>
    <row r="52" spans="12:43" ht="15.5" x14ac:dyDescent="0.35">
      <c r="L52" s="9" t="s">
        <v>205</v>
      </c>
      <c r="M52" s="13">
        <f>SUM(N52:AS52)</f>
        <v>154875718.47</v>
      </c>
      <c r="N52" s="85"/>
      <c r="O52" s="85"/>
      <c r="P52" s="85"/>
      <c r="Q52" s="85"/>
      <c r="R52" s="14"/>
      <c r="S52" s="14"/>
      <c r="T52" s="14"/>
      <c r="U52" s="14"/>
      <c r="V52" s="14"/>
      <c r="W52" s="17"/>
      <c r="X52" s="17"/>
      <c r="Y52" s="17"/>
      <c r="Z52" s="17"/>
      <c r="AA52" s="20"/>
      <c r="AB52" s="26"/>
      <c r="AC52" s="26"/>
      <c r="AD52" s="29"/>
      <c r="AE52" s="118"/>
      <c r="AF52" s="123">
        <f>SUM(AF2:AF47)</f>
        <v>150891602.09</v>
      </c>
      <c r="AG52" s="123">
        <f t="shared" ref="AG52:AI52" si="0">SUM(AG2:AG47)</f>
        <v>959448.73</v>
      </c>
      <c r="AH52" s="123">
        <f t="shared" si="0"/>
        <v>2024948.78</v>
      </c>
      <c r="AI52" s="123">
        <f t="shared" si="0"/>
        <v>999718.87</v>
      </c>
      <c r="AJ52" s="34"/>
      <c r="AK52" s="34"/>
      <c r="AL52" s="34"/>
      <c r="AM52" s="34"/>
      <c r="AN52" s="26"/>
      <c r="AO52" s="125"/>
      <c r="AP52" s="118"/>
      <c r="AQ52" s="118"/>
    </row>
    <row r="53" spans="12:43" ht="15.5" x14ac:dyDescent="0.35">
      <c r="L53" s="34" t="s">
        <v>209</v>
      </c>
      <c r="M53" s="13">
        <f t="shared" ref="M53:M55" si="1">SUM(N53:AS53)</f>
        <v>696075037.04000008</v>
      </c>
      <c r="N53" s="85"/>
      <c r="O53" s="85"/>
      <c r="P53" s="85"/>
      <c r="Q53" s="85"/>
      <c r="R53" s="14"/>
      <c r="S53" s="14"/>
      <c r="T53" s="14"/>
      <c r="U53" s="14"/>
      <c r="V53" s="14"/>
      <c r="W53" s="17"/>
      <c r="X53" s="17"/>
      <c r="Y53" s="17"/>
      <c r="Z53" s="17"/>
      <c r="AA53" s="20"/>
      <c r="AB53" s="26"/>
      <c r="AC53" s="26"/>
      <c r="AD53" s="29"/>
      <c r="AE53" s="118"/>
      <c r="AF53" s="9"/>
      <c r="AG53" s="9"/>
      <c r="AH53" s="9"/>
      <c r="AI53" s="9"/>
      <c r="AJ53" s="115">
        <f>SUM(AJ2:AJ47)</f>
        <v>678585255.09000003</v>
      </c>
      <c r="AK53" s="115">
        <f t="shared" ref="AK53:AM53" si="2">SUM(AK2:AK47)</f>
        <v>14379567.590000002</v>
      </c>
      <c r="AL53" s="115">
        <f t="shared" si="2"/>
        <v>2548885.34</v>
      </c>
      <c r="AM53" s="115">
        <f t="shared" si="2"/>
        <v>561329.0199999999</v>
      </c>
      <c r="AN53" s="26"/>
      <c r="AO53" s="125"/>
      <c r="AP53" s="118"/>
      <c r="AQ53" s="118"/>
    </row>
    <row r="54" spans="12:43" ht="15.5" x14ac:dyDescent="0.35">
      <c r="L54" s="26" t="s">
        <v>210</v>
      </c>
      <c r="M54" s="13">
        <f t="shared" si="1"/>
        <v>1343885.87</v>
      </c>
      <c r="N54" s="85"/>
      <c r="O54" s="85"/>
      <c r="P54" s="85"/>
      <c r="Q54" s="85"/>
      <c r="R54" s="14"/>
      <c r="S54" s="14"/>
      <c r="T54" s="14"/>
      <c r="U54" s="14"/>
      <c r="V54" s="14"/>
      <c r="W54" s="17"/>
      <c r="X54" s="17"/>
      <c r="Y54" s="17"/>
      <c r="Z54" s="17"/>
      <c r="AA54" s="20"/>
      <c r="AB54" s="26"/>
      <c r="AC54" s="26"/>
      <c r="AD54" s="29"/>
      <c r="AE54" s="118"/>
      <c r="AF54" s="9"/>
      <c r="AG54" s="9"/>
      <c r="AH54" s="9"/>
      <c r="AI54" s="9"/>
      <c r="AJ54" s="34"/>
      <c r="AK54" s="34"/>
      <c r="AL54" s="34"/>
      <c r="AM54" s="34"/>
      <c r="AN54" s="116">
        <f>SUM(AN2:AN47)</f>
        <v>1343885.87</v>
      </c>
      <c r="AO54" s="125"/>
      <c r="AP54" s="118"/>
      <c r="AQ54" s="118"/>
    </row>
    <row r="55" spans="12:43" ht="15.5" x14ac:dyDescent="0.35">
      <c r="L55" s="29" t="s">
        <v>7</v>
      </c>
      <c r="M55" s="13">
        <f t="shared" si="1"/>
        <v>3371502.5</v>
      </c>
      <c r="N55" s="85"/>
      <c r="O55" s="85"/>
      <c r="P55" s="85"/>
      <c r="Q55" s="85"/>
      <c r="R55" s="14"/>
      <c r="S55" s="14"/>
      <c r="T55" s="14"/>
      <c r="U55" s="14"/>
      <c r="V55" s="14"/>
      <c r="W55" s="17"/>
      <c r="X55" s="17"/>
      <c r="Y55" s="17"/>
      <c r="Z55" s="17"/>
      <c r="AA55" s="20"/>
      <c r="AB55" s="26"/>
      <c r="AC55" s="26"/>
      <c r="AD55" s="29"/>
      <c r="AE55" s="118"/>
      <c r="AF55" s="9"/>
      <c r="AG55" s="9"/>
      <c r="AH55" s="9"/>
      <c r="AI55" s="9"/>
      <c r="AJ55" s="34"/>
      <c r="AK55" s="34"/>
      <c r="AL55" s="34"/>
      <c r="AM55" s="34"/>
      <c r="AN55" s="26"/>
      <c r="AO55" s="126">
        <f>SUM(AO2:AO47)</f>
        <v>3371502.5</v>
      </c>
      <c r="AP55" s="118"/>
      <c r="AQ55" s="118"/>
    </row>
    <row r="56" spans="12:43" ht="15.5" x14ac:dyDescent="0.35">
      <c r="L56" s="2"/>
      <c r="M56" s="38">
        <f>SUM(M52:M55)</f>
        <v>855666143.88000011</v>
      </c>
      <c r="N56" s="85"/>
      <c r="O56" s="85"/>
      <c r="P56" s="85"/>
      <c r="Q56" s="85"/>
      <c r="R56" s="14"/>
      <c r="S56" s="14"/>
      <c r="T56" s="14"/>
      <c r="U56" s="14"/>
      <c r="V56" s="14"/>
      <c r="W56" s="17"/>
      <c r="X56" s="17"/>
      <c r="Y56" s="17"/>
      <c r="Z56" s="17"/>
      <c r="AA56" s="20"/>
      <c r="AB56" s="26"/>
      <c r="AC56" s="26"/>
      <c r="AD56" s="29"/>
      <c r="AE56" s="118"/>
      <c r="AF56" s="9"/>
      <c r="AG56" s="9"/>
      <c r="AH56" s="9"/>
      <c r="AI56" s="9"/>
      <c r="AJ56" s="34"/>
      <c r="AK56" s="34"/>
      <c r="AL56" s="34"/>
      <c r="AM56" s="34"/>
      <c r="AN56" s="26"/>
      <c r="AO56" s="125"/>
      <c r="AP56" s="118"/>
      <c r="AQ56" s="118"/>
    </row>
    <row r="57" spans="12:43" ht="15.5" x14ac:dyDescent="0.35">
      <c r="L57" s="2"/>
      <c r="M57" s="2"/>
      <c r="N57" s="85"/>
      <c r="O57" s="85"/>
      <c r="P57" s="85"/>
      <c r="Q57" s="85"/>
      <c r="R57" s="14"/>
      <c r="S57" s="14"/>
      <c r="T57" s="14"/>
      <c r="U57" s="14"/>
      <c r="V57" s="14"/>
      <c r="W57" s="17"/>
      <c r="X57" s="17"/>
      <c r="Y57" s="17"/>
      <c r="Z57" s="17"/>
      <c r="AA57" s="20"/>
      <c r="AB57" s="26"/>
      <c r="AC57" s="26"/>
      <c r="AD57" s="29"/>
      <c r="AE57" s="118"/>
      <c r="AF57" s="9"/>
      <c r="AG57" s="9"/>
      <c r="AH57" s="9"/>
      <c r="AI57" s="9"/>
      <c r="AJ57" s="34"/>
      <c r="AK57" s="34"/>
      <c r="AL57" s="34"/>
      <c r="AM57" s="34"/>
      <c r="AN57" s="26"/>
      <c r="AO57" s="125"/>
      <c r="AP57" s="118"/>
      <c r="AQ57" s="118"/>
    </row>
    <row r="58" spans="12:43" ht="15.5" x14ac:dyDescent="0.35">
      <c r="L58" s="2"/>
      <c r="M58" s="2"/>
      <c r="N58" s="85"/>
      <c r="O58" s="85"/>
      <c r="P58" s="85"/>
      <c r="Q58" s="85"/>
      <c r="R58" s="14"/>
      <c r="S58" s="14"/>
      <c r="T58" s="14"/>
      <c r="U58" s="14"/>
      <c r="V58" s="14"/>
      <c r="W58" s="17"/>
      <c r="X58" s="17"/>
      <c r="Y58" s="17"/>
      <c r="Z58" s="17"/>
      <c r="AA58" s="20"/>
      <c r="AB58" s="26"/>
      <c r="AC58" s="26"/>
      <c r="AD58" s="29"/>
      <c r="AE58" s="118"/>
      <c r="AF58" s="9"/>
      <c r="AG58" s="9"/>
      <c r="AH58" s="9"/>
      <c r="AI58" s="9"/>
      <c r="AJ58" s="34"/>
      <c r="AK58" s="34"/>
      <c r="AL58" s="34"/>
      <c r="AM58" s="34"/>
      <c r="AN58" s="26"/>
      <c r="AO58" s="125"/>
      <c r="AP58" s="118"/>
      <c r="AQ58" s="118"/>
    </row>
    <row r="59" spans="12:43" ht="15.5" x14ac:dyDescent="0.35">
      <c r="L59" s="14" t="s">
        <v>203</v>
      </c>
      <c r="M59" s="13">
        <f t="shared" ref="M59:M64" si="3">SUM(N59:AS59)</f>
        <v>112586947.97</v>
      </c>
      <c r="N59" s="85"/>
      <c r="O59" s="85"/>
      <c r="P59" s="85"/>
      <c r="Q59" s="85"/>
      <c r="R59" s="84">
        <f>SUM(R2:R47)</f>
        <v>28073780.439999994</v>
      </c>
      <c r="S59" s="84">
        <f t="shared" ref="S59:V59" si="4">SUM(S2:S47)</f>
        <v>1124341.2700000003</v>
      </c>
      <c r="T59" s="84">
        <f t="shared" si="4"/>
        <v>1419018.2900000005</v>
      </c>
      <c r="U59" s="84">
        <f t="shared" si="4"/>
        <v>1268277.19</v>
      </c>
      <c r="V59" s="84">
        <f t="shared" si="4"/>
        <v>80701530.780000001</v>
      </c>
      <c r="W59" s="17"/>
      <c r="X59" s="17"/>
      <c r="Y59" s="17"/>
      <c r="Z59" s="17"/>
      <c r="AA59" s="20"/>
      <c r="AB59" s="26"/>
      <c r="AC59" s="26"/>
      <c r="AD59" s="29"/>
      <c r="AE59" s="118"/>
      <c r="AF59" s="9"/>
      <c r="AG59" s="9"/>
      <c r="AH59" s="9"/>
      <c r="AI59" s="9"/>
      <c r="AJ59" s="34"/>
      <c r="AK59" s="34"/>
      <c r="AL59" s="34"/>
      <c r="AM59" s="34"/>
      <c r="AN59" s="26"/>
      <c r="AO59" s="125"/>
      <c r="AP59" s="118"/>
      <c r="AQ59" s="118"/>
    </row>
    <row r="60" spans="12:43" ht="15.5" x14ac:dyDescent="0.35">
      <c r="L60" s="17" t="s">
        <v>202</v>
      </c>
      <c r="M60" s="13">
        <f t="shared" si="3"/>
        <v>134827370.49000001</v>
      </c>
      <c r="N60" s="85"/>
      <c r="O60" s="85"/>
      <c r="P60" s="85"/>
      <c r="Q60" s="85"/>
      <c r="R60" s="14"/>
      <c r="S60" s="14"/>
      <c r="T60" s="14"/>
      <c r="U60" s="14"/>
      <c r="V60" s="14"/>
      <c r="W60" s="90">
        <f>SUM(W2:W47)</f>
        <v>41281832.419999987</v>
      </c>
      <c r="X60" s="90">
        <f t="shared" ref="X60:Z60" si="5">SUM(X2:X47)</f>
        <v>1186722.52</v>
      </c>
      <c r="Y60" s="90">
        <f t="shared" si="5"/>
        <v>1916370.9300000002</v>
      </c>
      <c r="Z60" s="90">
        <f t="shared" si="5"/>
        <v>90442444.62000002</v>
      </c>
      <c r="AA60" s="20"/>
      <c r="AB60" s="26"/>
      <c r="AC60" s="26"/>
      <c r="AD60" s="29"/>
      <c r="AE60" s="118"/>
      <c r="AF60" s="9"/>
      <c r="AG60" s="9"/>
      <c r="AH60" s="9"/>
      <c r="AI60" s="9"/>
      <c r="AJ60" s="34"/>
      <c r="AK60" s="34"/>
      <c r="AL60" s="34"/>
      <c r="AM60" s="34"/>
      <c r="AN60" s="26"/>
      <c r="AO60" s="125"/>
      <c r="AP60" s="118"/>
      <c r="AQ60" s="118"/>
    </row>
    <row r="61" spans="12:43" ht="15.5" x14ac:dyDescent="0.35">
      <c r="L61" s="20" t="s">
        <v>206</v>
      </c>
      <c r="M61" s="13">
        <f t="shared" si="3"/>
        <v>5524646.4700000007</v>
      </c>
      <c r="N61" s="85"/>
      <c r="O61" s="85"/>
      <c r="P61" s="85"/>
      <c r="Q61" s="85"/>
      <c r="R61" s="14"/>
      <c r="S61" s="14"/>
      <c r="T61" s="14"/>
      <c r="U61" s="14"/>
      <c r="V61" s="14"/>
      <c r="W61" s="17"/>
      <c r="X61" s="17"/>
      <c r="Y61" s="17"/>
      <c r="Z61" s="17"/>
      <c r="AA61" s="93">
        <f>SUM(AA2:AA47)</f>
        <v>5524646.4700000007</v>
      </c>
      <c r="AB61" s="26"/>
      <c r="AC61" s="26"/>
      <c r="AD61" s="29"/>
      <c r="AE61" s="118"/>
      <c r="AF61" s="9"/>
      <c r="AG61" s="9"/>
      <c r="AH61" s="9"/>
      <c r="AI61" s="9"/>
      <c r="AJ61" s="34"/>
      <c r="AK61" s="34"/>
      <c r="AL61" s="34"/>
      <c r="AM61" s="34"/>
      <c r="AN61" s="26"/>
      <c r="AO61" s="125"/>
      <c r="AP61" s="118"/>
      <c r="AQ61" s="118"/>
    </row>
    <row r="62" spans="12:43" ht="15.5" x14ac:dyDescent="0.35">
      <c r="L62" s="29" t="s">
        <v>7</v>
      </c>
      <c r="M62" s="13">
        <f t="shared" si="3"/>
        <v>427905.2</v>
      </c>
      <c r="N62" s="85"/>
      <c r="O62" s="85"/>
      <c r="P62" s="85"/>
      <c r="Q62" s="85"/>
      <c r="R62" s="14"/>
      <c r="S62" s="14"/>
      <c r="T62" s="14"/>
      <c r="U62" s="14"/>
      <c r="V62" s="14"/>
      <c r="W62" s="17"/>
      <c r="X62" s="17"/>
      <c r="Y62" s="17"/>
      <c r="Z62" s="17"/>
      <c r="AA62" s="20"/>
      <c r="AB62" s="26"/>
      <c r="AC62" s="26"/>
      <c r="AD62" s="101">
        <f>SUM(AD2:AD47)</f>
        <v>427905.2</v>
      </c>
      <c r="AE62" s="118"/>
      <c r="AF62" s="9"/>
      <c r="AG62" s="9"/>
      <c r="AH62" s="9"/>
      <c r="AI62" s="9"/>
      <c r="AJ62" s="34"/>
      <c r="AK62" s="34"/>
      <c r="AL62" s="34"/>
      <c r="AM62" s="34"/>
      <c r="AN62" s="26"/>
      <c r="AO62" s="125"/>
      <c r="AP62" s="118"/>
      <c r="AQ62" s="118"/>
    </row>
    <row r="63" spans="12:43" ht="15.5" x14ac:dyDescent="0.35">
      <c r="L63" s="26" t="s">
        <v>207</v>
      </c>
      <c r="M63" s="13">
        <f t="shared" si="3"/>
        <v>3309739.25</v>
      </c>
      <c r="N63" s="85"/>
      <c r="O63" s="85"/>
      <c r="P63" s="85"/>
      <c r="Q63" s="85"/>
      <c r="R63" s="14"/>
      <c r="S63" s="14"/>
      <c r="T63" s="14"/>
      <c r="U63" s="14"/>
      <c r="V63" s="14"/>
      <c r="W63" s="17"/>
      <c r="X63" s="17"/>
      <c r="Y63" s="17"/>
      <c r="Z63" s="17"/>
      <c r="AA63" s="20"/>
      <c r="AB63" s="116">
        <f>SUM(AB2:AB47)</f>
        <v>1608089.31</v>
      </c>
      <c r="AC63" s="116">
        <f>SUM(AC2:AC47)</f>
        <v>1701649.94</v>
      </c>
      <c r="AD63" s="29"/>
      <c r="AE63" s="118"/>
      <c r="AF63" s="9"/>
      <c r="AG63" s="9"/>
      <c r="AH63" s="9"/>
      <c r="AI63" s="9"/>
      <c r="AJ63" s="34"/>
      <c r="AK63" s="34"/>
      <c r="AL63" s="34"/>
      <c r="AM63" s="34"/>
      <c r="AN63" s="26"/>
      <c r="AO63" s="125"/>
      <c r="AP63" s="118"/>
      <c r="AQ63" s="118"/>
    </row>
    <row r="64" spans="12:43" ht="15.5" x14ac:dyDescent="0.35">
      <c r="L64" s="30" t="s">
        <v>208</v>
      </c>
      <c r="M64" s="13">
        <f t="shared" si="3"/>
        <v>0</v>
      </c>
      <c r="N64" s="85"/>
      <c r="O64" s="85"/>
      <c r="P64" s="85"/>
      <c r="Q64" s="85"/>
      <c r="R64" s="14"/>
      <c r="S64" s="14"/>
      <c r="T64" s="14"/>
      <c r="U64" s="14"/>
      <c r="V64" s="14"/>
      <c r="W64" s="17"/>
      <c r="X64" s="17"/>
      <c r="Y64" s="17"/>
      <c r="Z64" s="17"/>
      <c r="AA64" s="20"/>
      <c r="AB64" s="26"/>
      <c r="AC64" s="26"/>
      <c r="AD64" s="29"/>
      <c r="AE64" s="118"/>
      <c r="AF64" s="9"/>
      <c r="AG64" s="9"/>
      <c r="AH64" s="9"/>
      <c r="AI64" s="9"/>
      <c r="AJ64" s="34"/>
      <c r="AK64" s="34"/>
      <c r="AL64" s="34"/>
      <c r="AM64" s="34"/>
      <c r="AN64" s="26"/>
      <c r="AO64" s="125"/>
      <c r="AP64" s="118"/>
      <c r="AQ64" s="118"/>
    </row>
    <row r="65" spans="12:43" ht="15.5" x14ac:dyDescent="0.35">
      <c r="L65" s="2"/>
      <c r="M65" s="38">
        <f>SUM(M59:M64)</f>
        <v>256676609.38</v>
      </c>
      <c r="N65" s="85"/>
      <c r="O65" s="85"/>
      <c r="P65" s="85"/>
      <c r="Q65" s="85"/>
      <c r="R65" s="14"/>
      <c r="S65" s="14"/>
      <c r="T65" s="14"/>
      <c r="U65" s="14"/>
      <c r="V65" s="14"/>
      <c r="W65" s="17"/>
      <c r="X65" s="17"/>
      <c r="Y65" s="17"/>
      <c r="Z65" s="17"/>
      <c r="AA65" s="20"/>
      <c r="AB65" s="26"/>
      <c r="AC65" s="26"/>
      <c r="AD65" s="29"/>
      <c r="AE65" s="118"/>
      <c r="AF65" s="9"/>
      <c r="AG65" s="9"/>
      <c r="AH65" s="9"/>
      <c r="AI65" s="9"/>
      <c r="AJ65" s="34"/>
      <c r="AK65" s="34"/>
      <c r="AL65" s="34"/>
      <c r="AM65" s="34"/>
      <c r="AN65" s="26"/>
      <c r="AO65" s="125"/>
      <c r="AP65" s="118"/>
      <c r="AQ65" s="118"/>
    </row>
  </sheetData>
  <pageMargins left="0.7" right="0.7" top="0.75" bottom="0.75" header="0.3" footer="0.3"/>
  <pageSetup paperSize="9" scale="4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5"/>
  <sheetViews>
    <sheetView workbookViewId="0">
      <selection activeCell="A2" sqref="A2"/>
    </sheetView>
  </sheetViews>
  <sheetFormatPr defaultColWidth="9.1796875" defaultRowHeight="14.5" x14ac:dyDescent="0.35"/>
  <cols>
    <col min="1" max="1" width="45.81640625" style="145" customWidth="1"/>
    <col min="2" max="5" width="15.81640625" style="145" customWidth="1"/>
    <col min="6" max="7" width="9.1796875" style="145"/>
    <col min="8" max="8" width="3.1796875" style="145" customWidth="1"/>
    <col min="9" max="9" width="14.1796875" style="145" customWidth="1"/>
    <col min="10" max="10" width="15.81640625" style="145" customWidth="1"/>
    <col min="11" max="16384" width="9.1796875" style="145"/>
  </cols>
  <sheetData>
    <row r="1" spans="1:10" ht="40.4" customHeight="1" x14ac:dyDescent="0.35">
      <c r="A1" s="309">
        <v>2017</v>
      </c>
      <c r="B1" s="309"/>
      <c r="C1" s="309"/>
      <c r="D1" s="309"/>
      <c r="E1" s="309"/>
      <c r="F1" s="209"/>
      <c r="G1" s="209"/>
    </row>
    <row r="2" spans="1:10" ht="24.75" customHeight="1" thickBot="1" x14ac:dyDescent="0.4">
      <c r="B2" s="208"/>
      <c r="C2" s="208"/>
      <c r="D2" s="207"/>
      <c r="E2" s="207"/>
      <c r="F2" s="207"/>
      <c r="G2" s="207"/>
      <c r="H2" s="140"/>
      <c r="I2" s="1"/>
      <c r="J2" s="1"/>
    </row>
    <row r="3" spans="1:10" ht="17" thickBot="1" x14ac:dyDescent="0.4">
      <c r="B3" s="184" t="s">
        <v>828</v>
      </c>
      <c r="C3" s="184" t="s">
        <v>578</v>
      </c>
      <c r="D3" s="184" t="s">
        <v>577</v>
      </c>
      <c r="E3" s="206" t="s">
        <v>6</v>
      </c>
      <c r="F3" s="141"/>
      <c r="G3" s="141"/>
      <c r="H3" s="141"/>
      <c r="I3" s="141"/>
      <c r="J3" s="141"/>
    </row>
    <row r="4" spans="1:10" ht="27.75" customHeight="1" x14ac:dyDescent="0.35">
      <c r="A4" s="205" t="s">
        <v>587</v>
      </c>
      <c r="B4" s="197">
        <f>'2018FPF1'!C52</f>
        <v>39974</v>
      </c>
      <c r="C4" s="197">
        <f>'2018FPF1'!C53</f>
        <v>1698</v>
      </c>
      <c r="D4" s="197">
        <f>'2018FPF1'!C54</f>
        <v>59</v>
      </c>
      <c r="E4" s="193">
        <f>SUM(B4:D4)</f>
        <v>41731</v>
      </c>
      <c r="F4" s="140"/>
      <c r="G4" s="140"/>
      <c r="H4" s="140"/>
      <c r="I4" s="140"/>
      <c r="J4" s="140"/>
    </row>
    <row r="5" spans="1:10" x14ac:dyDescent="0.35">
      <c r="A5" s="204" t="s">
        <v>826</v>
      </c>
      <c r="B5" s="203">
        <f>B7+B8</f>
        <v>2270</v>
      </c>
      <c r="C5" s="203">
        <f>C7+C8</f>
        <v>8229</v>
      </c>
      <c r="D5" s="203">
        <f>D7+D8</f>
        <v>1662</v>
      </c>
      <c r="E5" s="193">
        <f>SUM(B5:D5)</f>
        <v>12161</v>
      </c>
      <c r="F5" s="140"/>
      <c r="G5" s="140"/>
      <c r="H5" s="140"/>
      <c r="I5" s="140"/>
      <c r="J5" s="140"/>
    </row>
    <row r="6" spans="1:10" ht="15" customHeight="1" x14ac:dyDescent="0.35">
      <c r="A6" s="201" t="s">
        <v>823</v>
      </c>
      <c r="B6" s="201"/>
      <c r="C6" s="200"/>
      <c r="D6" s="200"/>
      <c r="E6" s="199"/>
      <c r="F6" s="140"/>
      <c r="G6" s="140"/>
      <c r="H6" s="140"/>
      <c r="I6" s="140"/>
      <c r="J6" s="140"/>
    </row>
    <row r="7" spans="1:10" x14ac:dyDescent="0.35">
      <c r="A7" s="198" t="s">
        <v>825</v>
      </c>
      <c r="B7" s="197">
        <f>'2018FPF1'!C60</f>
        <v>1889</v>
      </c>
      <c r="C7" s="197">
        <f>'2018FPF1'!C61</f>
        <v>7129</v>
      </c>
      <c r="D7" s="197">
        <f>'2018FPF1'!C62</f>
        <v>1419</v>
      </c>
      <c r="E7" s="193">
        <f>SUM(B7:D7)</f>
        <v>10437</v>
      </c>
      <c r="F7" s="140"/>
      <c r="G7" s="140"/>
      <c r="H7" s="140"/>
      <c r="I7" s="140"/>
      <c r="J7" s="140"/>
    </row>
    <row r="8" spans="1:10" s="143" customFormat="1" x14ac:dyDescent="0.35">
      <c r="A8" s="196" t="s">
        <v>586</v>
      </c>
      <c r="B8" s="194">
        <f>'2018FPF1'!C56</f>
        <v>381</v>
      </c>
      <c r="C8" s="194">
        <f>'2018FPF1'!C57</f>
        <v>1100</v>
      </c>
      <c r="D8" s="194">
        <f>'2018FPF1'!C58</f>
        <v>243</v>
      </c>
      <c r="E8" s="193">
        <f>SUM(B8:D8)</f>
        <v>1724</v>
      </c>
      <c r="F8" s="142"/>
      <c r="G8" s="142"/>
      <c r="H8" s="142"/>
      <c r="I8" s="142"/>
      <c r="J8" s="142"/>
    </row>
    <row r="9" spans="1:10" ht="21.75" customHeight="1" x14ac:dyDescent="0.35">
      <c r="A9" s="192" t="s">
        <v>584</v>
      </c>
      <c r="B9" s="194">
        <f>'2018FPF1'!C64</f>
        <v>7430</v>
      </c>
      <c r="C9" s="194">
        <f>'2018FPF1'!C65</f>
        <v>394</v>
      </c>
      <c r="D9" s="194">
        <f>'2018FPF1'!C66</f>
        <v>15120</v>
      </c>
      <c r="E9" s="193">
        <f>SUM(B9:D9)</f>
        <v>22944</v>
      </c>
      <c r="F9" s="140"/>
      <c r="G9" s="140"/>
    </row>
    <row r="10" spans="1:10" ht="20.25" customHeight="1" x14ac:dyDescent="0.35">
      <c r="A10" s="192" t="s">
        <v>583</v>
      </c>
      <c r="B10" s="195" t="s">
        <v>201</v>
      </c>
      <c r="C10" s="194">
        <f>'2018FPF1'!C69</f>
        <v>1303</v>
      </c>
      <c r="D10" s="194">
        <f>'2018FPF1'!C70</f>
        <v>7137</v>
      </c>
      <c r="E10" s="193">
        <f>SUM(B10:D10)</f>
        <v>8440</v>
      </c>
      <c r="F10" s="140"/>
      <c r="G10" s="140"/>
    </row>
    <row r="11" spans="1:10" ht="17.25" customHeight="1" x14ac:dyDescent="0.35">
      <c r="A11" s="192" t="s">
        <v>824</v>
      </c>
      <c r="B11" s="191">
        <f>'2018FPF1'!C72</f>
        <v>52</v>
      </c>
      <c r="C11" s="191">
        <f>'2018FPF1'!C73</f>
        <v>19</v>
      </c>
      <c r="D11" s="191">
        <f>'2018FPF1'!C74</f>
        <v>24</v>
      </c>
      <c r="E11" s="193">
        <f>SUM(B11:D11)</f>
        <v>95</v>
      </c>
      <c r="F11" s="140"/>
      <c r="G11" s="140"/>
    </row>
    <row r="12" spans="1:10" x14ac:dyDescent="0.35">
      <c r="A12" s="190" t="s">
        <v>823</v>
      </c>
      <c r="D12" s="140"/>
      <c r="E12" s="142"/>
      <c r="F12" s="140"/>
      <c r="G12" s="140"/>
    </row>
    <row r="13" spans="1:10" x14ac:dyDescent="0.35">
      <c r="A13" s="189" t="s">
        <v>822</v>
      </c>
      <c r="B13" s="145">
        <f>'2018FPF1'!C80</f>
        <v>39</v>
      </c>
      <c r="C13" s="145">
        <f>'2018FPF1'!C81</f>
        <v>36</v>
      </c>
      <c r="D13" s="140">
        <f>'2018FPF1'!C82</f>
        <v>0</v>
      </c>
      <c r="E13" s="193">
        <f>SUM(B13:D13)</f>
        <v>75</v>
      </c>
    </row>
    <row r="14" spans="1:10" ht="15" thickBot="1" x14ac:dyDescent="0.4">
      <c r="A14" s="188" t="s">
        <v>821</v>
      </c>
      <c r="B14" s="187">
        <f>'2018FPF1'!C76</f>
        <v>13</v>
      </c>
      <c r="C14" s="187">
        <f>'2018FPF1'!C77</f>
        <v>7</v>
      </c>
      <c r="D14" s="187">
        <f>'2018FPF1'!C78</f>
        <v>0</v>
      </c>
      <c r="E14" s="211">
        <f>SUM(B14:D14)</f>
        <v>20</v>
      </c>
    </row>
    <row r="15" spans="1:10" ht="24" customHeight="1" thickBot="1" x14ac:dyDescent="0.4"/>
    <row r="16" spans="1:10" ht="15" thickBot="1" x14ac:dyDescent="0.4">
      <c r="A16" s="185" t="s">
        <v>820</v>
      </c>
      <c r="B16" s="184" t="s">
        <v>819</v>
      </c>
      <c r="C16" s="184" t="s">
        <v>574</v>
      </c>
    </row>
    <row r="17" spans="1:7" x14ac:dyDescent="0.35">
      <c r="A17" s="183" t="s">
        <v>5</v>
      </c>
      <c r="B17" s="182">
        <v>91</v>
      </c>
      <c r="C17" s="182">
        <v>80</v>
      </c>
    </row>
    <row r="18" spans="1:7" x14ac:dyDescent="0.35">
      <c r="A18" s="210" t="s">
        <v>4</v>
      </c>
      <c r="B18" s="191">
        <v>106</v>
      </c>
      <c r="C18" s="191">
        <v>74</v>
      </c>
    </row>
    <row r="19" spans="1:7" ht="15" thickBot="1" x14ac:dyDescent="0.4">
      <c r="A19" s="181" t="s">
        <v>204</v>
      </c>
      <c r="B19" s="180">
        <f>'2018FPF1'!C84</f>
        <v>93</v>
      </c>
      <c r="C19" s="180">
        <f>'2018FPF1'!C86</f>
        <v>28</v>
      </c>
    </row>
    <row r="21" spans="1:7" ht="31.5" customHeight="1" x14ac:dyDescent="0.35">
      <c r="A21" s="307" t="s">
        <v>818</v>
      </c>
      <c r="B21" s="307"/>
      <c r="C21" s="307"/>
      <c r="D21" s="307"/>
      <c r="E21" s="307"/>
    </row>
    <row r="22" spans="1:7" ht="32.25" customHeight="1" x14ac:dyDescent="0.35">
      <c r="A22" s="308" t="s">
        <v>817</v>
      </c>
      <c r="B22" s="308"/>
      <c r="C22" s="308"/>
      <c r="D22" s="308"/>
      <c r="E22" s="308"/>
      <c r="F22" s="8"/>
      <c r="G22" s="8"/>
    </row>
    <row r="23" spans="1:7" ht="15" customHeight="1" x14ac:dyDescent="0.35">
      <c r="A23" s="1"/>
      <c r="B23" s="1"/>
      <c r="C23" s="1"/>
      <c r="D23" s="1"/>
      <c r="E23" s="1"/>
      <c r="F23" s="8"/>
      <c r="G23" s="8"/>
    </row>
    <row r="24" spans="1:7" ht="15" customHeight="1" x14ac:dyDescent="0.35">
      <c r="A24" s="178" t="s">
        <v>816</v>
      </c>
      <c r="B24" s="1"/>
      <c r="C24" s="1"/>
      <c r="D24" s="1"/>
      <c r="E24" s="1"/>
      <c r="F24" s="8"/>
      <c r="G24" s="8"/>
    </row>
    <row r="25" spans="1:7" ht="34.5" customHeight="1" x14ac:dyDescent="0.35">
      <c r="A25" s="307" t="s">
        <v>815</v>
      </c>
      <c r="B25" s="307"/>
      <c r="C25" s="307"/>
      <c r="D25" s="307"/>
      <c r="E25" s="307"/>
    </row>
    <row r="26" spans="1:7" ht="12.75" customHeight="1" x14ac:dyDescent="0.35">
      <c r="A26" s="1"/>
      <c r="B26" s="1"/>
      <c r="C26" s="1"/>
      <c r="D26" s="1"/>
      <c r="E26" s="1"/>
    </row>
    <row r="27" spans="1:7" x14ac:dyDescent="0.35">
      <c r="A27" s="307" t="s">
        <v>3</v>
      </c>
      <c r="B27" s="307"/>
      <c r="C27" s="307"/>
      <c r="D27" s="307"/>
    </row>
    <row r="28" spans="1:7" x14ac:dyDescent="0.35">
      <c r="A28" s="146" t="s">
        <v>2</v>
      </c>
    </row>
    <row r="29" spans="1:7" x14ac:dyDescent="0.35">
      <c r="A29" s="146"/>
    </row>
    <row r="30" spans="1:7" x14ac:dyDescent="0.35">
      <c r="A30" s="176" t="s">
        <v>814</v>
      </c>
    </row>
    <row r="32" spans="1:7" x14ac:dyDescent="0.35">
      <c r="A32" s="145" t="s">
        <v>1</v>
      </c>
    </row>
    <row r="33" spans="1:5" x14ac:dyDescent="0.35">
      <c r="A33" s="175" t="s">
        <v>813</v>
      </c>
    </row>
    <row r="34" spans="1:5" x14ac:dyDescent="0.35">
      <c r="E34" s="144" t="s">
        <v>812</v>
      </c>
    </row>
    <row r="35" spans="1:5" x14ac:dyDescent="0.35">
      <c r="A35" s="140" t="s">
        <v>0</v>
      </c>
      <c r="E35" s="144" t="s">
        <v>811</v>
      </c>
    </row>
  </sheetData>
  <mergeCells count="5">
    <mergeCell ref="A1:E1"/>
    <mergeCell ref="A21:E21"/>
    <mergeCell ref="A22:E22"/>
    <mergeCell ref="A25:E25"/>
    <mergeCell ref="A27:D27"/>
  </mergeCells>
  <hyperlinks>
    <hyperlink ref="A28" r:id="rId1" xr:uid="{00000000-0004-0000-0800-000000000000}"/>
    <hyperlink ref="A33" r:id="rId2" xr:uid="{00000000-0004-0000-0800-000001000000}"/>
  </hyperlinks>
  <pageMargins left="0.7" right="0.7" top="0.75" bottom="0.75" header="0.3" footer="0.3"/>
  <pageSetup paperSize="9"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C3:H15"/>
  <sheetViews>
    <sheetView workbookViewId="0">
      <selection activeCell="F12" sqref="F12"/>
    </sheetView>
  </sheetViews>
  <sheetFormatPr defaultRowHeight="14.5" x14ac:dyDescent="0.35"/>
  <cols>
    <col min="3" max="3" width="42.81640625" customWidth="1"/>
    <col min="4" max="4" width="12.453125" customWidth="1"/>
    <col min="5" max="5" width="12.1796875" customWidth="1"/>
    <col min="6" max="6" width="11.81640625" customWidth="1"/>
    <col min="7" max="7" width="6.453125" customWidth="1"/>
  </cols>
  <sheetData>
    <row r="3" spans="3:8" ht="15" thickBot="1" x14ac:dyDescent="0.4">
      <c r="C3" s="145"/>
      <c r="D3" s="208"/>
      <c r="E3" s="208"/>
      <c r="F3" s="207"/>
      <c r="G3" s="207"/>
    </row>
    <row r="4" spans="3:8" ht="17" thickBot="1" x14ac:dyDescent="0.4">
      <c r="C4" s="145"/>
      <c r="D4" s="184" t="s">
        <v>828</v>
      </c>
      <c r="E4" s="184" t="s">
        <v>578</v>
      </c>
      <c r="F4" s="184" t="s">
        <v>577</v>
      </c>
      <c r="G4" s="206" t="s">
        <v>6</v>
      </c>
    </row>
    <row r="5" spans="3:8" x14ac:dyDescent="0.35">
      <c r="C5" s="205" t="s">
        <v>827</v>
      </c>
      <c r="D5" s="218">
        <v>40637</v>
      </c>
      <c r="E5" s="218">
        <v>1991</v>
      </c>
      <c r="F5" s="218">
        <v>104</v>
      </c>
      <c r="G5" s="219">
        <v>42732</v>
      </c>
    </row>
    <row r="6" spans="3:8" x14ac:dyDescent="0.35">
      <c r="C6" s="204" t="s">
        <v>826</v>
      </c>
      <c r="D6" s="220">
        <v>2571</v>
      </c>
      <c r="E6" s="220">
        <v>7920</v>
      </c>
      <c r="F6" s="220">
        <v>2928</v>
      </c>
      <c r="G6" s="219">
        <v>13409</v>
      </c>
      <c r="H6" s="221"/>
    </row>
    <row r="7" spans="3:8" x14ac:dyDescent="0.35">
      <c r="C7" s="201" t="s">
        <v>823</v>
      </c>
      <c r="D7" s="201"/>
      <c r="E7" s="200"/>
      <c r="F7" s="200"/>
      <c r="G7" s="199"/>
    </row>
    <row r="8" spans="3:8" x14ac:dyDescent="0.35">
      <c r="C8" s="198" t="s">
        <v>825</v>
      </c>
      <c r="D8" s="218">
        <v>2108</v>
      </c>
      <c r="E8" s="218">
        <v>6766</v>
      </c>
      <c r="F8" s="218">
        <v>2602</v>
      </c>
      <c r="G8" s="219">
        <v>11476</v>
      </c>
    </row>
    <row r="9" spans="3:8" x14ac:dyDescent="0.35">
      <c r="C9" s="196" t="s">
        <v>586</v>
      </c>
      <c r="D9" s="222">
        <v>463</v>
      </c>
      <c r="E9" s="222">
        <v>1154</v>
      </c>
      <c r="F9" s="222">
        <v>326</v>
      </c>
      <c r="G9" s="219">
        <v>1943</v>
      </c>
    </row>
    <row r="10" spans="3:8" x14ac:dyDescent="0.35">
      <c r="C10" s="192" t="s">
        <v>584</v>
      </c>
      <c r="D10" s="222">
        <v>5744</v>
      </c>
      <c r="E10" s="222">
        <v>529</v>
      </c>
      <c r="F10" s="222">
        <v>17580</v>
      </c>
      <c r="G10" s="219">
        <v>23853</v>
      </c>
    </row>
    <row r="11" spans="3:8" x14ac:dyDescent="0.35">
      <c r="C11" s="192" t="s">
        <v>583</v>
      </c>
      <c r="D11" s="223" t="s">
        <v>201</v>
      </c>
      <c r="E11" s="222">
        <v>1118</v>
      </c>
      <c r="F11" s="222">
        <v>8730</v>
      </c>
      <c r="G11" s="219">
        <v>9848</v>
      </c>
    </row>
    <row r="12" spans="3:8" x14ac:dyDescent="0.35">
      <c r="C12" s="192" t="s">
        <v>824</v>
      </c>
      <c r="D12" s="224">
        <v>40</v>
      </c>
      <c r="E12" s="224">
        <v>14</v>
      </c>
      <c r="F12" s="224">
        <v>23</v>
      </c>
      <c r="G12" s="219">
        <v>77</v>
      </c>
    </row>
    <row r="13" spans="3:8" x14ac:dyDescent="0.35">
      <c r="C13" s="190" t="s">
        <v>823</v>
      </c>
      <c r="D13" s="221"/>
      <c r="E13" s="221"/>
      <c r="F13" s="225"/>
      <c r="G13" s="226"/>
    </row>
    <row r="14" spans="3:8" x14ac:dyDescent="0.35">
      <c r="C14" s="189" t="s">
        <v>822</v>
      </c>
      <c r="D14" s="221">
        <v>30</v>
      </c>
      <c r="E14" s="221">
        <v>13</v>
      </c>
      <c r="F14" s="225">
        <v>18</v>
      </c>
      <c r="G14" s="219">
        <v>61</v>
      </c>
    </row>
    <row r="15" spans="3:8" ht="15" thickBot="1" x14ac:dyDescent="0.4">
      <c r="C15" s="188" t="s">
        <v>821</v>
      </c>
      <c r="D15" s="227">
        <v>10</v>
      </c>
      <c r="E15" s="227">
        <v>1</v>
      </c>
      <c r="F15" s="227">
        <v>5</v>
      </c>
      <c r="G15" s="228">
        <v>16</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36"/>
  <sheetViews>
    <sheetView workbookViewId="0">
      <selection activeCell="D4" sqref="D4"/>
    </sheetView>
  </sheetViews>
  <sheetFormatPr defaultColWidth="9.1796875" defaultRowHeight="14.5" x14ac:dyDescent="0.35"/>
  <cols>
    <col min="1" max="1" width="45.81640625" style="145" customWidth="1"/>
    <col min="2" max="5" width="15.81640625" style="145" customWidth="1"/>
    <col min="6" max="7" width="9.1796875" style="145"/>
    <col min="8" max="8" width="3.1796875" style="145" customWidth="1"/>
    <col min="9" max="9" width="14.1796875" style="145" customWidth="1"/>
    <col min="10" max="10" width="15.81640625" style="145" customWidth="1"/>
    <col min="11" max="16384" width="9.1796875" style="145"/>
  </cols>
  <sheetData>
    <row r="1" spans="1:10" ht="40.4" customHeight="1" x14ac:dyDescent="0.35">
      <c r="A1" s="309">
        <v>2018</v>
      </c>
      <c r="B1" s="309"/>
      <c r="C1" s="309"/>
      <c r="D1" s="309"/>
      <c r="E1" s="309"/>
      <c r="F1" s="209"/>
      <c r="G1" s="209"/>
    </row>
    <row r="2" spans="1:10" ht="24.75" customHeight="1" thickBot="1" x14ac:dyDescent="0.4">
      <c r="B2" s="208"/>
      <c r="C2" s="208"/>
      <c r="D2" s="207"/>
      <c r="E2" s="207"/>
      <c r="F2" s="207"/>
      <c r="G2" s="207"/>
      <c r="H2" s="140"/>
      <c r="I2" s="179"/>
      <c r="J2" s="179"/>
    </row>
    <row r="3" spans="1:10" ht="17" thickBot="1" x14ac:dyDescent="0.4">
      <c r="B3" s="184" t="s">
        <v>828</v>
      </c>
      <c r="C3" s="184" t="s">
        <v>578</v>
      </c>
      <c r="D3" s="184" t="s">
        <v>577</v>
      </c>
      <c r="E3" s="206" t="s">
        <v>6</v>
      </c>
      <c r="F3" s="141"/>
      <c r="G3" s="141"/>
      <c r="H3" s="141"/>
      <c r="I3" s="141"/>
      <c r="J3" s="141"/>
    </row>
    <row r="4" spans="1:10" ht="27.75" customHeight="1" x14ac:dyDescent="0.35">
      <c r="A4" s="205" t="s">
        <v>587</v>
      </c>
      <c r="B4" s="197">
        <f>'201718'!D5</f>
        <v>40637</v>
      </c>
      <c r="C4" s="197">
        <f>'201718'!E5</f>
        <v>1991</v>
      </c>
      <c r="D4" s="197">
        <f>'201718'!F5</f>
        <v>104</v>
      </c>
      <c r="E4" s="193">
        <f>SUM(B4:D4)</f>
        <v>42732</v>
      </c>
      <c r="F4" s="140"/>
      <c r="G4" s="140"/>
      <c r="H4" s="140"/>
      <c r="I4" s="140"/>
      <c r="J4" s="140"/>
    </row>
    <row r="5" spans="1:10" x14ac:dyDescent="0.35">
      <c r="A5" s="204" t="s">
        <v>826</v>
      </c>
      <c r="B5" s="203">
        <f>'201718'!D6</f>
        <v>2571</v>
      </c>
      <c r="C5" s="203">
        <f>'201718'!E6</f>
        <v>7920</v>
      </c>
      <c r="D5" s="203">
        <f>'201718'!F6</f>
        <v>2928</v>
      </c>
      <c r="E5" s="193">
        <f>SUM(B5:D5)</f>
        <v>13419</v>
      </c>
      <c r="F5" s="140"/>
      <c r="G5" s="140"/>
      <c r="H5" s="140"/>
      <c r="I5" s="140"/>
      <c r="J5" s="140"/>
    </row>
    <row r="6" spans="1:10" ht="15" customHeight="1" x14ac:dyDescent="0.35">
      <c r="A6" s="201" t="s">
        <v>823</v>
      </c>
      <c r="B6" s="201"/>
      <c r="C6" s="200"/>
      <c r="D6" s="200"/>
      <c r="E6" s="199"/>
      <c r="F6" s="140"/>
      <c r="G6" s="140"/>
      <c r="H6" s="140"/>
      <c r="I6" s="140"/>
      <c r="J6" s="140"/>
    </row>
    <row r="7" spans="1:10" x14ac:dyDescent="0.35">
      <c r="A7" s="198" t="s">
        <v>825</v>
      </c>
      <c r="B7" s="197">
        <f>'201718'!D8</f>
        <v>2108</v>
      </c>
      <c r="C7" s="197">
        <f>'201718'!E8</f>
        <v>6766</v>
      </c>
      <c r="D7" s="197">
        <f>'201718'!F8</f>
        <v>2602</v>
      </c>
      <c r="E7" s="193">
        <f>SUM(B7:D7)</f>
        <v>11476</v>
      </c>
      <c r="F7" s="140"/>
      <c r="G7" s="140"/>
      <c r="H7" s="140"/>
      <c r="I7" s="140"/>
      <c r="J7" s="140"/>
    </row>
    <row r="8" spans="1:10" s="143" customFormat="1" x14ac:dyDescent="0.35">
      <c r="A8" s="196" t="s">
        <v>586</v>
      </c>
      <c r="B8" s="194">
        <f>'201718'!D9</f>
        <v>463</v>
      </c>
      <c r="C8" s="194">
        <f>'201718'!E9</f>
        <v>1154</v>
      </c>
      <c r="D8" s="194">
        <f>'201718'!F9</f>
        <v>326</v>
      </c>
      <c r="E8" s="193">
        <f>SUM(B8:D8)</f>
        <v>1943</v>
      </c>
      <c r="F8" s="142"/>
      <c r="G8" s="142"/>
      <c r="H8" s="142"/>
      <c r="I8" s="142"/>
      <c r="J8" s="142"/>
    </row>
    <row r="9" spans="1:10" ht="21.75" customHeight="1" x14ac:dyDescent="0.35">
      <c r="A9" s="192" t="s">
        <v>584</v>
      </c>
      <c r="B9" s="194">
        <f>'201718'!D10</f>
        <v>5744</v>
      </c>
      <c r="C9" s="194">
        <f>'201718'!E10</f>
        <v>529</v>
      </c>
      <c r="D9" s="194">
        <f>'201718'!F10</f>
        <v>17580</v>
      </c>
      <c r="E9" s="193">
        <f>SUM(B9:D9)</f>
        <v>23853</v>
      </c>
      <c r="F9" s="140"/>
      <c r="G9" s="140"/>
    </row>
    <row r="10" spans="1:10" ht="20.25" customHeight="1" x14ac:dyDescent="0.35">
      <c r="A10" s="192" t="s">
        <v>583</v>
      </c>
      <c r="B10" s="195" t="str">
        <f>'201718'!D11</f>
        <v>..</v>
      </c>
      <c r="C10" s="195">
        <f>'201718'!E11</f>
        <v>1118</v>
      </c>
      <c r="D10" s="195">
        <f>'201718'!F11</f>
        <v>8730</v>
      </c>
      <c r="E10" s="193">
        <f>SUM(B10:D10)</f>
        <v>9848</v>
      </c>
      <c r="F10" s="140"/>
      <c r="G10" s="140"/>
    </row>
    <row r="11" spans="1:10" ht="17.25" customHeight="1" x14ac:dyDescent="0.35">
      <c r="A11" s="192" t="s">
        <v>824</v>
      </c>
      <c r="B11" s="191">
        <f>'201718'!D12</f>
        <v>40</v>
      </c>
      <c r="C11" s="191">
        <f>'201718'!E12</f>
        <v>14</v>
      </c>
      <c r="D11" s="191">
        <f>'201718'!F12</f>
        <v>23</v>
      </c>
      <c r="E11" s="193">
        <f>SUM(B11:D11)</f>
        <v>77</v>
      </c>
      <c r="F11" s="140"/>
      <c r="G11" s="140"/>
    </row>
    <row r="12" spans="1:10" x14ac:dyDescent="0.35">
      <c r="A12" s="190" t="s">
        <v>823</v>
      </c>
      <c r="D12" s="140"/>
      <c r="E12" s="142"/>
      <c r="F12" s="140"/>
      <c r="G12" s="140"/>
    </row>
    <row r="13" spans="1:10" x14ac:dyDescent="0.35">
      <c r="A13" s="189" t="s">
        <v>822</v>
      </c>
      <c r="B13" s="145">
        <f>'201718'!D14</f>
        <v>30</v>
      </c>
      <c r="C13" s="145">
        <f>'201718'!E14</f>
        <v>13</v>
      </c>
      <c r="D13" s="145">
        <f>'201718'!F14</f>
        <v>18</v>
      </c>
      <c r="E13" s="193">
        <f>SUM(B13:D13)</f>
        <v>61</v>
      </c>
    </row>
    <row r="14" spans="1:10" ht="15" thickBot="1" x14ac:dyDescent="0.4">
      <c r="A14" s="188" t="s">
        <v>821</v>
      </c>
      <c r="B14" s="145">
        <f>'201718'!D15</f>
        <v>10</v>
      </c>
      <c r="C14" s="145">
        <f>'201718'!E15</f>
        <v>1</v>
      </c>
      <c r="D14" s="145">
        <f>'201718'!F15</f>
        <v>5</v>
      </c>
      <c r="E14" s="211">
        <f>SUM(B14:D14)</f>
        <v>16</v>
      </c>
    </row>
    <row r="15" spans="1:10" ht="24" customHeight="1" thickBot="1" x14ac:dyDescent="0.4"/>
    <row r="16" spans="1:10" ht="15" thickBot="1" x14ac:dyDescent="0.4">
      <c r="A16" s="185" t="s">
        <v>820</v>
      </c>
      <c r="B16" s="184" t="s">
        <v>819</v>
      </c>
      <c r="C16" s="184" t="s">
        <v>574</v>
      </c>
    </row>
    <row r="17" spans="1:7" x14ac:dyDescent="0.35">
      <c r="A17" s="183" t="s">
        <v>5</v>
      </c>
      <c r="B17" s="182">
        <v>91</v>
      </c>
      <c r="C17" s="182">
        <v>80</v>
      </c>
    </row>
    <row r="18" spans="1:7" x14ac:dyDescent="0.35">
      <c r="A18" s="210" t="s">
        <v>4</v>
      </c>
      <c r="B18" s="191">
        <v>106</v>
      </c>
      <c r="C18" s="191">
        <v>74</v>
      </c>
    </row>
    <row r="19" spans="1:7" x14ac:dyDescent="0.35">
      <c r="A19" s="210" t="s">
        <v>204</v>
      </c>
      <c r="B19" s="191">
        <f>'2018FPF1'!C84</f>
        <v>93</v>
      </c>
      <c r="C19" s="191">
        <f>'2018FPF1'!C86</f>
        <v>28</v>
      </c>
    </row>
    <row r="20" spans="1:7" ht="15" thickBot="1" x14ac:dyDescent="0.4">
      <c r="A20" s="181" t="s">
        <v>573</v>
      </c>
      <c r="B20" s="180"/>
      <c r="C20" s="180"/>
    </row>
    <row r="22" spans="1:7" ht="31.5" customHeight="1" x14ac:dyDescent="0.35">
      <c r="A22" s="307" t="s">
        <v>818</v>
      </c>
      <c r="B22" s="307"/>
      <c r="C22" s="307"/>
      <c r="D22" s="307"/>
      <c r="E22" s="307"/>
    </row>
    <row r="23" spans="1:7" ht="32.25" customHeight="1" x14ac:dyDescent="0.35">
      <c r="A23" s="308" t="s">
        <v>817</v>
      </c>
      <c r="B23" s="308"/>
      <c r="C23" s="308"/>
      <c r="D23" s="308"/>
      <c r="E23" s="308"/>
      <c r="F23" s="177"/>
      <c r="G23" s="177"/>
    </row>
    <row r="24" spans="1:7" ht="15" customHeight="1" x14ac:dyDescent="0.35">
      <c r="A24" s="179"/>
      <c r="B24" s="179"/>
      <c r="C24" s="179"/>
      <c r="D24" s="179"/>
      <c r="E24" s="179"/>
      <c r="F24" s="177"/>
      <c r="G24" s="177"/>
    </row>
    <row r="25" spans="1:7" ht="15" customHeight="1" x14ac:dyDescent="0.35">
      <c r="A25" s="178" t="s">
        <v>816</v>
      </c>
      <c r="B25" s="179"/>
      <c r="C25" s="179"/>
      <c r="D25" s="179"/>
      <c r="E25" s="179"/>
      <c r="F25" s="177"/>
      <c r="G25" s="177"/>
    </row>
    <row r="26" spans="1:7" ht="34.5" customHeight="1" x14ac:dyDescent="0.35">
      <c r="A26" s="307" t="s">
        <v>815</v>
      </c>
      <c r="B26" s="307"/>
      <c r="C26" s="307"/>
      <c r="D26" s="307"/>
      <c r="E26" s="307"/>
    </row>
    <row r="27" spans="1:7" ht="12.75" customHeight="1" x14ac:dyDescent="0.35">
      <c r="A27" s="179"/>
      <c r="B27" s="179"/>
      <c r="C27" s="179"/>
      <c r="D27" s="179"/>
      <c r="E27" s="179"/>
    </row>
    <row r="28" spans="1:7" x14ac:dyDescent="0.35">
      <c r="A28" s="307" t="s">
        <v>3</v>
      </c>
      <c r="B28" s="307"/>
      <c r="C28" s="307"/>
      <c r="D28" s="307"/>
    </row>
    <row r="29" spans="1:7" x14ac:dyDescent="0.35">
      <c r="A29" s="146" t="s">
        <v>2</v>
      </c>
    </row>
    <row r="30" spans="1:7" x14ac:dyDescent="0.35">
      <c r="A30" s="146"/>
    </row>
    <row r="31" spans="1:7" x14ac:dyDescent="0.35">
      <c r="A31" s="176" t="s">
        <v>814</v>
      </c>
    </row>
    <row r="33" spans="1:5" x14ac:dyDescent="0.35">
      <c r="A33" s="145" t="s">
        <v>1</v>
      </c>
    </row>
    <row r="34" spans="1:5" x14ac:dyDescent="0.35">
      <c r="A34" s="175" t="s">
        <v>813</v>
      </c>
    </row>
    <row r="35" spans="1:5" x14ac:dyDescent="0.35">
      <c r="E35" s="144" t="s">
        <v>812</v>
      </c>
    </row>
    <row r="36" spans="1:5" x14ac:dyDescent="0.35">
      <c r="A36" s="140" t="s">
        <v>0</v>
      </c>
      <c r="E36" s="144" t="s">
        <v>811</v>
      </c>
    </row>
  </sheetData>
  <mergeCells count="5">
    <mergeCell ref="A1:E1"/>
    <mergeCell ref="A22:E22"/>
    <mergeCell ref="A23:E23"/>
    <mergeCell ref="A26:E26"/>
    <mergeCell ref="A28:D28"/>
  </mergeCells>
  <hyperlinks>
    <hyperlink ref="A29" r:id="rId1" xr:uid="{00000000-0004-0000-0A00-000000000000}"/>
    <hyperlink ref="A34" r:id="rId2" xr:uid="{00000000-0004-0000-0A00-000001000000}"/>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F84C3-B7B7-4B0F-A67D-9F7E548ADCA9}">
  <dimension ref="C3:H15"/>
  <sheetViews>
    <sheetView workbookViewId="0">
      <selection activeCell="D11" sqref="D11"/>
    </sheetView>
  </sheetViews>
  <sheetFormatPr defaultRowHeight="14.5" x14ac:dyDescent="0.35"/>
  <cols>
    <col min="3" max="3" width="42.81640625" customWidth="1"/>
    <col min="4" max="4" width="12.453125" customWidth="1"/>
    <col min="5" max="5" width="12.1796875" customWidth="1"/>
    <col min="6" max="6" width="11.81640625" customWidth="1"/>
    <col min="7" max="7" width="6.453125" customWidth="1"/>
  </cols>
  <sheetData>
    <row r="3" spans="3:8" ht="15" thickBot="1" x14ac:dyDescent="0.4">
      <c r="C3" s="145"/>
      <c r="D3" s="208"/>
      <c r="E3" s="208"/>
      <c r="F3" s="207"/>
      <c r="G3" s="207"/>
    </row>
    <row r="4" spans="3:8" ht="17" thickBot="1" x14ac:dyDescent="0.4">
      <c r="C4" s="145"/>
      <c r="D4" s="184" t="s">
        <v>828</v>
      </c>
      <c r="E4" s="184" t="s">
        <v>578</v>
      </c>
      <c r="F4" s="184" t="s">
        <v>577</v>
      </c>
      <c r="G4" s="206" t="s">
        <v>6</v>
      </c>
    </row>
    <row r="5" spans="3:8" x14ac:dyDescent="0.35">
      <c r="C5" s="205" t="s">
        <v>587</v>
      </c>
      <c r="D5" s="197">
        <v>41347</v>
      </c>
      <c r="E5" s="197">
        <v>2127</v>
      </c>
      <c r="F5" s="197">
        <v>191</v>
      </c>
      <c r="G5" s="193">
        <f>SUM(D5:F5)</f>
        <v>43665</v>
      </c>
    </row>
    <row r="6" spans="3:8" x14ac:dyDescent="0.35">
      <c r="C6" s="204" t="s">
        <v>826</v>
      </c>
      <c r="D6" s="242">
        <f>D8+D9</f>
        <v>2574</v>
      </c>
      <c r="E6" s="242">
        <f t="shared" ref="E6:F6" si="0">E8+E9</f>
        <v>8177</v>
      </c>
      <c r="F6" s="242">
        <f t="shared" si="0"/>
        <v>3777</v>
      </c>
      <c r="G6" s="193">
        <f>SUM(D6:F6)</f>
        <v>14528</v>
      </c>
      <c r="H6" s="145"/>
    </row>
    <row r="7" spans="3:8" x14ac:dyDescent="0.35">
      <c r="C7" s="201" t="s">
        <v>823</v>
      </c>
      <c r="D7" s="243"/>
      <c r="E7" s="200"/>
      <c r="F7" s="200"/>
      <c r="G7" s="244"/>
    </row>
    <row r="8" spans="3:8" x14ac:dyDescent="0.35">
      <c r="C8" s="198" t="s">
        <v>825</v>
      </c>
      <c r="D8" s="197">
        <v>2230</v>
      </c>
      <c r="E8" s="197">
        <v>7033</v>
      </c>
      <c r="F8" s="197">
        <v>3263</v>
      </c>
      <c r="G8" s="193">
        <f>SUM(D8:F8)</f>
        <v>12526</v>
      </c>
    </row>
    <row r="9" spans="3:8" x14ac:dyDescent="0.35">
      <c r="C9" s="196" t="s">
        <v>586</v>
      </c>
      <c r="D9" s="194">
        <v>344</v>
      </c>
      <c r="E9" s="194">
        <v>1144</v>
      </c>
      <c r="F9" s="194">
        <v>514</v>
      </c>
      <c r="G9" s="193">
        <f t="shared" ref="G9:G15" si="1">SUM(D9:F9)</f>
        <v>2002</v>
      </c>
    </row>
    <row r="10" spans="3:8" x14ac:dyDescent="0.35">
      <c r="C10" s="192" t="s">
        <v>584</v>
      </c>
      <c r="D10" s="194">
        <v>4012</v>
      </c>
      <c r="E10" s="194">
        <v>443</v>
      </c>
      <c r="F10" s="194">
        <v>19145</v>
      </c>
      <c r="G10" s="193">
        <f t="shared" si="1"/>
        <v>23600</v>
      </c>
    </row>
    <row r="11" spans="3:8" x14ac:dyDescent="0.35">
      <c r="C11" s="192" t="s">
        <v>583</v>
      </c>
      <c r="D11" s="195" t="s">
        <v>201</v>
      </c>
      <c r="E11" s="194">
        <v>908</v>
      </c>
      <c r="F11" s="194">
        <v>8449</v>
      </c>
      <c r="G11" s="193">
        <f t="shared" si="1"/>
        <v>9357</v>
      </c>
    </row>
    <row r="12" spans="3:8" x14ac:dyDescent="0.35">
      <c r="C12" s="192" t="s">
        <v>824</v>
      </c>
      <c r="D12" s="191">
        <f>D14+D15</f>
        <v>36</v>
      </c>
      <c r="E12" s="191">
        <f t="shared" ref="E12:F12" si="2">E14+E15</f>
        <v>14</v>
      </c>
      <c r="F12" s="191">
        <f t="shared" si="2"/>
        <v>28</v>
      </c>
      <c r="G12" s="193">
        <f t="shared" si="1"/>
        <v>78</v>
      </c>
    </row>
    <row r="13" spans="3:8" x14ac:dyDescent="0.35">
      <c r="C13" s="190" t="s">
        <v>823</v>
      </c>
      <c r="D13" s="145"/>
      <c r="E13" s="145"/>
      <c r="F13" s="140"/>
      <c r="G13" s="142"/>
    </row>
    <row r="14" spans="3:8" x14ac:dyDescent="0.35">
      <c r="C14" s="189" t="s">
        <v>822</v>
      </c>
      <c r="D14" s="145">
        <v>22</v>
      </c>
      <c r="E14" s="145">
        <v>14</v>
      </c>
      <c r="F14" s="140">
        <v>25</v>
      </c>
      <c r="G14" s="193">
        <f t="shared" si="1"/>
        <v>61</v>
      </c>
    </row>
    <row r="15" spans="3:8" ht="15" thickBot="1" x14ac:dyDescent="0.4">
      <c r="C15" s="188" t="s">
        <v>821</v>
      </c>
      <c r="D15" s="187">
        <v>14</v>
      </c>
      <c r="E15" s="187">
        <v>0</v>
      </c>
      <c r="F15" s="187">
        <v>3</v>
      </c>
      <c r="G15" s="186">
        <f t="shared" si="1"/>
        <v>17</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E2747-2492-48B7-8BEB-4405CF7F7C58}">
  <dimension ref="A1:J36"/>
  <sheetViews>
    <sheetView workbookViewId="0">
      <selection activeCell="B7" sqref="B7"/>
    </sheetView>
  </sheetViews>
  <sheetFormatPr defaultColWidth="9.1796875" defaultRowHeight="14.5" x14ac:dyDescent="0.35"/>
  <cols>
    <col min="1" max="1" width="45.81640625" style="145" customWidth="1"/>
    <col min="2" max="5" width="15.81640625" style="145" customWidth="1"/>
    <col min="6" max="7" width="9.1796875" style="145"/>
    <col min="8" max="8" width="3.1796875" style="145" customWidth="1"/>
    <col min="9" max="9" width="14.1796875" style="145" customWidth="1"/>
    <col min="10" max="10" width="15.81640625" style="145" customWidth="1"/>
    <col min="11" max="16384" width="9.1796875" style="145"/>
  </cols>
  <sheetData>
    <row r="1" spans="1:10" ht="40.4" customHeight="1" x14ac:dyDescent="0.35">
      <c r="A1" s="309">
        <v>2019</v>
      </c>
      <c r="B1" s="309"/>
      <c r="C1" s="309"/>
      <c r="D1" s="309"/>
      <c r="E1" s="309"/>
      <c r="F1" s="209"/>
      <c r="G1" s="209"/>
    </row>
    <row r="2" spans="1:10" ht="24.75" customHeight="1" thickBot="1" x14ac:dyDescent="0.4">
      <c r="B2" s="208"/>
      <c r="C2" s="208"/>
      <c r="D2" s="207"/>
      <c r="E2" s="207"/>
      <c r="F2" s="207"/>
      <c r="G2" s="207"/>
      <c r="H2" s="140"/>
      <c r="I2" s="233"/>
      <c r="J2" s="233"/>
    </row>
    <row r="3" spans="1:10" ht="17" thickBot="1" x14ac:dyDescent="0.4">
      <c r="B3" s="184" t="s">
        <v>828</v>
      </c>
      <c r="C3" s="184" t="s">
        <v>578</v>
      </c>
      <c r="D3" s="184" t="s">
        <v>577</v>
      </c>
      <c r="E3" s="206" t="s">
        <v>6</v>
      </c>
      <c r="F3" s="141"/>
      <c r="G3" s="141"/>
      <c r="H3" s="141"/>
      <c r="I3" s="141"/>
      <c r="J3" s="141"/>
    </row>
    <row r="4" spans="1:10" ht="27.75" customHeight="1" x14ac:dyDescent="0.35">
      <c r="A4" s="205" t="s">
        <v>587</v>
      </c>
      <c r="B4" s="197">
        <f>'201819'!D5</f>
        <v>41347</v>
      </c>
      <c r="C4" s="197">
        <f>'201819'!E5</f>
        <v>2127</v>
      </c>
      <c r="D4" s="197">
        <f>'201819'!F5</f>
        <v>191</v>
      </c>
      <c r="E4" s="193">
        <f>SUM(B4:D4)</f>
        <v>43665</v>
      </c>
      <c r="F4" s="140"/>
      <c r="G4" s="140"/>
      <c r="H4" s="140"/>
      <c r="I4" s="140"/>
      <c r="J4" s="140"/>
    </row>
    <row r="5" spans="1:10" x14ac:dyDescent="0.35">
      <c r="A5" s="204" t="s">
        <v>826</v>
      </c>
      <c r="B5" s="203">
        <f>'201819'!D6</f>
        <v>2574</v>
      </c>
      <c r="C5" s="203">
        <f>'201819'!E6</f>
        <v>8177</v>
      </c>
      <c r="D5" s="203">
        <f>'201819'!F6</f>
        <v>3777</v>
      </c>
      <c r="E5" s="193">
        <f>SUM(B5:D5)</f>
        <v>14528</v>
      </c>
      <c r="F5" s="140"/>
      <c r="G5" s="140"/>
      <c r="H5" s="140"/>
      <c r="I5" s="140"/>
      <c r="J5" s="140"/>
    </row>
    <row r="6" spans="1:10" ht="15" customHeight="1" x14ac:dyDescent="0.35">
      <c r="A6" s="201" t="s">
        <v>823</v>
      </c>
      <c r="B6" s="201"/>
      <c r="C6" s="200"/>
      <c r="D6" s="200"/>
      <c r="E6" s="199"/>
      <c r="F6" s="140"/>
      <c r="G6" s="140"/>
      <c r="H6" s="140"/>
      <c r="I6" s="140"/>
      <c r="J6" s="140"/>
    </row>
    <row r="7" spans="1:10" x14ac:dyDescent="0.35">
      <c r="A7" s="198" t="s">
        <v>825</v>
      </c>
      <c r="B7" s="197">
        <f>'201819'!D8</f>
        <v>2230</v>
      </c>
      <c r="C7" s="197">
        <f>'201819'!E8</f>
        <v>7033</v>
      </c>
      <c r="D7" s="197">
        <f>'201819'!F8</f>
        <v>3263</v>
      </c>
      <c r="E7" s="193">
        <f>SUM(B7:D7)</f>
        <v>12526</v>
      </c>
      <c r="F7" s="140"/>
      <c r="G7" s="140"/>
      <c r="H7" s="140"/>
      <c r="I7" s="140"/>
      <c r="J7" s="140"/>
    </row>
    <row r="8" spans="1:10" s="143" customFormat="1" x14ac:dyDescent="0.35">
      <c r="A8" s="196" t="s">
        <v>586</v>
      </c>
      <c r="B8" s="194">
        <f>'201819'!D9</f>
        <v>344</v>
      </c>
      <c r="C8" s="194">
        <f>'201819'!E9</f>
        <v>1144</v>
      </c>
      <c r="D8" s="194">
        <f>'201819'!F9</f>
        <v>514</v>
      </c>
      <c r="E8" s="193">
        <f>SUM(B8:D8)</f>
        <v>2002</v>
      </c>
      <c r="F8" s="142"/>
      <c r="G8" s="142"/>
      <c r="H8" s="142"/>
      <c r="I8" s="142"/>
      <c r="J8" s="142"/>
    </row>
    <row r="9" spans="1:10" ht="21.75" customHeight="1" x14ac:dyDescent="0.35">
      <c r="A9" s="192" t="s">
        <v>584</v>
      </c>
      <c r="B9" s="194">
        <f>'201819'!D10</f>
        <v>4012</v>
      </c>
      <c r="C9" s="194">
        <f>'201819'!E10</f>
        <v>443</v>
      </c>
      <c r="D9" s="194">
        <f>'201819'!F10</f>
        <v>19145</v>
      </c>
      <c r="E9" s="193">
        <f>SUM(B9:D9)</f>
        <v>23600</v>
      </c>
      <c r="F9" s="140"/>
      <c r="G9" s="140"/>
    </row>
    <row r="10" spans="1:10" ht="20.25" customHeight="1" x14ac:dyDescent="0.35">
      <c r="A10" s="192" t="s">
        <v>583</v>
      </c>
      <c r="B10" s="195" t="str">
        <f>'201819'!D11</f>
        <v>..</v>
      </c>
      <c r="C10" s="195">
        <f>'201819'!E11</f>
        <v>908</v>
      </c>
      <c r="D10" s="195">
        <f>'201819'!F11</f>
        <v>8449</v>
      </c>
      <c r="E10" s="193">
        <f>SUM(B10:D10)</f>
        <v>9357</v>
      </c>
      <c r="F10" s="140"/>
      <c r="G10" s="140"/>
    </row>
    <row r="11" spans="1:10" ht="17.25" customHeight="1" x14ac:dyDescent="0.35">
      <c r="A11" s="192" t="s">
        <v>824</v>
      </c>
      <c r="B11" s="191">
        <f>'201819'!D12</f>
        <v>36</v>
      </c>
      <c r="C11" s="191">
        <f>'201819'!E12</f>
        <v>14</v>
      </c>
      <c r="D11" s="191">
        <f>'201819'!F12</f>
        <v>28</v>
      </c>
      <c r="E11" s="193">
        <f>SUM(B11:D11)</f>
        <v>78</v>
      </c>
      <c r="F11" s="140"/>
      <c r="G11" s="140"/>
    </row>
    <row r="12" spans="1:10" x14ac:dyDescent="0.35">
      <c r="A12" s="190" t="s">
        <v>823</v>
      </c>
      <c r="D12" s="140"/>
      <c r="E12" s="142"/>
      <c r="F12" s="140"/>
      <c r="G12" s="140"/>
    </row>
    <row r="13" spans="1:10" x14ac:dyDescent="0.35">
      <c r="A13" s="189" t="s">
        <v>822</v>
      </c>
      <c r="B13" s="145">
        <f>'201819'!D14</f>
        <v>22</v>
      </c>
      <c r="C13" s="145">
        <f>'201819'!E14</f>
        <v>14</v>
      </c>
      <c r="D13" s="145">
        <f>'201819'!F14</f>
        <v>25</v>
      </c>
      <c r="E13" s="193">
        <f>SUM(B13:D13)</f>
        <v>61</v>
      </c>
    </row>
    <row r="14" spans="1:10" ht="15" thickBot="1" x14ac:dyDescent="0.4">
      <c r="A14" s="188" t="s">
        <v>821</v>
      </c>
      <c r="B14" s="145">
        <f>'201819'!D15</f>
        <v>14</v>
      </c>
      <c r="C14" s="145">
        <f>'201819'!E15</f>
        <v>0</v>
      </c>
      <c r="D14" s="145">
        <f>'201819'!F15</f>
        <v>3</v>
      </c>
      <c r="E14" s="211">
        <f>SUM(B14:D14)</f>
        <v>17</v>
      </c>
    </row>
    <row r="15" spans="1:10" ht="24" customHeight="1" x14ac:dyDescent="0.35"/>
    <row r="16" spans="1:10" s="140" customFormat="1" x14ac:dyDescent="0.35">
      <c r="A16" s="192"/>
      <c r="B16" s="214"/>
      <c r="C16" s="214"/>
    </row>
    <row r="17" spans="1:7" s="140" customFormat="1" x14ac:dyDescent="0.35">
      <c r="A17" s="210"/>
      <c r="B17" s="182"/>
      <c r="C17" s="182"/>
    </row>
    <row r="18" spans="1:7" s="140" customFormat="1" x14ac:dyDescent="0.35">
      <c r="A18" s="210"/>
      <c r="B18" s="191"/>
      <c r="C18" s="191"/>
    </row>
    <row r="19" spans="1:7" s="140" customFormat="1" x14ac:dyDescent="0.35">
      <c r="A19" s="210"/>
      <c r="B19" s="191"/>
      <c r="C19" s="191"/>
    </row>
    <row r="20" spans="1:7" s="140" customFormat="1" x14ac:dyDescent="0.35">
      <c r="A20" s="210"/>
      <c r="B20" s="191"/>
      <c r="C20" s="191"/>
    </row>
    <row r="21" spans="1:7" s="140" customFormat="1" x14ac:dyDescent="0.35"/>
    <row r="22" spans="1:7" ht="31.5" customHeight="1" x14ac:dyDescent="0.35">
      <c r="A22" s="307"/>
      <c r="B22" s="307"/>
      <c r="C22" s="307"/>
      <c r="D22" s="307"/>
      <c r="E22" s="307"/>
    </row>
    <row r="23" spans="1:7" ht="32.25" customHeight="1" x14ac:dyDescent="0.35">
      <c r="A23" s="308"/>
      <c r="B23" s="308"/>
      <c r="C23" s="308"/>
      <c r="D23" s="308"/>
      <c r="E23" s="308"/>
      <c r="F23" s="232"/>
      <c r="G23" s="232"/>
    </row>
    <row r="24" spans="1:7" ht="15" customHeight="1" x14ac:dyDescent="0.35">
      <c r="A24" s="233"/>
      <c r="B24" s="233"/>
      <c r="C24" s="233"/>
      <c r="D24" s="233"/>
      <c r="E24" s="233"/>
      <c r="F24" s="232"/>
      <c r="G24" s="232"/>
    </row>
    <row r="25" spans="1:7" ht="15" customHeight="1" x14ac:dyDescent="0.35">
      <c r="A25" s="178"/>
      <c r="B25" s="233"/>
      <c r="C25" s="233"/>
      <c r="D25" s="233"/>
      <c r="E25" s="233"/>
      <c r="F25" s="232"/>
      <c r="G25" s="232"/>
    </row>
    <row r="26" spans="1:7" ht="34.5" customHeight="1" x14ac:dyDescent="0.35">
      <c r="A26" s="307"/>
      <c r="B26" s="307"/>
      <c r="C26" s="307"/>
      <c r="D26" s="307"/>
      <c r="E26" s="307"/>
    </row>
    <row r="27" spans="1:7" ht="12.75" customHeight="1" x14ac:dyDescent="0.35">
      <c r="A27" s="233"/>
      <c r="B27" s="233"/>
      <c r="C27" s="233"/>
      <c r="D27" s="233"/>
      <c r="E27" s="233"/>
    </row>
    <row r="28" spans="1:7" x14ac:dyDescent="0.35">
      <c r="A28" s="307"/>
      <c r="B28" s="307"/>
      <c r="C28" s="307"/>
      <c r="D28" s="307"/>
    </row>
    <row r="29" spans="1:7" x14ac:dyDescent="0.35">
      <c r="A29" s="146"/>
    </row>
    <row r="30" spans="1:7" x14ac:dyDescent="0.35">
      <c r="A30" s="146"/>
    </row>
    <row r="31" spans="1:7" x14ac:dyDescent="0.35">
      <c r="A31" s="176"/>
    </row>
    <row r="34" spans="1:5" x14ac:dyDescent="0.35">
      <c r="A34" s="175"/>
    </row>
    <row r="35" spans="1:5" x14ac:dyDescent="0.35">
      <c r="E35" s="144"/>
    </row>
    <row r="36" spans="1:5" x14ac:dyDescent="0.35">
      <c r="A36" s="140"/>
      <c r="E36" s="144"/>
    </row>
  </sheetData>
  <mergeCells count="5">
    <mergeCell ref="A1:E1"/>
    <mergeCell ref="A22:E22"/>
    <mergeCell ref="A23:E23"/>
    <mergeCell ref="A26:E26"/>
    <mergeCell ref="A28:D28"/>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38583-7D03-4E05-9900-28898AB46679}">
  <dimension ref="A1:K14"/>
  <sheetViews>
    <sheetView tabSelected="1" workbookViewId="0"/>
  </sheetViews>
  <sheetFormatPr defaultRowHeight="12.5" x14ac:dyDescent="0.25"/>
  <cols>
    <col min="1" max="1" width="74" style="261" bestFit="1" customWidth="1"/>
    <col min="2" max="255" width="9.453125" style="261" customWidth="1"/>
    <col min="256" max="256" width="2.81640625" style="261" customWidth="1"/>
    <col min="257" max="257" width="74" style="261" bestFit="1" customWidth="1"/>
    <col min="258" max="511" width="9.453125" style="261" customWidth="1"/>
    <col min="512" max="512" width="2.81640625" style="261" customWidth="1"/>
    <col min="513" max="513" width="74" style="261" bestFit="1" customWidth="1"/>
    <col min="514" max="767" width="9.453125" style="261" customWidth="1"/>
    <col min="768" max="768" width="2.81640625" style="261" customWidth="1"/>
    <col min="769" max="769" width="74" style="261" bestFit="1" customWidth="1"/>
    <col min="770" max="1023" width="9.453125" style="261" customWidth="1"/>
    <col min="1024" max="1024" width="2.81640625" style="261" customWidth="1"/>
    <col min="1025" max="1025" width="74" style="261" bestFit="1" customWidth="1"/>
    <col min="1026" max="1279" width="9.453125" style="261" customWidth="1"/>
    <col min="1280" max="1280" width="2.81640625" style="261" customWidth="1"/>
    <col min="1281" max="1281" width="74" style="261" bestFit="1" customWidth="1"/>
    <col min="1282" max="1535" width="9.453125" style="261" customWidth="1"/>
    <col min="1536" max="1536" width="2.81640625" style="261" customWidth="1"/>
    <col min="1537" max="1537" width="74" style="261" bestFit="1" customWidth="1"/>
    <col min="1538" max="1791" width="9.453125" style="261" customWidth="1"/>
    <col min="1792" max="1792" width="2.81640625" style="261" customWidth="1"/>
    <col min="1793" max="1793" width="74" style="261" bestFit="1" customWidth="1"/>
    <col min="1794" max="2047" width="9.453125" style="261" customWidth="1"/>
    <col min="2048" max="2048" width="2.81640625" style="261" customWidth="1"/>
    <col min="2049" max="2049" width="74" style="261" bestFit="1" customWidth="1"/>
    <col min="2050" max="2303" width="9.453125" style="261" customWidth="1"/>
    <col min="2304" max="2304" width="2.81640625" style="261" customWidth="1"/>
    <col min="2305" max="2305" width="74" style="261" bestFit="1" customWidth="1"/>
    <col min="2306" max="2559" width="9.453125" style="261" customWidth="1"/>
    <col min="2560" max="2560" width="2.81640625" style="261" customWidth="1"/>
    <col min="2561" max="2561" width="74" style="261" bestFit="1" customWidth="1"/>
    <col min="2562" max="2815" width="9.453125" style="261" customWidth="1"/>
    <col min="2816" max="2816" width="2.81640625" style="261" customWidth="1"/>
    <col min="2817" max="2817" width="74" style="261" bestFit="1" customWidth="1"/>
    <col min="2818" max="3071" width="9.453125" style="261" customWidth="1"/>
    <col min="3072" max="3072" width="2.81640625" style="261" customWidth="1"/>
    <col min="3073" max="3073" width="74" style="261" bestFit="1" customWidth="1"/>
    <col min="3074" max="3327" width="9.453125" style="261" customWidth="1"/>
    <col min="3328" max="3328" width="2.81640625" style="261" customWidth="1"/>
    <col min="3329" max="3329" width="74" style="261" bestFit="1" customWidth="1"/>
    <col min="3330" max="3583" width="9.453125" style="261" customWidth="1"/>
    <col min="3584" max="3584" width="2.81640625" style="261" customWidth="1"/>
    <col min="3585" max="3585" width="74" style="261" bestFit="1" customWidth="1"/>
    <col min="3586" max="3839" width="9.453125" style="261" customWidth="1"/>
    <col min="3840" max="3840" width="2.81640625" style="261" customWidth="1"/>
    <col min="3841" max="3841" width="74" style="261" bestFit="1" customWidth="1"/>
    <col min="3842" max="4095" width="9.453125" style="261" customWidth="1"/>
    <col min="4096" max="4096" width="2.81640625" style="261" customWidth="1"/>
    <col min="4097" max="4097" width="74" style="261" bestFit="1" customWidth="1"/>
    <col min="4098" max="4351" width="9.453125" style="261" customWidth="1"/>
    <col min="4352" max="4352" width="2.81640625" style="261" customWidth="1"/>
    <col min="4353" max="4353" width="74" style="261" bestFit="1" customWidth="1"/>
    <col min="4354" max="4607" width="9.453125" style="261" customWidth="1"/>
    <col min="4608" max="4608" width="2.81640625" style="261" customWidth="1"/>
    <col min="4609" max="4609" width="74" style="261" bestFit="1" customWidth="1"/>
    <col min="4610" max="4863" width="9.453125" style="261" customWidth="1"/>
    <col min="4864" max="4864" width="2.81640625" style="261" customWidth="1"/>
    <col min="4865" max="4865" width="74" style="261" bestFit="1" customWidth="1"/>
    <col min="4866" max="5119" width="9.453125" style="261" customWidth="1"/>
    <col min="5120" max="5120" width="2.81640625" style="261" customWidth="1"/>
    <col min="5121" max="5121" width="74" style="261" bestFit="1" customWidth="1"/>
    <col min="5122" max="5375" width="9.453125" style="261" customWidth="1"/>
    <col min="5376" max="5376" width="2.81640625" style="261" customWidth="1"/>
    <col min="5377" max="5377" width="74" style="261" bestFit="1" customWidth="1"/>
    <col min="5378" max="5631" width="9.453125" style="261" customWidth="1"/>
    <col min="5632" max="5632" width="2.81640625" style="261" customWidth="1"/>
    <col min="5633" max="5633" width="74" style="261" bestFit="1" customWidth="1"/>
    <col min="5634" max="5887" width="9.453125" style="261" customWidth="1"/>
    <col min="5888" max="5888" width="2.81640625" style="261" customWidth="1"/>
    <col min="5889" max="5889" width="74" style="261" bestFit="1" customWidth="1"/>
    <col min="5890" max="6143" width="9.453125" style="261" customWidth="1"/>
    <col min="6144" max="6144" width="2.81640625" style="261" customWidth="1"/>
    <col min="6145" max="6145" width="74" style="261" bestFit="1" customWidth="1"/>
    <col min="6146" max="6399" width="9.453125" style="261" customWidth="1"/>
    <col min="6400" max="6400" width="2.81640625" style="261" customWidth="1"/>
    <col min="6401" max="6401" width="74" style="261" bestFit="1" customWidth="1"/>
    <col min="6402" max="6655" width="9.453125" style="261" customWidth="1"/>
    <col min="6656" max="6656" width="2.81640625" style="261" customWidth="1"/>
    <col min="6657" max="6657" width="74" style="261" bestFit="1" customWidth="1"/>
    <col min="6658" max="6911" width="9.453125" style="261" customWidth="1"/>
    <col min="6912" max="6912" width="2.81640625" style="261" customWidth="1"/>
    <col min="6913" max="6913" width="74" style="261" bestFit="1" customWidth="1"/>
    <col min="6914" max="7167" width="9.453125" style="261" customWidth="1"/>
    <col min="7168" max="7168" width="2.81640625" style="261" customWidth="1"/>
    <col min="7169" max="7169" width="74" style="261" bestFit="1" customWidth="1"/>
    <col min="7170" max="7423" width="9.453125" style="261" customWidth="1"/>
    <col min="7424" max="7424" width="2.81640625" style="261" customWidth="1"/>
    <col min="7425" max="7425" width="74" style="261" bestFit="1" customWidth="1"/>
    <col min="7426" max="7679" width="9.453125" style="261" customWidth="1"/>
    <col min="7680" max="7680" width="2.81640625" style="261" customWidth="1"/>
    <col min="7681" max="7681" width="74" style="261" bestFit="1" customWidth="1"/>
    <col min="7682" max="7935" width="9.453125" style="261" customWidth="1"/>
    <col min="7936" max="7936" width="2.81640625" style="261" customWidth="1"/>
    <col min="7937" max="7937" width="74" style="261" bestFit="1" customWidth="1"/>
    <col min="7938" max="8191" width="9.453125" style="261" customWidth="1"/>
    <col min="8192" max="8192" width="2.81640625" style="261" customWidth="1"/>
    <col min="8193" max="8193" width="74" style="261" bestFit="1" customWidth="1"/>
    <col min="8194" max="8447" width="9.453125" style="261" customWidth="1"/>
    <col min="8448" max="8448" width="2.81640625" style="261" customWidth="1"/>
    <col min="8449" max="8449" width="74" style="261" bestFit="1" customWidth="1"/>
    <col min="8450" max="8703" width="9.453125" style="261" customWidth="1"/>
    <col min="8704" max="8704" width="2.81640625" style="261" customWidth="1"/>
    <col min="8705" max="8705" width="74" style="261" bestFit="1" customWidth="1"/>
    <col min="8706" max="8959" width="9.453125" style="261" customWidth="1"/>
    <col min="8960" max="8960" width="2.81640625" style="261" customWidth="1"/>
    <col min="8961" max="8961" width="74" style="261" bestFit="1" customWidth="1"/>
    <col min="8962" max="9215" width="9.453125" style="261" customWidth="1"/>
    <col min="9216" max="9216" width="2.81640625" style="261" customWidth="1"/>
    <col min="9217" max="9217" width="74" style="261" bestFit="1" customWidth="1"/>
    <col min="9218" max="9471" width="9.453125" style="261" customWidth="1"/>
    <col min="9472" max="9472" width="2.81640625" style="261" customWidth="1"/>
    <col min="9473" max="9473" width="74" style="261" bestFit="1" customWidth="1"/>
    <col min="9474" max="9727" width="9.453125" style="261" customWidth="1"/>
    <col min="9728" max="9728" width="2.81640625" style="261" customWidth="1"/>
    <col min="9729" max="9729" width="74" style="261" bestFit="1" customWidth="1"/>
    <col min="9730" max="9983" width="9.453125" style="261" customWidth="1"/>
    <col min="9984" max="9984" width="2.81640625" style="261" customWidth="1"/>
    <col min="9985" max="9985" width="74" style="261" bestFit="1" customWidth="1"/>
    <col min="9986" max="10239" width="9.453125" style="261" customWidth="1"/>
    <col min="10240" max="10240" width="2.81640625" style="261" customWidth="1"/>
    <col min="10241" max="10241" width="74" style="261" bestFit="1" customWidth="1"/>
    <col min="10242" max="10495" width="9.453125" style="261" customWidth="1"/>
    <col min="10496" max="10496" width="2.81640625" style="261" customWidth="1"/>
    <col min="10497" max="10497" width="74" style="261" bestFit="1" customWidth="1"/>
    <col min="10498" max="10751" width="9.453125" style="261" customWidth="1"/>
    <col min="10752" max="10752" width="2.81640625" style="261" customWidth="1"/>
    <col min="10753" max="10753" width="74" style="261" bestFit="1" customWidth="1"/>
    <col min="10754" max="11007" width="9.453125" style="261" customWidth="1"/>
    <col min="11008" max="11008" width="2.81640625" style="261" customWidth="1"/>
    <col min="11009" max="11009" width="74" style="261" bestFit="1" customWidth="1"/>
    <col min="11010" max="11263" width="9.453125" style="261" customWidth="1"/>
    <col min="11264" max="11264" width="2.81640625" style="261" customWidth="1"/>
    <col min="11265" max="11265" width="74" style="261" bestFit="1" customWidth="1"/>
    <col min="11266" max="11519" width="9.453125" style="261" customWidth="1"/>
    <col min="11520" max="11520" width="2.81640625" style="261" customWidth="1"/>
    <col min="11521" max="11521" width="74" style="261" bestFit="1" customWidth="1"/>
    <col min="11522" max="11775" width="9.453125" style="261" customWidth="1"/>
    <col min="11776" max="11776" width="2.81640625" style="261" customWidth="1"/>
    <col min="11777" max="11777" width="74" style="261" bestFit="1" customWidth="1"/>
    <col min="11778" max="12031" width="9.453125" style="261" customWidth="1"/>
    <col min="12032" max="12032" width="2.81640625" style="261" customWidth="1"/>
    <col min="12033" max="12033" width="74" style="261" bestFit="1" customWidth="1"/>
    <col min="12034" max="12287" width="9.453125" style="261" customWidth="1"/>
    <col min="12288" max="12288" width="2.81640625" style="261" customWidth="1"/>
    <col min="12289" max="12289" width="74" style="261" bestFit="1" customWidth="1"/>
    <col min="12290" max="12543" width="9.453125" style="261" customWidth="1"/>
    <col min="12544" max="12544" width="2.81640625" style="261" customWidth="1"/>
    <col min="12545" max="12545" width="74" style="261" bestFit="1" customWidth="1"/>
    <col min="12546" max="12799" width="9.453125" style="261" customWidth="1"/>
    <col min="12800" max="12800" width="2.81640625" style="261" customWidth="1"/>
    <col min="12801" max="12801" width="74" style="261" bestFit="1" customWidth="1"/>
    <col min="12802" max="13055" width="9.453125" style="261" customWidth="1"/>
    <col min="13056" max="13056" width="2.81640625" style="261" customWidth="1"/>
    <col min="13057" max="13057" width="74" style="261" bestFit="1" customWidth="1"/>
    <col min="13058" max="13311" width="9.453125" style="261" customWidth="1"/>
    <col min="13312" max="13312" width="2.81640625" style="261" customWidth="1"/>
    <col min="13313" max="13313" width="74" style="261" bestFit="1" customWidth="1"/>
    <col min="13314" max="13567" width="9.453125" style="261" customWidth="1"/>
    <col min="13568" max="13568" width="2.81640625" style="261" customWidth="1"/>
    <col min="13569" max="13569" width="74" style="261" bestFit="1" customWidth="1"/>
    <col min="13570" max="13823" width="9.453125" style="261" customWidth="1"/>
    <col min="13824" max="13824" width="2.81640625" style="261" customWidth="1"/>
    <col min="13825" max="13825" width="74" style="261" bestFit="1" customWidth="1"/>
    <col min="13826" max="14079" width="9.453125" style="261" customWidth="1"/>
    <col min="14080" max="14080" width="2.81640625" style="261" customWidth="1"/>
    <col min="14081" max="14081" width="74" style="261" bestFit="1" customWidth="1"/>
    <col min="14082" max="14335" width="9.453125" style="261" customWidth="1"/>
    <col min="14336" max="14336" width="2.81640625" style="261" customWidth="1"/>
    <col min="14337" max="14337" width="74" style="261" bestFit="1" customWidth="1"/>
    <col min="14338" max="14591" width="9.453125" style="261" customWidth="1"/>
    <col min="14592" max="14592" width="2.81640625" style="261" customWidth="1"/>
    <col min="14593" max="14593" width="74" style="261" bestFit="1" customWidth="1"/>
    <col min="14594" max="14847" width="9.453125" style="261" customWidth="1"/>
    <col min="14848" max="14848" width="2.81640625" style="261" customWidth="1"/>
    <col min="14849" max="14849" width="74" style="261" bestFit="1" customWidth="1"/>
    <col min="14850" max="15103" width="9.453125" style="261" customWidth="1"/>
    <col min="15104" max="15104" width="2.81640625" style="261" customWidth="1"/>
    <col min="15105" max="15105" width="74" style="261" bestFit="1" customWidth="1"/>
    <col min="15106" max="15359" width="9.453125" style="261" customWidth="1"/>
    <col min="15360" max="15360" width="2.81640625" style="261" customWidth="1"/>
    <col min="15361" max="15361" width="74" style="261" bestFit="1" customWidth="1"/>
    <col min="15362" max="15615" width="9.453125" style="261" customWidth="1"/>
    <col min="15616" max="15616" width="2.81640625" style="261" customWidth="1"/>
    <col min="15617" max="15617" width="74" style="261" bestFit="1" customWidth="1"/>
    <col min="15618" max="15871" width="9.453125" style="261" customWidth="1"/>
    <col min="15872" max="15872" width="2.81640625" style="261" customWidth="1"/>
    <col min="15873" max="15873" width="74" style="261" bestFit="1" customWidth="1"/>
    <col min="15874" max="16127" width="9.453125" style="261" customWidth="1"/>
    <col min="16128" max="16128" width="2.81640625" style="261" customWidth="1"/>
    <col min="16129" max="16129" width="74" style="261" bestFit="1" customWidth="1"/>
    <col min="16130" max="16384" width="9.453125" style="261" customWidth="1"/>
  </cols>
  <sheetData>
    <row r="1" spans="1:11" ht="84" customHeight="1" x14ac:dyDescent="0.25"/>
    <row r="2" spans="1:11" ht="22.5" x14ac:dyDescent="0.25">
      <c r="A2" s="262" t="s">
        <v>864</v>
      </c>
    </row>
    <row r="3" spans="1:11" ht="22.5" x14ac:dyDescent="0.25">
      <c r="A3" s="262" t="s">
        <v>883</v>
      </c>
    </row>
    <row r="4" spans="1:11" ht="45" customHeight="1" x14ac:dyDescent="0.35">
      <c r="A4" s="263" t="s">
        <v>875</v>
      </c>
      <c r="C4" s="264"/>
      <c r="K4" s="265"/>
    </row>
    <row r="5" spans="1:11" ht="32.25" customHeight="1" x14ac:dyDescent="0.35">
      <c r="A5" s="266" t="s">
        <v>884</v>
      </c>
      <c r="B5" s="266"/>
    </row>
    <row r="6" spans="1:11" ht="15.5" x14ac:dyDescent="0.35">
      <c r="A6" s="267" t="s">
        <v>865</v>
      </c>
      <c r="B6" s="266"/>
    </row>
    <row r="7" spans="1:11" ht="15.5" x14ac:dyDescent="0.35">
      <c r="A7" s="268" t="s">
        <v>866</v>
      </c>
      <c r="B7" s="269"/>
    </row>
    <row r="8" spans="1:11" ht="28.5" customHeight="1" x14ac:dyDescent="0.35">
      <c r="A8" s="267" t="s">
        <v>885</v>
      </c>
      <c r="B8" s="268"/>
    </row>
    <row r="9" spans="1:11" ht="15.5" x14ac:dyDescent="0.35">
      <c r="A9" s="267" t="s">
        <v>886</v>
      </c>
      <c r="B9" s="268"/>
    </row>
    <row r="10" spans="1:11" ht="30" customHeight="1" x14ac:dyDescent="0.35">
      <c r="A10" s="288" t="s">
        <v>887</v>
      </c>
    </row>
    <row r="11" spans="1:11" ht="15.5" x14ac:dyDescent="0.35">
      <c r="A11" s="270" t="s">
        <v>867</v>
      </c>
    </row>
    <row r="12" spans="1:11" ht="26.25" customHeight="1" x14ac:dyDescent="0.35">
      <c r="A12" s="266" t="s">
        <v>868</v>
      </c>
    </row>
    <row r="13" spans="1:11" ht="15.5" x14ac:dyDescent="0.35">
      <c r="A13" s="266" t="s">
        <v>877</v>
      </c>
    </row>
    <row r="14" spans="1:11" ht="15.5" x14ac:dyDescent="0.35">
      <c r="A14" s="270" t="s">
        <v>878</v>
      </c>
    </row>
  </sheetData>
  <hyperlinks>
    <hyperlink ref="A6" r:id="rId1" xr:uid="{2194E287-1420-4B9B-BFEB-2BA90F4AAB41}"/>
    <hyperlink ref="A11" location="Contents!A1" display="Contents" xr:uid="{C7B28BFA-3C1A-4DF5-A367-C698D58129EC}"/>
    <hyperlink ref="A14" r:id="rId2" display="If you find any problems, or have any feedback, relating to accessibility please email us at firestatistics@homeoffice.gov.uk" xr:uid="{35F0A92A-8CD8-4D46-B89A-4EE6F127EEC7}"/>
    <hyperlink ref="A8" r:id="rId3" display="Published: 21 October 2021" xr:uid="{6379A32F-4528-4CAE-9F37-59819EED6026}"/>
    <hyperlink ref="A9" r:id="rId4" display="Next update: Autumn 2022" xr:uid="{8DE0CC2B-66F8-4F93-A52E-D707B9413513}"/>
  </hyperlinks>
  <pageMargins left="0.70000000000000007" right="0.70000000000000007" top="0.75" bottom="0.75" header="0.30000000000000004" footer="0.30000000000000004"/>
  <pageSetup paperSize="9" fitToWidth="0" fitToHeight="0" orientation="landscape" r:id="rId5"/>
  <drawing r:id="rId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768D8-0687-47FD-854F-1CE953ABC7E5}">
  <dimension ref="A1:D21"/>
  <sheetViews>
    <sheetView workbookViewId="0"/>
  </sheetViews>
  <sheetFormatPr defaultColWidth="9.453125" defaultRowHeight="14" x14ac:dyDescent="0.3"/>
  <cols>
    <col min="1" max="1" width="24.54296875" style="284" customWidth="1"/>
    <col min="2" max="2" width="60.81640625" style="285" customWidth="1"/>
    <col min="3" max="3" width="25" style="284" customWidth="1"/>
    <col min="4" max="4" width="16.1796875" style="284" customWidth="1"/>
    <col min="5" max="5" width="9.453125" style="284" customWidth="1"/>
    <col min="6" max="16384" width="9.453125" style="284"/>
  </cols>
  <sheetData>
    <row r="1" spans="1:4" s="272" customFormat="1" ht="15.65" customHeight="1" x14ac:dyDescent="0.25">
      <c r="A1" s="271" t="s">
        <v>864</v>
      </c>
      <c r="C1" s="273"/>
      <c r="D1" s="273"/>
    </row>
    <row r="2" spans="1:4" s="272" customFormat="1" ht="21.65" customHeight="1" x14ac:dyDescent="0.25">
      <c r="A2" s="271" t="s">
        <v>888</v>
      </c>
      <c r="C2" s="273"/>
      <c r="D2" s="273"/>
    </row>
    <row r="3" spans="1:4" s="274" customFormat="1" ht="18" customHeight="1" x14ac:dyDescent="0.25">
      <c r="A3" s="274" t="s">
        <v>869</v>
      </c>
      <c r="C3" s="275"/>
      <c r="D3" s="275"/>
    </row>
    <row r="4" spans="1:4" s="274" customFormat="1" ht="18" customHeight="1" x14ac:dyDescent="0.25">
      <c r="A4" s="276" t="s">
        <v>870</v>
      </c>
      <c r="C4" s="275"/>
      <c r="D4" s="275"/>
    </row>
    <row r="5" spans="1:4" s="279" customFormat="1" ht="24" customHeight="1" x14ac:dyDescent="0.35">
      <c r="A5" s="277" t="s">
        <v>871</v>
      </c>
      <c r="B5" s="277" t="s">
        <v>872</v>
      </c>
      <c r="C5" s="277" t="s">
        <v>873</v>
      </c>
      <c r="D5" s="278" t="s">
        <v>874</v>
      </c>
    </row>
    <row r="6" spans="1:4" s="283" customFormat="1" ht="12.75" customHeight="1" x14ac:dyDescent="0.25">
      <c r="A6" s="289" t="s">
        <v>880</v>
      </c>
      <c r="B6" s="280" t="s">
        <v>876</v>
      </c>
      <c r="C6" s="281" t="s">
        <v>889</v>
      </c>
      <c r="D6" s="282" t="s">
        <v>881</v>
      </c>
    </row>
    <row r="7" spans="1:4" s="279" customFormat="1" ht="14.5" x14ac:dyDescent="0.35">
      <c r="A7" s="284"/>
      <c r="B7" s="285"/>
      <c r="C7" s="286"/>
      <c r="D7" s="284"/>
    </row>
    <row r="8" spans="1:4" s="279" customFormat="1" ht="14.5" x14ac:dyDescent="0.35">
      <c r="A8" s="284"/>
      <c r="B8" s="285"/>
      <c r="C8" s="286"/>
      <c r="D8" s="284"/>
    </row>
    <row r="9" spans="1:4" s="279" customFormat="1" ht="14.5" x14ac:dyDescent="0.35">
      <c r="A9" s="284"/>
      <c r="B9" s="285"/>
      <c r="C9" s="286"/>
      <c r="D9" s="284"/>
    </row>
    <row r="10" spans="1:4" s="279" customFormat="1" ht="14.5" x14ac:dyDescent="0.35">
      <c r="A10" s="284"/>
      <c r="B10" s="285"/>
      <c r="C10" s="286"/>
      <c r="D10" s="284"/>
    </row>
    <row r="11" spans="1:4" s="279" customFormat="1" ht="14.5" x14ac:dyDescent="0.35">
      <c r="A11" s="284"/>
      <c r="B11" s="285"/>
      <c r="C11" s="286"/>
      <c r="D11" s="284"/>
    </row>
    <row r="12" spans="1:4" s="279" customFormat="1" ht="14.5" x14ac:dyDescent="0.35">
      <c r="A12" s="284"/>
      <c r="B12" s="285"/>
      <c r="C12" s="286"/>
      <c r="D12" s="284"/>
    </row>
    <row r="13" spans="1:4" s="279" customFormat="1" ht="14.5" x14ac:dyDescent="0.35">
      <c r="A13" s="284"/>
      <c r="B13" s="285"/>
      <c r="C13" s="286"/>
      <c r="D13" s="284"/>
    </row>
    <row r="14" spans="1:4" s="279" customFormat="1" ht="14.5" x14ac:dyDescent="0.35">
      <c r="A14" s="284"/>
      <c r="B14" s="285"/>
      <c r="C14" s="286"/>
      <c r="D14" s="284"/>
    </row>
    <row r="15" spans="1:4" s="279" customFormat="1" ht="14.5" x14ac:dyDescent="0.35">
      <c r="A15" s="284"/>
      <c r="B15" s="285"/>
      <c r="C15" s="286"/>
      <c r="D15" s="284"/>
    </row>
    <row r="16" spans="1:4" s="279" customFormat="1" ht="14.5" x14ac:dyDescent="0.35">
      <c r="A16" s="284"/>
      <c r="B16" s="285"/>
      <c r="C16" s="286"/>
      <c r="D16" s="284"/>
    </row>
    <row r="17" spans="1:4" s="279" customFormat="1" ht="14.5" x14ac:dyDescent="0.35">
      <c r="A17" s="284"/>
      <c r="B17" s="285"/>
      <c r="C17" s="286"/>
      <c r="D17" s="284"/>
    </row>
    <row r="18" spans="1:4" s="279" customFormat="1" ht="14.5" x14ac:dyDescent="0.35">
      <c r="B18" s="285"/>
      <c r="C18" s="286"/>
      <c r="D18" s="284"/>
    </row>
    <row r="19" spans="1:4" s="279" customFormat="1" ht="14.5" x14ac:dyDescent="0.35">
      <c r="B19" s="285"/>
      <c r="C19" s="286"/>
      <c r="D19" s="284"/>
    </row>
    <row r="20" spans="1:4" s="279" customFormat="1" ht="14.5" x14ac:dyDescent="0.35">
      <c r="B20" s="285"/>
      <c r="C20" s="286"/>
      <c r="D20" s="284"/>
    </row>
    <row r="21" spans="1:4" s="279" customFormat="1" ht="14.5" x14ac:dyDescent="0.35">
      <c r="B21" s="285"/>
      <c r="C21" s="286"/>
      <c r="D21" s="284"/>
    </row>
  </sheetData>
  <hyperlinks>
    <hyperlink ref="A4" location="Cover_sheet!A1" display="Cover sheet" xr:uid="{CF42C96E-5E13-4D45-B7C8-06DF5454CAAE}"/>
    <hyperlink ref="A6" location="FIRE1304!A1" display="FIRE1304" xr:uid="{3178F8CA-A5DB-4D36-895A-36F461D9EE8B}"/>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6290A-2851-4AAA-A454-D5279A419003}">
  <dimension ref="A1:J36"/>
  <sheetViews>
    <sheetView workbookViewId="0">
      <selection activeCell="B4" sqref="B4"/>
    </sheetView>
  </sheetViews>
  <sheetFormatPr defaultColWidth="9.1796875" defaultRowHeight="14.5" x14ac:dyDescent="0.35"/>
  <cols>
    <col min="1" max="1" width="45.81640625" style="145" customWidth="1"/>
    <col min="2" max="5" width="15.81640625" style="145" customWidth="1"/>
    <col min="6" max="7" width="9.1796875" style="145"/>
    <col min="8" max="8" width="3.1796875" style="145" customWidth="1"/>
    <col min="9" max="9" width="14.1796875" style="145" customWidth="1"/>
    <col min="10" max="10" width="15.81640625" style="145" customWidth="1"/>
    <col min="11" max="16384" width="9.1796875" style="145"/>
  </cols>
  <sheetData>
    <row r="1" spans="1:10" ht="40.4" customHeight="1" x14ac:dyDescent="0.35">
      <c r="A1" s="309">
        <v>2020</v>
      </c>
      <c r="B1" s="309"/>
      <c r="C1" s="309"/>
      <c r="D1" s="309"/>
      <c r="E1" s="309"/>
      <c r="F1" s="209"/>
      <c r="G1" s="209"/>
    </row>
    <row r="2" spans="1:10" ht="24.75" customHeight="1" thickBot="1" x14ac:dyDescent="0.4">
      <c r="B2" s="208"/>
      <c r="C2" s="208"/>
      <c r="D2" s="207"/>
      <c r="E2" s="207"/>
      <c r="F2" s="207"/>
      <c r="G2" s="207"/>
      <c r="H2" s="140"/>
      <c r="I2" s="249"/>
      <c r="J2" s="249"/>
    </row>
    <row r="3" spans="1:10" ht="17" thickBot="1" x14ac:dyDescent="0.4">
      <c r="B3" s="184" t="s">
        <v>828</v>
      </c>
      <c r="C3" s="184" t="s">
        <v>578</v>
      </c>
      <c r="D3" s="184" t="s">
        <v>577</v>
      </c>
      <c r="E3" s="206" t="s">
        <v>6</v>
      </c>
      <c r="F3" s="141"/>
      <c r="G3" s="141"/>
      <c r="H3" s="141"/>
      <c r="I3" s="141"/>
      <c r="J3" s="141"/>
    </row>
    <row r="4" spans="1:10" ht="27.75" customHeight="1" x14ac:dyDescent="0.35">
      <c r="A4" s="205" t="s">
        <v>587</v>
      </c>
      <c r="B4" s="197">
        <v>43473</v>
      </c>
      <c r="C4" s="197">
        <v>2415</v>
      </c>
      <c r="D4" s="197">
        <v>340</v>
      </c>
      <c r="E4" s="193">
        <f>SUM(B4:D4)</f>
        <v>46228</v>
      </c>
      <c r="F4" s="140"/>
      <c r="G4" s="140"/>
      <c r="H4" s="140"/>
      <c r="I4" s="140"/>
      <c r="J4" s="140"/>
    </row>
    <row r="5" spans="1:10" x14ac:dyDescent="0.35">
      <c r="A5" s="204" t="s">
        <v>826</v>
      </c>
      <c r="B5" s="203">
        <f>B7+B8</f>
        <v>2824</v>
      </c>
      <c r="C5" s="203">
        <f t="shared" ref="C5:D5" si="0">C7+C8</f>
        <v>8299</v>
      </c>
      <c r="D5" s="203">
        <f t="shared" si="0"/>
        <v>6186</v>
      </c>
      <c r="E5" s="193">
        <f>SUM(B5:D5)</f>
        <v>17309</v>
      </c>
      <c r="F5" s="140"/>
      <c r="G5" s="140"/>
      <c r="H5" s="140"/>
      <c r="I5" s="140"/>
      <c r="J5" s="140"/>
    </row>
    <row r="6" spans="1:10" ht="15" customHeight="1" x14ac:dyDescent="0.35">
      <c r="A6" s="201" t="s">
        <v>823</v>
      </c>
      <c r="B6" s="201"/>
      <c r="C6" s="200"/>
      <c r="D6" s="200"/>
      <c r="E6" s="199"/>
      <c r="F6" s="140"/>
      <c r="G6" s="140"/>
      <c r="H6" s="140"/>
      <c r="I6" s="140"/>
      <c r="J6" s="140"/>
    </row>
    <row r="7" spans="1:10" x14ac:dyDescent="0.35">
      <c r="A7" s="198" t="s">
        <v>825</v>
      </c>
      <c r="B7" s="197">
        <v>2563</v>
      </c>
      <c r="C7" s="197">
        <v>7101</v>
      </c>
      <c r="D7" s="197">
        <v>5093</v>
      </c>
      <c r="E7" s="193">
        <f>SUM(B7:D7)</f>
        <v>14757</v>
      </c>
      <c r="F7" s="140"/>
      <c r="G7" s="140"/>
      <c r="H7" s="140"/>
      <c r="I7" s="140"/>
      <c r="J7" s="140"/>
    </row>
    <row r="8" spans="1:10" s="143" customFormat="1" x14ac:dyDescent="0.35">
      <c r="A8" s="196" t="s">
        <v>586</v>
      </c>
      <c r="B8" s="194">
        <v>261</v>
      </c>
      <c r="C8" s="194">
        <v>1198</v>
      </c>
      <c r="D8" s="194">
        <v>1093</v>
      </c>
      <c r="E8" s="193">
        <f>SUM(B8:D8)</f>
        <v>2552</v>
      </c>
      <c r="F8" s="142"/>
      <c r="G8" s="142"/>
      <c r="H8" s="142"/>
      <c r="I8" s="142"/>
      <c r="J8" s="142"/>
    </row>
    <row r="9" spans="1:10" ht="21.75" customHeight="1" x14ac:dyDescent="0.35">
      <c r="A9" s="192" t="s">
        <v>584</v>
      </c>
      <c r="B9" s="194">
        <v>2671</v>
      </c>
      <c r="C9" s="194">
        <v>246</v>
      </c>
      <c r="D9" s="194">
        <v>20610</v>
      </c>
      <c r="E9" s="193">
        <f>SUM(B9:D9)</f>
        <v>23527</v>
      </c>
      <c r="F9" s="140"/>
      <c r="G9" s="140"/>
    </row>
    <row r="10" spans="1:10" ht="20.25" customHeight="1" x14ac:dyDescent="0.35">
      <c r="A10" s="192" t="s">
        <v>583</v>
      </c>
      <c r="B10" s="195" t="str">
        <f>'201819'!D11</f>
        <v>..</v>
      </c>
      <c r="C10" s="195">
        <v>747</v>
      </c>
      <c r="D10" s="195">
        <v>8245</v>
      </c>
      <c r="E10" s="193">
        <f>SUM(B10:D10)</f>
        <v>8992</v>
      </c>
      <c r="F10" s="140"/>
      <c r="G10" s="140"/>
    </row>
    <row r="11" spans="1:10" ht="17.25" customHeight="1" x14ac:dyDescent="0.35">
      <c r="A11" s="192" t="s">
        <v>824</v>
      </c>
      <c r="B11" s="191">
        <f>B13+B14</f>
        <v>27</v>
      </c>
      <c r="C11" s="191">
        <f t="shared" ref="C11:D11" si="1">C13+C14</f>
        <v>12</v>
      </c>
      <c r="D11" s="191">
        <f t="shared" si="1"/>
        <v>24</v>
      </c>
      <c r="E11" s="193">
        <f>SUM(B11:D11)</f>
        <v>63</v>
      </c>
      <c r="F11" s="140"/>
      <c r="G11" s="140"/>
    </row>
    <row r="12" spans="1:10" x14ac:dyDescent="0.35">
      <c r="A12" s="190" t="s">
        <v>823</v>
      </c>
      <c r="D12" s="140"/>
      <c r="E12" s="142"/>
      <c r="F12" s="140"/>
      <c r="G12" s="140"/>
    </row>
    <row r="13" spans="1:10" x14ac:dyDescent="0.35">
      <c r="A13" s="189" t="s">
        <v>822</v>
      </c>
      <c r="B13" s="145">
        <v>18</v>
      </c>
      <c r="C13" s="145">
        <v>11</v>
      </c>
      <c r="D13" s="145">
        <v>16</v>
      </c>
      <c r="E13" s="193">
        <f>SUM(B13:D13)</f>
        <v>45</v>
      </c>
    </row>
    <row r="14" spans="1:10" ht="15" thickBot="1" x14ac:dyDescent="0.4">
      <c r="A14" s="188" t="s">
        <v>821</v>
      </c>
      <c r="B14" s="145">
        <v>9</v>
      </c>
      <c r="C14" s="145">
        <v>1</v>
      </c>
      <c r="D14" s="145">
        <v>8</v>
      </c>
      <c r="E14" s="211">
        <f>SUM(B14:D14)</f>
        <v>18</v>
      </c>
    </row>
    <row r="15" spans="1:10" ht="24" customHeight="1" x14ac:dyDescent="0.35"/>
    <row r="16" spans="1:10" s="140" customFormat="1" x14ac:dyDescent="0.35">
      <c r="A16" s="192"/>
      <c r="B16" s="214"/>
      <c r="C16" s="214"/>
    </row>
    <row r="17" spans="1:7" s="140" customFormat="1" x14ac:dyDescent="0.35">
      <c r="A17" s="210"/>
      <c r="B17" s="182"/>
      <c r="C17" s="182"/>
    </row>
    <row r="18" spans="1:7" s="140" customFormat="1" x14ac:dyDescent="0.35">
      <c r="A18" s="210"/>
      <c r="B18" s="191"/>
      <c r="C18" s="191"/>
    </row>
    <row r="19" spans="1:7" s="140" customFormat="1" x14ac:dyDescent="0.35">
      <c r="A19" s="210"/>
      <c r="B19" s="191"/>
      <c r="C19" s="191"/>
    </row>
    <row r="20" spans="1:7" s="140" customFormat="1" x14ac:dyDescent="0.35">
      <c r="A20" s="210"/>
      <c r="B20" s="191"/>
      <c r="C20" s="191"/>
    </row>
    <row r="21" spans="1:7" s="140" customFormat="1" x14ac:dyDescent="0.35"/>
    <row r="22" spans="1:7" ht="31.5" customHeight="1" x14ac:dyDescent="0.35">
      <c r="A22" s="307"/>
      <c r="B22" s="307"/>
      <c r="C22" s="307"/>
      <c r="D22" s="307"/>
      <c r="E22" s="307"/>
    </row>
    <row r="23" spans="1:7" ht="32.25" customHeight="1" x14ac:dyDescent="0.35">
      <c r="A23" s="308"/>
      <c r="B23" s="308"/>
      <c r="C23" s="308"/>
      <c r="D23" s="308"/>
      <c r="E23" s="308"/>
      <c r="F23" s="248"/>
      <c r="G23" s="248"/>
    </row>
    <row r="24" spans="1:7" ht="15" customHeight="1" x14ac:dyDescent="0.35">
      <c r="A24" s="249"/>
      <c r="B24" s="249"/>
      <c r="C24" s="249"/>
      <c r="D24" s="249"/>
      <c r="E24" s="249"/>
      <c r="F24" s="248"/>
      <c r="G24" s="248"/>
    </row>
    <row r="25" spans="1:7" ht="15" customHeight="1" x14ac:dyDescent="0.35">
      <c r="A25" s="178"/>
      <c r="B25" s="249"/>
      <c r="C25" s="249"/>
      <c r="D25" s="249"/>
      <c r="E25" s="249"/>
      <c r="F25" s="248"/>
      <c r="G25" s="248"/>
    </row>
    <row r="26" spans="1:7" ht="34.5" customHeight="1" x14ac:dyDescent="0.35">
      <c r="A26" s="307"/>
      <c r="B26" s="307"/>
      <c r="C26" s="307"/>
      <c r="D26" s="307"/>
      <c r="E26" s="307"/>
    </row>
    <row r="27" spans="1:7" ht="12.75" customHeight="1" x14ac:dyDescent="0.35">
      <c r="A27" s="249"/>
      <c r="B27" s="249"/>
      <c r="C27" s="249"/>
      <c r="D27" s="249"/>
      <c r="E27" s="249"/>
    </row>
    <row r="28" spans="1:7" x14ac:dyDescent="0.35">
      <c r="A28" s="307"/>
      <c r="B28" s="307"/>
      <c r="C28" s="307"/>
      <c r="D28" s="307"/>
    </row>
    <row r="29" spans="1:7" x14ac:dyDescent="0.35">
      <c r="A29" s="146"/>
    </row>
    <row r="30" spans="1:7" x14ac:dyDescent="0.35">
      <c r="A30" s="146"/>
    </row>
    <row r="31" spans="1:7" x14ac:dyDescent="0.35">
      <c r="A31" s="176"/>
    </row>
    <row r="34" spans="1:5" x14ac:dyDescent="0.35">
      <c r="A34" s="175"/>
    </row>
    <row r="35" spans="1:5" x14ac:dyDescent="0.35">
      <c r="E35" s="144"/>
    </row>
    <row r="36" spans="1:5" x14ac:dyDescent="0.35">
      <c r="A36" s="140"/>
      <c r="E36" s="144"/>
    </row>
  </sheetData>
  <mergeCells count="5">
    <mergeCell ref="A1:E1"/>
    <mergeCell ref="A22:E22"/>
    <mergeCell ref="A23:E23"/>
    <mergeCell ref="A26:E26"/>
    <mergeCell ref="A28:D28"/>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A01C3-6B06-4649-9401-8063DE72D014}">
  <dimension ref="A1:J36"/>
  <sheetViews>
    <sheetView workbookViewId="0">
      <selection activeCell="B7" sqref="B7"/>
    </sheetView>
  </sheetViews>
  <sheetFormatPr defaultColWidth="9.1796875" defaultRowHeight="14.5" x14ac:dyDescent="0.35"/>
  <cols>
    <col min="1" max="1" width="45.81640625" style="145" customWidth="1"/>
    <col min="2" max="5" width="15.81640625" style="145" customWidth="1"/>
    <col min="6" max="7" width="9.1796875" style="145"/>
    <col min="8" max="8" width="3.1796875" style="145" customWidth="1"/>
    <col min="9" max="9" width="14.1796875" style="145" customWidth="1"/>
    <col min="10" max="10" width="15.81640625" style="145" customWidth="1"/>
    <col min="11" max="16384" width="9.1796875" style="145"/>
  </cols>
  <sheetData>
    <row r="1" spans="1:10" ht="40.4" customHeight="1" x14ac:dyDescent="0.35">
      <c r="A1" s="309">
        <v>2021</v>
      </c>
      <c r="B1" s="309"/>
      <c r="C1" s="309"/>
      <c r="D1" s="309"/>
      <c r="E1" s="309"/>
      <c r="F1" s="209"/>
      <c r="G1" s="209"/>
    </row>
    <row r="2" spans="1:10" ht="24.75" customHeight="1" thickBot="1" x14ac:dyDescent="0.4">
      <c r="B2" s="208"/>
      <c r="C2" s="208"/>
      <c r="D2" s="207"/>
      <c r="E2" s="207"/>
      <c r="F2" s="207"/>
      <c r="G2" s="207"/>
      <c r="H2" s="140"/>
      <c r="I2" s="291"/>
      <c r="J2" s="291"/>
    </row>
    <row r="3" spans="1:10" ht="17" thickBot="1" x14ac:dyDescent="0.4">
      <c r="B3" s="184" t="s">
        <v>828</v>
      </c>
      <c r="C3" s="184" t="s">
        <v>578</v>
      </c>
      <c r="D3" s="184" t="s">
        <v>577</v>
      </c>
      <c r="E3" s="206" t="s">
        <v>6</v>
      </c>
      <c r="F3" s="141"/>
      <c r="G3" s="141"/>
      <c r="H3" s="141"/>
      <c r="I3" s="141"/>
      <c r="J3" s="141"/>
    </row>
    <row r="4" spans="1:10" ht="27.75" customHeight="1" x14ac:dyDescent="0.35">
      <c r="A4" s="205" t="s">
        <v>587</v>
      </c>
      <c r="B4" s="197">
        <v>40534</v>
      </c>
      <c r="C4" s="197">
        <v>2724</v>
      </c>
      <c r="D4" s="197">
        <v>1703</v>
      </c>
      <c r="E4" s="193">
        <f>SUM(B4:D4)</f>
        <v>44961</v>
      </c>
      <c r="F4" s="140"/>
      <c r="G4" s="140"/>
      <c r="H4" s="140"/>
      <c r="I4" s="140"/>
      <c r="J4" s="140"/>
    </row>
    <row r="5" spans="1:10" x14ac:dyDescent="0.35">
      <c r="A5" s="204" t="s">
        <v>826</v>
      </c>
      <c r="B5" s="203">
        <f>B7+B8</f>
        <v>3131</v>
      </c>
      <c r="C5" s="203">
        <f t="shared" ref="C5:D5" si="0">C7+C8</f>
        <v>3465</v>
      </c>
      <c r="D5" s="203">
        <f t="shared" si="0"/>
        <v>3501</v>
      </c>
      <c r="E5" s="193">
        <f>SUM(B5:D5)</f>
        <v>10097</v>
      </c>
      <c r="F5" s="140"/>
      <c r="G5" s="140"/>
      <c r="H5" s="140"/>
      <c r="I5" s="140"/>
      <c r="J5" s="140"/>
    </row>
    <row r="6" spans="1:10" ht="15" customHeight="1" x14ac:dyDescent="0.35">
      <c r="A6" s="201" t="s">
        <v>823</v>
      </c>
      <c r="B6" s="201"/>
      <c r="C6" s="200"/>
      <c r="D6" s="200"/>
      <c r="E6" s="199"/>
      <c r="F6" s="140"/>
      <c r="G6" s="140"/>
      <c r="H6" s="140"/>
      <c r="I6" s="140"/>
      <c r="J6" s="140"/>
    </row>
    <row r="7" spans="1:10" x14ac:dyDescent="0.35">
      <c r="A7" s="198" t="s">
        <v>825</v>
      </c>
      <c r="B7" s="197">
        <v>2787</v>
      </c>
      <c r="C7" s="197">
        <v>2745</v>
      </c>
      <c r="D7" s="197">
        <v>2798</v>
      </c>
      <c r="E7" s="193">
        <f>SUM(B7:D7)</f>
        <v>8330</v>
      </c>
      <c r="F7" s="140"/>
      <c r="G7" s="140"/>
      <c r="H7" s="140"/>
      <c r="I7" s="140"/>
      <c r="J7" s="140"/>
    </row>
    <row r="8" spans="1:10" s="143" customFormat="1" x14ac:dyDescent="0.35">
      <c r="A8" s="196" t="s">
        <v>586</v>
      </c>
      <c r="B8" s="194">
        <v>344</v>
      </c>
      <c r="C8" s="194">
        <v>720</v>
      </c>
      <c r="D8" s="194">
        <v>703</v>
      </c>
      <c r="E8" s="193">
        <f>SUM(B8:D8)</f>
        <v>1767</v>
      </c>
      <c r="F8" s="142"/>
      <c r="G8" s="142"/>
      <c r="H8" s="142"/>
      <c r="I8" s="142"/>
      <c r="J8" s="142"/>
    </row>
    <row r="9" spans="1:10" ht="21.75" customHeight="1" x14ac:dyDescent="0.35">
      <c r="A9" s="192" t="s">
        <v>584</v>
      </c>
      <c r="B9" s="194">
        <v>1681</v>
      </c>
      <c r="C9" s="194">
        <v>225</v>
      </c>
      <c r="D9" s="195">
        <v>22327</v>
      </c>
      <c r="E9" s="193">
        <f>SUM(B9:D9)</f>
        <v>24233</v>
      </c>
      <c r="F9" s="140"/>
      <c r="G9" s="140"/>
    </row>
    <row r="10" spans="1:10" ht="20.25" customHeight="1" x14ac:dyDescent="0.35">
      <c r="A10" s="192" t="s">
        <v>583</v>
      </c>
      <c r="B10" s="292" t="s">
        <v>201</v>
      </c>
      <c r="C10" s="195">
        <v>679</v>
      </c>
      <c r="D10" s="195">
        <v>7298</v>
      </c>
      <c r="E10" s="193">
        <f>SUM(B10:D10)</f>
        <v>7977</v>
      </c>
      <c r="F10" s="140"/>
      <c r="G10" s="140"/>
    </row>
    <row r="11" spans="1:10" ht="17.25" customHeight="1" x14ac:dyDescent="0.35">
      <c r="A11" s="192" t="s">
        <v>824</v>
      </c>
      <c r="B11" s="191">
        <f>B13+B14</f>
        <v>42</v>
      </c>
      <c r="C11" s="191">
        <f t="shared" ref="C11:D11" si="1">C13+C14</f>
        <v>8</v>
      </c>
      <c r="D11" s="191">
        <f t="shared" si="1"/>
        <v>37</v>
      </c>
      <c r="E11" s="193">
        <f>SUM(B11:D11)</f>
        <v>87</v>
      </c>
      <c r="F11" s="140"/>
      <c r="G11" s="140"/>
    </row>
    <row r="12" spans="1:10" x14ac:dyDescent="0.35">
      <c r="A12" s="190" t="s">
        <v>823</v>
      </c>
      <c r="D12" s="140"/>
      <c r="E12" s="142"/>
      <c r="F12" s="140"/>
      <c r="G12" s="140"/>
    </row>
    <row r="13" spans="1:10" x14ac:dyDescent="0.35">
      <c r="A13" s="189" t="s">
        <v>822</v>
      </c>
      <c r="B13" s="145">
        <v>19</v>
      </c>
      <c r="C13" s="145">
        <v>7</v>
      </c>
      <c r="D13" s="145">
        <v>23</v>
      </c>
      <c r="E13" s="193">
        <f>SUM(B13:D13)</f>
        <v>49</v>
      </c>
    </row>
    <row r="14" spans="1:10" ht="15" thickBot="1" x14ac:dyDescent="0.4">
      <c r="A14" s="188" t="s">
        <v>821</v>
      </c>
      <c r="B14" s="145">
        <v>23</v>
      </c>
      <c r="C14" s="145">
        <v>1</v>
      </c>
      <c r="D14" s="145">
        <v>14</v>
      </c>
      <c r="E14" s="211">
        <f>SUM(B14:D14)</f>
        <v>38</v>
      </c>
    </row>
    <row r="15" spans="1:10" ht="24" customHeight="1" x14ac:dyDescent="0.35"/>
    <row r="16" spans="1:10" s="140" customFormat="1" x14ac:dyDescent="0.35">
      <c r="A16" s="192"/>
      <c r="B16" s="214"/>
      <c r="C16" s="214"/>
    </row>
    <row r="17" spans="1:7" s="140" customFormat="1" x14ac:dyDescent="0.35">
      <c r="A17" s="210"/>
      <c r="B17" s="182"/>
      <c r="C17" s="182"/>
    </row>
    <row r="18" spans="1:7" s="140" customFormat="1" x14ac:dyDescent="0.35">
      <c r="A18" s="210"/>
      <c r="B18" s="191"/>
      <c r="C18" s="191"/>
    </row>
    <row r="19" spans="1:7" s="140" customFormat="1" x14ac:dyDescent="0.35">
      <c r="A19" s="210"/>
      <c r="B19" s="191"/>
      <c r="C19" s="191"/>
    </row>
    <row r="20" spans="1:7" s="140" customFormat="1" x14ac:dyDescent="0.35">
      <c r="A20" s="210"/>
      <c r="B20" s="191"/>
      <c r="C20" s="191"/>
    </row>
    <row r="21" spans="1:7" s="140" customFormat="1" x14ac:dyDescent="0.35"/>
    <row r="22" spans="1:7" ht="31.5" customHeight="1" x14ac:dyDescent="0.35">
      <c r="A22" s="307"/>
      <c r="B22" s="307"/>
      <c r="C22" s="307"/>
      <c r="D22" s="307"/>
      <c r="E22" s="307"/>
    </row>
    <row r="23" spans="1:7" ht="32.25" customHeight="1" x14ac:dyDescent="0.35">
      <c r="A23" s="308"/>
      <c r="B23" s="308"/>
      <c r="C23" s="308"/>
      <c r="D23" s="308"/>
      <c r="E23" s="308"/>
      <c r="F23" s="290"/>
      <c r="G23" s="290"/>
    </row>
    <row r="24" spans="1:7" ht="15" customHeight="1" x14ac:dyDescent="0.35">
      <c r="A24" s="291"/>
      <c r="B24" s="291"/>
      <c r="C24" s="291"/>
      <c r="D24" s="291"/>
      <c r="E24" s="291"/>
      <c r="F24" s="290"/>
      <c r="G24" s="290"/>
    </row>
    <row r="25" spans="1:7" ht="15" customHeight="1" x14ac:dyDescent="0.35">
      <c r="A25" s="178"/>
      <c r="B25" s="291"/>
      <c r="C25" s="291"/>
      <c r="D25" s="291"/>
      <c r="E25" s="291"/>
      <c r="F25" s="290"/>
      <c r="G25" s="290"/>
    </row>
    <row r="26" spans="1:7" ht="34.5" customHeight="1" x14ac:dyDescent="0.35">
      <c r="A26" s="307"/>
      <c r="B26" s="307"/>
      <c r="C26" s="307"/>
      <c r="D26" s="307"/>
      <c r="E26" s="307"/>
    </row>
    <row r="27" spans="1:7" ht="12.75" customHeight="1" x14ac:dyDescent="0.35">
      <c r="A27" s="291"/>
      <c r="B27" s="291"/>
      <c r="C27" s="291"/>
      <c r="D27" s="291"/>
      <c r="E27" s="291"/>
    </row>
    <row r="28" spans="1:7" x14ac:dyDescent="0.35">
      <c r="A28" s="307"/>
      <c r="B28" s="307"/>
      <c r="C28" s="307"/>
      <c r="D28" s="307"/>
    </row>
    <row r="29" spans="1:7" x14ac:dyDescent="0.35">
      <c r="A29" s="146"/>
    </row>
    <row r="30" spans="1:7" x14ac:dyDescent="0.35">
      <c r="A30" s="146"/>
    </row>
    <row r="31" spans="1:7" x14ac:dyDescent="0.35">
      <c r="A31" s="176"/>
    </row>
    <row r="34" spans="1:5" x14ac:dyDescent="0.35">
      <c r="A34" s="175"/>
    </row>
    <row r="35" spans="1:5" x14ac:dyDescent="0.35">
      <c r="E35" s="144"/>
    </row>
    <row r="36" spans="1:5" x14ac:dyDescent="0.35">
      <c r="A36" s="140"/>
      <c r="E36" s="144"/>
    </row>
  </sheetData>
  <mergeCells count="5">
    <mergeCell ref="A1:E1"/>
    <mergeCell ref="A22:E22"/>
    <mergeCell ref="A23:E23"/>
    <mergeCell ref="A26:E26"/>
    <mergeCell ref="A28:D28"/>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F33"/>
  <sheetViews>
    <sheetView workbookViewId="0">
      <selection activeCell="B14" sqref="B14"/>
    </sheetView>
  </sheetViews>
  <sheetFormatPr defaultColWidth="9.1796875" defaultRowHeight="14.5" x14ac:dyDescent="0.35"/>
  <cols>
    <col min="1" max="1" width="45.81640625" style="145" customWidth="1"/>
    <col min="2" max="5" width="15.81640625" style="145" customWidth="1"/>
    <col min="6" max="16384" width="9.1796875" style="145"/>
  </cols>
  <sheetData>
    <row r="1" spans="1:6" ht="40.4" customHeight="1" x14ac:dyDescent="0.35">
      <c r="A1" s="309" t="s">
        <v>830</v>
      </c>
      <c r="B1" s="309"/>
      <c r="C1" s="309"/>
      <c r="D1" s="309"/>
      <c r="E1" s="309"/>
      <c r="F1" s="209"/>
    </row>
    <row r="2" spans="1:6" ht="15" customHeight="1" x14ac:dyDescent="0.35">
      <c r="B2" s="208"/>
      <c r="C2" s="208"/>
      <c r="D2" s="207"/>
      <c r="E2" s="207"/>
      <c r="F2" s="207"/>
    </row>
    <row r="3" spans="1:6" ht="15" customHeight="1" x14ac:dyDescent="0.35">
      <c r="A3" s="215" t="s">
        <v>829</v>
      </c>
      <c r="B3" s="208"/>
      <c r="C3" s="208"/>
      <c r="D3" s="207"/>
      <c r="E3" s="207"/>
      <c r="F3" s="207"/>
    </row>
    <row r="4" spans="1:6" ht="15" customHeight="1" x14ac:dyDescent="0.35">
      <c r="A4" s="313" t="str">
        <f>CONCATENATE(FIRE1304!$A$3,"_1304")</f>
        <v>2022_1304</v>
      </c>
      <c r="B4" s="313"/>
      <c r="C4" s="313"/>
      <c r="D4" s="313"/>
      <c r="E4" s="313"/>
      <c r="F4" s="141"/>
    </row>
    <row r="5" spans="1:6" ht="15" customHeight="1" thickBot="1" x14ac:dyDescent="0.4">
      <c r="B5" s="214"/>
      <c r="C5" s="214"/>
      <c r="D5" s="214"/>
      <c r="E5" s="213"/>
      <c r="F5" s="141"/>
    </row>
    <row r="6" spans="1:6" ht="17" thickBot="1" x14ac:dyDescent="0.4">
      <c r="B6" s="184" t="s">
        <v>828</v>
      </c>
      <c r="C6" s="184" t="s">
        <v>578</v>
      </c>
      <c r="D6" s="184" t="s">
        <v>577</v>
      </c>
      <c r="E6" s="206" t="s">
        <v>6</v>
      </c>
      <c r="F6" s="141"/>
    </row>
    <row r="7" spans="1:6" ht="27.75" customHeight="1" x14ac:dyDescent="0.35">
      <c r="A7" s="205" t="s">
        <v>587</v>
      </c>
      <c r="B7" s="197">
        <f ca="1">INDIRECT("'("&amp;$A$4&amp;")'!b4")</f>
        <v>34490</v>
      </c>
      <c r="C7" s="197">
        <f ca="1">INDIRECT("'("&amp;$A$4&amp;")'!c4")</f>
        <v>3087</v>
      </c>
      <c r="D7" s="197">
        <f ca="1">INDIRECT("'("&amp;$A$4&amp;")'!d4")</f>
        <v>9663</v>
      </c>
      <c r="E7" s="197">
        <f ca="1">INDIRECT("'("&amp;$A$4&amp;")'!e4")</f>
        <v>47240</v>
      </c>
      <c r="F7" s="140"/>
    </row>
    <row r="8" spans="1:6" x14ac:dyDescent="0.35">
      <c r="A8" s="204" t="s">
        <v>826</v>
      </c>
      <c r="B8" s="197">
        <f ca="1">INDIRECT("'("&amp;$A$4&amp;")'!b5")</f>
        <v>2409</v>
      </c>
      <c r="C8" s="197">
        <f ca="1">INDIRECT("'("&amp;$A$4&amp;")'!c5")</f>
        <v>3446</v>
      </c>
      <c r="D8" s="197">
        <f ca="1">INDIRECT("'("&amp;$A$4&amp;")'!d5")</f>
        <v>5714</v>
      </c>
      <c r="E8" s="197">
        <f ca="1">INDIRECT("'("&amp;$A$4&amp;")'!e5")</f>
        <v>11569</v>
      </c>
      <c r="F8" s="140"/>
    </row>
    <row r="9" spans="1:6" ht="15" customHeight="1" x14ac:dyDescent="0.35">
      <c r="A9" s="201" t="s">
        <v>823</v>
      </c>
      <c r="B9" s="197"/>
      <c r="C9" s="197"/>
      <c r="D9" s="197"/>
      <c r="E9" s="197"/>
      <c r="F9" s="140"/>
    </row>
    <row r="10" spans="1:6" x14ac:dyDescent="0.35">
      <c r="A10" s="198" t="s">
        <v>825</v>
      </c>
      <c r="B10" s="197">
        <f ca="1">INDIRECT("'("&amp;$A$4&amp;")'!b7")</f>
        <v>1886</v>
      </c>
      <c r="C10" s="197">
        <f ca="1">INDIRECT("'("&amp;$A$4&amp;")'!c7")</f>
        <v>2709</v>
      </c>
      <c r="D10" s="197">
        <f ca="1">INDIRECT("'("&amp;$A$4&amp;")'!d7")</f>
        <v>5067</v>
      </c>
      <c r="E10" s="197">
        <f ca="1">INDIRECT("'("&amp;$A$4&amp;")'!e7")</f>
        <v>9662</v>
      </c>
      <c r="F10" s="140"/>
    </row>
    <row r="11" spans="1:6" s="143" customFormat="1" x14ac:dyDescent="0.35">
      <c r="A11" s="196" t="s">
        <v>586</v>
      </c>
      <c r="B11" s="197">
        <f ca="1">INDIRECT("'("&amp;$A$4&amp;")'!b8")</f>
        <v>523</v>
      </c>
      <c r="C11" s="197">
        <f ca="1">INDIRECT("'("&amp;$A$4&amp;")'!c8")</f>
        <v>737</v>
      </c>
      <c r="D11" s="197">
        <f ca="1">INDIRECT("'("&amp;$A$4&amp;")'!d8")</f>
        <v>647</v>
      </c>
      <c r="E11" s="197">
        <f ca="1">INDIRECT("'("&amp;$A$4&amp;")'!e8")</f>
        <v>1907</v>
      </c>
      <c r="F11" s="142"/>
    </row>
    <row r="12" spans="1:6" ht="21.75" customHeight="1" x14ac:dyDescent="0.35">
      <c r="A12" s="192" t="s">
        <v>584</v>
      </c>
      <c r="B12" s="197">
        <f ca="1">INDIRECT("'("&amp;$A$4&amp;")'!b9")</f>
        <v>680</v>
      </c>
      <c r="C12" s="197">
        <f ca="1">INDIRECT("'("&amp;$A$4&amp;")'!c9")</f>
        <v>110</v>
      </c>
      <c r="D12" s="197">
        <f ca="1">INDIRECT("'("&amp;$A$4&amp;")'!d9")</f>
        <v>23401</v>
      </c>
      <c r="E12" s="197">
        <f ca="1">INDIRECT("'("&amp;$A$4&amp;")'!e9")</f>
        <v>24191</v>
      </c>
      <c r="F12" s="140"/>
    </row>
    <row r="13" spans="1:6" ht="20.25" customHeight="1" x14ac:dyDescent="0.35">
      <c r="A13" s="192" t="s">
        <v>583</v>
      </c>
      <c r="B13" s="212" t="str">
        <f ca="1">INDIRECT("'("&amp;$A$4&amp;")'!b10")</f>
        <v>..</v>
      </c>
      <c r="C13" s="212">
        <f ca="1">INDIRECT("'("&amp;$A$4&amp;")'!c10")</f>
        <v>438</v>
      </c>
      <c r="D13" s="212">
        <f ca="1">INDIRECT("'("&amp;$A$4&amp;")'!d10")</f>
        <v>7026</v>
      </c>
      <c r="E13" s="212">
        <f ca="1">INDIRECT("'("&amp;$A$4&amp;")'!e10")</f>
        <v>7464</v>
      </c>
      <c r="F13" s="140"/>
    </row>
    <row r="14" spans="1:6" ht="17.25" customHeight="1" x14ac:dyDescent="0.35">
      <c r="A14" s="192" t="s">
        <v>824</v>
      </c>
      <c r="B14" s="197">
        <f ca="1">INDIRECT("'("&amp;$A$4&amp;")'!b11")</f>
        <v>19</v>
      </c>
      <c r="C14" s="197">
        <f ca="1">INDIRECT("'("&amp;$A$4&amp;")'!c11")</f>
        <v>8</v>
      </c>
      <c r="D14" s="197">
        <f ca="1">INDIRECT("'("&amp;$A$4&amp;")'!d11")</f>
        <v>52</v>
      </c>
      <c r="E14" s="197">
        <f ca="1">INDIRECT("'("&amp;$A$4&amp;")'!e11")</f>
        <v>79</v>
      </c>
      <c r="F14" s="140"/>
    </row>
    <row r="15" spans="1:6" x14ac:dyDescent="0.35">
      <c r="A15" s="190" t="s">
        <v>823</v>
      </c>
      <c r="B15" s="197"/>
      <c r="C15" s="197"/>
      <c r="D15" s="197"/>
      <c r="E15" s="197"/>
      <c r="F15" s="140"/>
    </row>
    <row r="16" spans="1:6" x14ac:dyDescent="0.35">
      <c r="A16" s="189" t="s">
        <v>822</v>
      </c>
      <c r="B16" s="197">
        <f ca="1">INDIRECT("'("&amp;$A$4&amp;")'!b13")</f>
        <v>11</v>
      </c>
      <c r="C16" s="197">
        <f ca="1">INDIRECT("'("&amp;$A$4&amp;")'!c13")</f>
        <v>7</v>
      </c>
      <c r="D16" s="197">
        <f ca="1">INDIRECT("'("&amp;$A$4&amp;")'!d13")</f>
        <v>31</v>
      </c>
      <c r="E16" s="197">
        <f ca="1">INDIRECT("'("&amp;$A$4&amp;")'!e13")</f>
        <v>49</v>
      </c>
    </row>
    <row r="17" spans="1:6" ht="15" thickBot="1" x14ac:dyDescent="0.4">
      <c r="A17" s="188" t="s">
        <v>821</v>
      </c>
      <c r="B17" s="245">
        <f ca="1">INDIRECT("'("&amp;$A$4&amp;")'!b14")</f>
        <v>8</v>
      </c>
      <c r="C17" s="245">
        <f ca="1">INDIRECT("'("&amp;$A$4&amp;")'!c14")</f>
        <v>1</v>
      </c>
      <c r="D17" s="245">
        <f ca="1">INDIRECT("'("&amp;$A$4&amp;")'!d14")</f>
        <v>21</v>
      </c>
      <c r="E17" s="245">
        <f ca="1">INDIRECT("'("&amp;$A$4&amp;")'!e14")</f>
        <v>30</v>
      </c>
    </row>
    <row r="18" spans="1:6" ht="24" customHeight="1" x14ac:dyDescent="0.35"/>
    <row r="19" spans="1:6" ht="31.5" customHeight="1" x14ac:dyDescent="0.35">
      <c r="A19" s="314" t="s">
        <v>882</v>
      </c>
      <c r="B19" s="314"/>
      <c r="C19" s="314"/>
      <c r="D19" s="314"/>
      <c r="E19" s="314"/>
    </row>
    <row r="20" spans="1:6" ht="32.25" customHeight="1" x14ac:dyDescent="0.35">
      <c r="A20" s="308" t="s">
        <v>817</v>
      </c>
      <c r="B20" s="308"/>
      <c r="C20" s="308"/>
      <c r="D20" s="308"/>
      <c r="E20" s="308"/>
      <c r="F20" s="8"/>
    </row>
    <row r="21" spans="1:6" ht="15" customHeight="1" x14ac:dyDescent="0.35">
      <c r="A21" s="1"/>
      <c r="B21" s="1"/>
      <c r="C21" s="1"/>
      <c r="D21" s="1"/>
      <c r="E21" s="1"/>
      <c r="F21" s="8"/>
    </row>
    <row r="22" spans="1:6" ht="15" customHeight="1" x14ac:dyDescent="0.35">
      <c r="A22" s="178" t="s">
        <v>816</v>
      </c>
      <c r="B22" s="1"/>
      <c r="C22" s="1"/>
      <c r="D22" s="1"/>
      <c r="E22" s="1"/>
      <c r="F22" s="8"/>
    </row>
    <row r="23" spans="1:6" ht="34.5" customHeight="1" x14ac:dyDescent="0.35">
      <c r="A23" s="307" t="s">
        <v>815</v>
      </c>
      <c r="B23" s="307"/>
      <c r="C23" s="307"/>
      <c r="D23" s="307"/>
      <c r="E23" s="307"/>
    </row>
    <row r="24" spans="1:6" ht="12.75" customHeight="1" x14ac:dyDescent="0.35">
      <c r="A24" s="1"/>
      <c r="B24" s="1"/>
      <c r="C24" s="1"/>
      <c r="D24" s="1"/>
      <c r="E24" s="1"/>
    </row>
    <row r="25" spans="1:6" x14ac:dyDescent="0.35">
      <c r="A25" s="307" t="s">
        <v>3</v>
      </c>
      <c r="B25" s="307"/>
      <c r="C25" s="307"/>
      <c r="D25" s="307"/>
    </row>
    <row r="26" spans="1:6" x14ac:dyDescent="0.35">
      <c r="A26" s="146" t="s">
        <v>2</v>
      </c>
    </row>
    <row r="27" spans="1:6" x14ac:dyDescent="0.35">
      <c r="A27" s="146"/>
    </row>
    <row r="28" spans="1:6" x14ac:dyDescent="0.35">
      <c r="A28" s="176" t="s">
        <v>814</v>
      </c>
    </row>
    <row r="30" spans="1:6" x14ac:dyDescent="0.35">
      <c r="A30" s="145" t="s">
        <v>1</v>
      </c>
    </row>
    <row r="31" spans="1:6" x14ac:dyDescent="0.35">
      <c r="A31" s="175" t="s">
        <v>813</v>
      </c>
    </row>
    <row r="32" spans="1:6" x14ac:dyDescent="0.35">
      <c r="E32" s="144" t="s">
        <v>812</v>
      </c>
    </row>
    <row r="33" spans="1:5" x14ac:dyDescent="0.35">
      <c r="A33" s="140" t="s">
        <v>0</v>
      </c>
      <c r="E33" s="144" t="s">
        <v>811</v>
      </c>
    </row>
  </sheetData>
  <mergeCells count="6">
    <mergeCell ref="A25:D25"/>
    <mergeCell ref="A1:E1"/>
    <mergeCell ref="A4:E4"/>
    <mergeCell ref="A19:E19"/>
    <mergeCell ref="A20:E20"/>
    <mergeCell ref="A23:E23"/>
  </mergeCells>
  <hyperlinks>
    <hyperlink ref="A26" r:id="rId1" xr:uid="{00000000-0004-0000-0B00-000000000000}"/>
    <hyperlink ref="A31" r:id="rId2" xr:uid="{00000000-0004-0000-0B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pageSetUpPr fitToPage="1"/>
  </sheetPr>
  <dimension ref="A1:AQ65"/>
  <sheetViews>
    <sheetView topLeftCell="F1" zoomScale="60" zoomScaleNormal="60" workbookViewId="0">
      <pane ySplit="1" topLeftCell="A46" activePane="bottomLeft" state="frozen"/>
      <selection activeCell="U1" sqref="U1"/>
      <selection pane="bottomLeft" activeCell="K55" sqref="K55"/>
    </sheetView>
  </sheetViews>
  <sheetFormatPr defaultColWidth="9.1796875" defaultRowHeight="15.5" x14ac:dyDescent="0.35"/>
  <cols>
    <col min="1" max="11" width="9.1796875" style="85" customWidth="1"/>
    <col min="12" max="12" width="34.81640625" style="85" bestFit="1" customWidth="1"/>
    <col min="13" max="13" width="58.1796875" style="85" customWidth="1"/>
    <col min="14" max="14" width="17.453125" style="85" customWidth="1"/>
    <col min="15" max="15" width="14.1796875" style="85" customWidth="1"/>
    <col min="16" max="16" width="16" style="85" customWidth="1"/>
    <col min="17" max="17" width="18.81640625" style="85" customWidth="1"/>
    <col min="18" max="18" width="26.1796875" style="14" bestFit="1" customWidth="1"/>
    <col min="19" max="19" width="26.81640625" style="14" bestFit="1" customWidth="1"/>
    <col min="20" max="20" width="37" style="14" bestFit="1" customWidth="1"/>
    <col min="21" max="21" width="37.54296875" style="14" bestFit="1" customWidth="1"/>
    <col min="22" max="22" width="26.1796875" style="14" bestFit="1" customWidth="1"/>
    <col min="23" max="23" width="25.54296875" style="17" bestFit="1" customWidth="1"/>
    <col min="24" max="24" width="26.1796875" style="17" bestFit="1" customWidth="1"/>
    <col min="25" max="25" width="30.81640625" style="17" bestFit="1" customWidth="1"/>
    <col min="26" max="26" width="25.54296875" style="17" bestFit="1" customWidth="1"/>
    <col min="27" max="27" width="15.453125" style="20" bestFit="1" customWidth="1"/>
    <col min="28" max="28" width="14.1796875" style="26" customWidth="1"/>
    <col min="29" max="29" width="22.54296875" style="26" bestFit="1" customWidth="1"/>
    <col min="30" max="30" width="14.1796875" style="29" customWidth="1"/>
    <col min="31" max="31" width="18.81640625" style="118" customWidth="1"/>
    <col min="32" max="32" width="26.1796875" style="9" bestFit="1" customWidth="1"/>
    <col min="33" max="33" width="26.81640625" style="9" bestFit="1" customWidth="1"/>
    <col min="34" max="34" width="31.54296875" style="9" bestFit="1" customWidth="1"/>
    <col min="35" max="35" width="26.1796875" style="9" bestFit="1" customWidth="1"/>
    <col min="36" max="36" width="30.81640625" style="34" bestFit="1" customWidth="1"/>
    <col min="37" max="37" width="31.1796875" style="34" bestFit="1" customWidth="1"/>
    <col min="38" max="38" width="36.1796875" style="34" bestFit="1" customWidth="1"/>
    <col min="39" max="39" width="30.81640625" style="34" bestFit="1" customWidth="1"/>
    <col min="40" max="40" width="21.81640625" style="26" bestFit="1" customWidth="1"/>
    <col min="41" max="41" width="18" style="125" bestFit="1" customWidth="1"/>
    <col min="42" max="42" width="21.81640625" style="118" bestFit="1" customWidth="1"/>
    <col min="43" max="43" width="30.81640625" style="118" bestFit="1" customWidth="1"/>
    <col min="44" max="16384" width="9.1796875" style="85"/>
  </cols>
  <sheetData>
    <row r="1" spans="1:43" x14ac:dyDescent="0.35">
      <c r="A1" s="118" t="s">
        <v>468</v>
      </c>
      <c r="B1" s="118" t="s">
        <v>467</v>
      </c>
      <c r="C1" s="118" t="s">
        <v>466</v>
      </c>
      <c r="D1" s="118" t="s">
        <v>465</v>
      </c>
      <c r="E1" s="118" t="s">
        <v>464</v>
      </c>
      <c r="F1" s="118" t="s">
        <v>463</v>
      </c>
      <c r="G1" s="118" t="s">
        <v>462</v>
      </c>
      <c r="H1" s="118" t="s">
        <v>461</v>
      </c>
      <c r="I1" s="118" t="s">
        <v>460</v>
      </c>
      <c r="J1" s="118" t="s">
        <v>459</v>
      </c>
      <c r="K1" s="118" t="s">
        <v>458</v>
      </c>
      <c r="L1" s="118" t="s">
        <v>457</v>
      </c>
      <c r="M1" s="105" t="s">
        <v>456</v>
      </c>
      <c r="N1" s="105" t="s">
        <v>455</v>
      </c>
      <c r="O1" s="105" t="s">
        <v>454</v>
      </c>
      <c r="P1" s="105" t="s">
        <v>453</v>
      </c>
      <c r="Q1" s="105" t="s">
        <v>452</v>
      </c>
      <c r="R1" s="82" t="s">
        <v>451</v>
      </c>
      <c r="S1" s="82" t="s">
        <v>450</v>
      </c>
      <c r="T1" s="82" t="s">
        <v>449</v>
      </c>
      <c r="U1" s="82" t="s">
        <v>448</v>
      </c>
      <c r="V1" s="82" t="s">
        <v>447</v>
      </c>
      <c r="W1" s="88" t="s">
        <v>446</v>
      </c>
      <c r="X1" s="88" t="s">
        <v>445</v>
      </c>
      <c r="Y1" s="88" t="s">
        <v>444</v>
      </c>
      <c r="Z1" s="88" t="s">
        <v>443</v>
      </c>
      <c r="AA1" s="91" t="s">
        <v>442</v>
      </c>
      <c r="AB1" s="98" t="s">
        <v>441</v>
      </c>
      <c r="AC1" s="98" t="s">
        <v>440</v>
      </c>
      <c r="AD1" s="86" t="s">
        <v>439</v>
      </c>
      <c r="AE1" s="105" t="s">
        <v>438</v>
      </c>
      <c r="AF1" s="111" t="s">
        <v>437</v>
      </c>
      <c r="AG1" s="111" t="s">
        <v>436</v>
      </c>
      <c r="AH1" s="111" t="s">
        <v>435</v>
      </c>
      <c r="AI1" s="111" t="s">
        <v>434</v>
      </c>
      <c r="AJ1" s="113" t="s">
        <v>433</v>
      </c>
      <c r="AK1" s="113" t="s">
        <v>432</v>
      </c>
      <c r="AL1" s="113" t="s">
        <v>431</v>
      </c>
      <c r="AM1" s="113" t="s">
        <v>430</v>
      </c>
      <c r="AN1" s="98" t="s">
        <v>429</v>
      </c>
      <c r="AO1" s="86" t="s">
        <v>428</v>
      </c>
      <c r="AP1" s="105" t="s">
        <v>427</v>
      </c>
      <c r="AQ1" s="105" t="s">
        <v>426</v>
      </c>
    </row>
    <row r="2" spans="1:43" x14ac:dyDescent="0.35">
      <c r="A2" s="85" t="s">
        <v>425</v>
      </c>
      <c r="B2" s="85" t="s">
        <v>288</v>
      </c>
      <c r="C2" s="85" t="s">
        <v>286</v>
      </c>
      <c r="D2" s="85" t="s">
        <v>257</v>
      </c>
      <c r="E2" s="119">
        <v>43235.561111111114</v>
      </c>
      <c r="F2" s="119">
        <v>43235.606249999997</v>
      </c>
      <c r="G2" s="85" t="s">
        <v>424</v>
      </c>
      <c r="H2" s="85" t="s">
        <v>283</v>
      </c>
      <c r="I2" s="85" t="s">
        <v>286</v>
      </c>
      <c r="J2" s="85" t="s">
        <v>423</v>
      </c>
      <c r="L2" s="85" t="s">
        <v>284</v>
      </c>
      <c r="M2" s="120" t="s">
        <v>256</v>
      </c>
      <c r="N2" s="106">
        <v>2569178</v>
      </c>
      <c r="O2" s="106">
        <v>42392</v>
      </c>
      <c r="P2" s="106">
        <v>143680</v>
      </c>
      <c r="Q2" s="106">
        <v>8665376</v>
      </c>
      <c r="R2" s="15">
        <v>456255.4</v>
      </c>
      <c r="S2" s="15">
        <v>5040.95</v>
      </c>
      <c r="T2" s="15">
        <v>21400.49</v>
      </c>
      <c r="U2" s="15">
        <v>22508.52</v>
      </c>
      <c r="V2" s="15">
        <v>1067688.1000000001</v>
      </c>
      <c r="W2" s="18">
        <v>681122.13</v>
      </c>
      <c r="X2" s="18">
        <v>5856.14</v>
      </c>
      <c r="Y2" s="18">
        <v>31901.119999999999</v>
      </c>
      <c r="Z2" s="18">
        <v>1207422.74</v>
      </c>
      <c r="AA2" s="21">
        <v>204377.16</v>
      </c>
      <c r="AB2" s="27">
        <v>29070.29</v>
      </c>
      <c r="AC2" s="27">
        <v>0</v>
      </c>
      <c r="AD2" s="7">
        <v>6155.12</v>
      </c>
      <c r="AE2" s="122">
        <v>3738798.16</v>
      </c>
      <c r="AF2" s="10">
        <v>2236246.0099999998</v>
      </c>
      <c r="AG2" s="10">
        <v>4611.49</v>
      </c>
      <c r="AH2" s="10">
        <v>19355.98</v>
      </c>
      <c r="AI2" s="10">
        <v>0</v>
      </c>
      <c r="AJ2" s="35">
        <v>8462456.0199999996</v>
      </c>
      <c r="AK2" s="35">
        <v>11400.07</v>
      </c>
      <c r="AL2" s="35">
        <v>27581.25</v>
      </c>
      <c r="AM2" s="35">
        <v>14896.48</v>
      </c>
      <c r="AN2" s="27">
        <v>0</v>
      </c>
      <c r="AO2" s="124">
        <v>186647.1</v>
      </c>
      <c r="AP2" s="122">
        <v>10963194.4</v>
      </c>
      <c r="AQ2" s="122">
        <v>-7224396.2400000002</v>
      </c>
    </row>
    <row r="3" spans="1:43" x14ac:dyDescent="0.35">
      <c r="A3" s="85" t="s">
        <v>422</v>
      </c>
      <c r="B3" s="85" t="s">
        <v>288</v>
      </c>
      <c r="C3" s="85" t="s">
        <v>286</v>
      </c>
      <c r="D3" s="85" t="s">
        <v>267</v>
      </c>
      <c r="E3" s="119">
        <v>43235.509722222225</v>
      </c>
      <c r="F3" s="119">
        <v>43244.306250000001</v>
      </c>
      <c r="G3" s="85" t="s">
        <v>421</v>
      </c>
      <c r="H3" s="85" t="s">
        <v>283</v>
      </c>
      <c r="I3" s="85" t="s">
        <v>286</v>
      </c>
      <c r="J3" s="85" t="s">
        <v>420</v>
      </c>
      <c r="L3" s="85" t="s">
        <v>284</v>
      </c>
      <c r="M3" s="120" t="s">
        <v>266</v>
      </c>
      <c r="N3" s="106">
        <v>3396964</v>
      </c>
      <c r="O3" s="106">
        <v>114821</v>
      </c>
      <c r="P3" s="106">
        <v>215813</v>
      </c>
      <c r="Q3" s="106">
        <v>9802909</v>
      </c>
      <c r="R3" s="15">
        <v>221654</v>
      </c>
      <c r="S3" s="15">
        <v>13664</v>
      </c>
      <c r="T3" s="15">
        <v>21455</v>
      </c>
      <c r="U3" s="15">
        <v>0</v>
      </c>
      <c r="V3" s="15">
        <v>1222383</v>
      </c>
      <c r="W3" s="18">
        <v>737141</v>
      </c>
      <c r="X3" s="18">
        <v>14412</v>
      </c>
      <c r="Y3" s="18">
        <v>46831</v>
      </c>
      <c r="Z3" s="18">
        <v>1401816</v>
      </c>
      <c r="AA3" s="21">
        <v>311021</v>
      </c>
      <c r="AB3" s="27">
        <v>0</v>
      </c>
      <c r="AC3" s="27">
        <v>94589</v>
      </c>
      <c r="AD3" s="7">
        <v>0</v>
      </c>
      <c r="AE3" s="122">
        <v>4084966</v>
      </c>
      <c r="AF3" s="10">
        <v>1232915</v>
      </c>
      <c r="AG3" s="10">
        <v>5417</v>
      </c>
      <c r="AH3" s="10">
        <v>29682</v>
      </c>
      <c r="AI3" s="10">
        <v>0</v>
      </c>
      <c r="AJ3" s="35">
        <v>10720021</v>
      </c>
      <c r="AK3" s="35">
        <v>5894</v>
      </c>
      <c r="AL3" s="35">
        <v>49301</v>
      </c>
      <c r="AM3" s="35">
        <v>627</v>
      </c>
      <c r="AN3" s="27">
        <v>5341</v>
      </c>
      <c r="AO3" s="124">
        <v>0</v>
      </c>
      <c r="AP3" s="122">
        <v>12049198</v>
      </c>
      <c r="AQ3" s="122">
        <v>-7964232</v>
      </c>
    </row>
    <row r="4" spans="1:43" x14ac:dyDescent="0.35">
      <c r="A4" s="85" t="s">
        <v>419</v>
      </c>
      <c r="B4" s="85" t="s">
        <v>288</v>
      </c>
      <c r="C4" s="85" t="s">
        <v>286</v>
      </c>
      <c r="D4" s="85" t="s">
        <v>272</v>
      </c>
      <c r="E4" s="119">
        <v>43251.509722222225</v>
      </c>
      <c r="F4" s="119">
        <v>43251.642361111109</v>
      </c>
      <c r="G4" s="85" t="s">
        <v>418</v>
      </c>
      <c r="H4" s="85" t="s">
        <v>283</v>
      </c>
      <c r="I4" s="85" t="s">
        <v>286</v>
      </c>
      <c r="J4" s="85" t="s">
        <v>417</v>
      </c>
      <c r="L4" s="85" t="s">
        <v>284</v>
      </c>
      <c r="M4" s="120" t="s">
        <v>416</v>
      </c>
      <c r="N4" s="106">
        <v>8228038</v>
      </c>
      <c r="O4" s="106">
        <v>348224</v>
      </c>
      <c r="P4" s="106">
        <v>533852</v>
      </c>
      <c r="Q4" s="106">
        <v>14190378</v>
      </c>
      <c r="R4" s="15">
        <v>1180378</v>
      </c>
      <c r="S4" s="15">
        <v>37378</v>
      </c>
      <c r="T4" s="15">
        <v>91842</v>
      </c>
      <c r="U4" s="15">
        <v>120382</v>
      </c>
      <c r="V4" s="15">
        <v>1784614</v>
      </c>
      <c r="W4" s="18">
        <v>1742119</v>
      </c>
      <c r="X4" s="18">
        <v>41439</v>
      </c>
      <c r="Y4" s="18">
        <v>115846</v>
      </c>
      <c r="Z4" s="18">
        <v>2029224</v>
      </c>
      <c r="AA4" s="21">
        <v>137534</v>
      </c>
      <c r="AB4" s="27">
        <v>0</v>
      </c>
      <c r="AC4" s="27">
        <v>0</v>
      </c>
      <c r="AD4" s="7">
        <v>0</v>
      </c>
      <c r="AE4" s="122">
        <v>7280756</v>
      </c>
      <c r="AF4" s="10">
        <v>3108344.11</v>
      </c>
      <c r="AG4" s="10">
        <v>0</v>
      </c>
      <c r="AH4" s="10">
        <v>0</v>
      </c>
      <c r="AI4" s="10">
        <v>0</v>
      </c>
      <c r="AJ4" s="35">
        <v>17655351</v>
      </c>
      <c r="AK4" s="35">
        <v>51719</v>
      </c>
      <c r="AL4" s="35">
        <v>91318</v>
      </c>
      <c r="AM4" s="35">
        <v>37807</v>
      </c>
      <c r="AN4" s="27">
        <v>6740</v>
      </c>
      <c r="AO4" s="124">
        <v>0</v>
      </c>
      <c r="AP4" s="122">
        <v>20951279.109999999</v>
      </c>
      <c r="AQ4" s="122">
        <v>-13670523.109999999</v>
      </c>
    </row>
    <row r="5" spans="1:43" x14ac:dyDescent="0.35">
      <c r="A5" s="85" t="s">
        <v>415</v>
      </c>
      <c r="B5" s="85" t="s">
        <v>288</v>
      </c>
      <c r="C5" s="85" t="s">
        <v>286</v>
      </c>
      <c r="D5" s="85" t="s">
        <v>234</v>
      </c>
      <c r="E5" s="119">
        <v>43217.428472222222</v>
      </c>
      <c r="F5" s="119">
        <v>43224.522222222222</v>
      </c>
      <c r="G5" s="85" t="s">
        <v>414</v>
      </c>
      <c r="H5" s="85" t="s">
        <v>283</v>
      </c>
      <c r="I5" s="85" t="s">
        <v>286</v>
      </c>
      <c r="J5" s="85" t="s">
        <v>413</v>
      </c>
      <c r="L5" s="85" t="s">
        <v>284</v>
      </c>
      <c r="M5" s="120" t="s">
        <v>81</v>
      </c>
      <c r="N5" s="106">
        <v>2578344</v>
      </c>
      <c r="O5" s="106">
        <v>38808</v>
      </c>
      <c r="P5" s="106">
        <v>8951</v>
      </c>
      <c r="Q5" s="106">
        <v>5638887</v>
      </c>
      <c r="R5" s="15">
        <v>381056</v>
      </c>
      <c r="S5" s="15">
        <v>4198</v>
      </c>
      <c r="T5" s="15">
        <v>1288</v>
      </c>
      <c r="U5" s="15">
        <v>4104</v>
      </c>
      <c r="V5" s="15">
        <v>705953</v>
      </c>
      <c r="W5" s="18">
        <v>559501</v>
      </c>
      <c r="X5" s="18">
        <v>4618</v>
      </c>
      <c r="Y5" s="18">
        <v>1942</v>
      </c>
      <c r="Z5" s="18">
        <v>806361</v>
      </c>
      <c r="AA5" s="21">
        <v>0</v>
      </c>
      <c r="AB5" s="27">
        <v>51190</v>
      </c>
      <c r="AC5" s="27">
        <v>0</v>
      </c>
      <c r="AD5" s="7">
        <v>0</v>
      </c>
      <c r="AE5" s="122">
        <v>2520211</v>
      </c>
      <c r="AF5" s="10">
        <v>807426</v>
      </c>
      <c r="AG5" s="10">
        <v>0</v>
      </c>
      <c r="AH5" s="10">
        <v>0</v>
      </c>
      <c r="AI5" s="10">
        <v>0</v>
      </c>
      <c r="AJ5" s="35">
        <v>6209727</v>
      </c>
      <c r="AK5" s="35">
        <v>0</v>
      </c>
      <c r="AL5" s="35">
        <v>1693</v>
      </c>
      <c r="AM5" s="35">
        <v>0</v>
      </c>
      <c r="AN5" s="27">
        <v>145715</v>
      </c>
      <c r="AO5" s="124">
        <v>0</v>
      </c>
      <c r="AP5" s="122">
        <v>7164561</v>
      </c>
      <c r="AQ5" s="122">
        <v>-4644350</v>
      </c>
    </row>
    <row r="6" spans="1:43" x14ac:dyDescent="0.35">
      <c r="A6" s="85" t="s">
        <v>412</v>
      </c>
      <c r="B6" s="85" t="s">
        <v>288</v>
      </c>
      <c r="C6" s="85" t="s">
        <v>286</v>
      </c>
      <c r="D6" s="85" t="s">
        <v>211</v>
      </c>
      <c r="E6" s="119">
        <v>43229.694444444445</v>
      </c>
      <c r="F6" s="119">
        <v>43238.643055555556</v>
      </c>
      <c r="G6" s="85" t="s">
        <v>411</v>
      </c>
      <c r="H6" s="85" t="s">
        <v>283</v>
      </c>
      <c r="I6" s="85" t="s">
        <v>286</v>
      </c>
      <c r="J6" s="85" t="s">
        <v>410</v>
      </c>
      <c r="L6" s="85" t="s">
        <v>284</v>
      </c>
      <c r="M6" s="120" t="s">
        <v>101</v>
      </c>
      <c r="N6" s="106">
        <v>1811018</v>
      </c>
      <c r="O6" s="106">
        <v>251008</v>
      </c>
      <c r="P6" s="106">
        <v>466488</v>
      </c>
      <c r="Q6" s="106">
        <v>7023434</v>
      </c>
      <c r="R6" s="15">
        <v>261080</v>
      </c>
      <c r="S6" s="15">
        <v>32248</v>
      </c>
      <c r="T6" s="15">
        <v>89798</v>
      </c>
      <c r="U6" s="15">
        <v>0</v>
      </c>
      <c r="V6" s="15">
        <v>882621</v>
      </c>
      <c r="W6" s="18">
        <v>392991</v>
      </c>
      <c r="X6" s="18">
        <v>29870</v>
      </c>
      <c r="Y6" s="18">
        <v>101228</v>
      </c>
      <c r="Z6" s="18">
        <v>1004351</v>
      </c>
      <c r="AA6" s="21">
        <v>0</v>
      </c>
      <c r="AB6" s="27">
        <v>33801</v>
      </c>
      <c r="AC6" s="27">
        <v>0</v>
      </c>
      <c r="AD6" s="7">
        <v>0</v>
      </c>
      <c r="AE6" s="122">
        <v>2827988</v>
      </c>
      <c r="AF6" s="10">
        <v>1252972</v>
      </c>
      <c r="AG6" s="10">
        <v>41756</v>
      </c>
      <c r="AH6" s="10">
        <v>70596</v>
      </c>
      <c r="AI6" s="10">
        <v>105010</v>
      </c>
      <c r="AJ6" s="35">
        <v>4383726.72</v>
      </c>
      <c r="AK6" s="35">
        <v>29171</v>
      </c>
      <c r="AL6" s="35">
        <v>138608</v>
      </c>
      <c r="AM6" s="35">
        <v>5229</v>
      </c>
      <c r="AN6" s="27">
        <v>18550</v>
      </c>
      <c r="AO6" s="124">
        <v>25583.279999999999</v>
      </c>
      <c r="AP6" s="122">
        <v>6071202</v>
      </c>
      <c r="AQ6" s="122">
        <v>-3243214</v>
      </c>
    </row>
    <row r="7" spans="1:43" x14ac:dyDescent="0.35">
      <c r="A7" s="85" t="s">
        <v>409</v>
      </c>
      <c r="B7" s="85" t="s">
        <v>288</v>
      </c>
      <c r="C7" s="85" t="s">
        <v>286</v>
      </c>
      <c r="D7" s="85" t="s">
        <v>213</v>
      </c>
      <c r="E7" s="119">
        <v>43221.662499999999</v>
      </c>
      <c r="F7" s="119">
        <v>43237.348611111112</v>
      </c>
      <c r="G7" s="85" t="s">
        <v>408</v>
      </c>
      <c r="H7" s="85" t="s">
        <v>283</v>
      </c>
      <c r="I7" s="85" t="s">
        <v>286</v>
      </c>
      <c r="J7" s="85" t="s">
        <v>407</v>
      </c>
      <c r="L7" s="85" t="s">
        <v>284</v>
      </c>
      <c r="M7" s="120" t="s">
        <v>212</v>
      </c>
      <c r="N7" s="106">
        <v>3350959</v>
      </c>
      <c r="O7" s="106">
        <v>216151</v>
      </c>
      <c r="P7" s="106">
        <v>447438</v>
      </c>
      <c r="Q7" s="106">
        <v>8459105</v>
      </c>
      <c r="R7" s="15">
        <v>500360</v>
      </c>
      <c r="S7" s="15">
        <v>23148</v>
      </c>
      <c r="T7" s="15">
        <v>64774</v>
      </c>
      <c r="U7" s="15">
        <v>44158</v>
      </c>
      <c r="V7" s="15">
        <v>1058961</v>
      </c>
      <c r="W7" s="18">
        <v>727158</v>
      </c>
      <c r="X7" s="18">
        <v>25722</v>
      </c>
      <c r="Y7" s="18">
        <v>97094</v>
      </c>
      <c r="Z7" s="18">
        <v>1209652</v>
      </c>
      <c r="AA7" s="21">
        <v>79627</v>
      </c>
      <c r="AB7" s="27">
        <v>56051</v>
      </c>
      <c r="AC7" s="27">
        <v>0</v>
      </c>
      <c r="AD7" s="7">
        <v>0</v>
      </c>
      <c r="AE7" s="122">
        <v>3886705</v>
      </c>
      <c r="AF7" s="10">
        <v>1088920</v>
      </c>
      <c r="AG7" s="10">
        <v>17355</v>
      </c>
      <c r="AH7" s="10">
        <v>25064</v>
      </c>
      <c r="AI7" s="10">
        <v>4253</v>
      </c>
      <c r="AJ7" s="35">
        <v>7837751</v>
      </c>
      <c r="AK7" s="35">
        <v>8143</v>
      </c>
      <c r="AL7" s="35">
        <v>50016</v>
      </c>
      <c r="AM7" s="35">
        <v>19952</v>
      </c>
      <c r="AN7" s="27">
        <v>0</v>
      </c>
      <c r="AO7" s="124">
        <v>63378</v>
      </c>
      <c r="AP7" s="122">
        <v>9114832</v>
      </c>
      <c r="AQ7" s="122">
        <v>-5228127</v>
      </c>
    </row>
    <row r="8" spans="1:43" x14ac:dyDescent="0.35">
      <c r="A8" s="85" t="s">
        <v>406</v>
      </c>
      <c r="B8" s="85" t="s">
        <v>288</v>
      </c>
      <c r="C8" s="85" t="s">
        <v>286</v>
      </c>
      <c r="D8" s="85" t="s">
        <v>280</v>
      </c>
      <c r="E8" s="119">
        <v>43220.349305555559</v>
      </c>
      <c r="F8" s="119">
        <v>43243.508333333331</v>
      </c>
      <c r="G8" s="85" t="s">
        <v>405</v>
      </c>
      <c r="H8" s="85" t="s">
        <v>282</v>
      </c>
      <c r="I8" s="85" t="s">
        <v>286</v>
      </c>
      <c r="J8" s="85" t="s">
        <v>404</v>
      </c>
      <c r="L8" s="85" t="s">
        <v>284</v>
      </c>
      <c r="M8" s="120" t="s">
        <v>279</v>
      </c>
      <c r="N8" s="106">
        <v>10070306</v>
      </c>
      <c r="O8" s="106">
        <v>97717</v>
      </c>
      <c r="P8" s="106">
        <v>892310</v>
      </c>
      <c r="Q8" s="106">
        <v>21894089</v>
      </c>
      <c r="R8" s="15">
        <v>1535702</v>
      </c>
      <c r="S8" s="15">
        <v>29804</v>
      </c>
      <c r="T8" s="15">
        <v>34212</v>
      </c>
      <c r="U8" s="15">
        <v>49487</v>
      </c>
      <c r="V8" s="15">
        <v>2746276</v>
      </c>
      <c r="W8" s="18">
        <v>2264856</v>
      </c>
      <c r="X8" s="18">
        <v>32451</v>
      </c>
      <c r="Y8" s="18">
        <v>50707</v>
      </c>
      <c r="Z8" s="18">
        <v>3071982</v>
      </c>
      <c r="AA8" s="21">
        <v>402861</v>
      </c>
      <c r="AB8" s="27">
        <v>19181</v>
      </c>
      <c r="AC8" s="27">
        <v>0</v>
      </c>
      <c r="AD8" s="7">
        <v>0</v>
      </c>
      <c r="AE8" s="122">
        <v>10237519</v>
      </c>
      <c r="AF8" s="10">
        <v>7792308</v>
      </c>
      <c r="AG8" s="10">
        <v>67435</v>
      </c>
      <c r="AH8" s="10">
        <v>23242</v>
      </c>
      <c r="AI8" s="10">
        <v>0</v>
      </c>
      <c r="AJ8" s="35">
        <v>35113847</v>
      </c>
      <c r="AK8" s="35">
        <v>10430</v>
      </c>
      <c r="AL8" s="35">
        <v>83376</v>
      </c>
      <c r="AM8" s="35">
        <v>0</v>
      </c>
      <c r="AN8" s="27">
        <v>0</v>
      </c>
      <c r="AO8" s="124">
        <v>329890</v>
      </c>
      <c r="AP8" s="122">
        <v>43420528</v>
      </c>
      <c r="AQ8" s="122">
        <v>-33183009</v>
      </c>
    </row>
    <row r="9" spans="1:43" x14ac:dyDescent="0.35">
      <c r="A9" s="85" t="s">
        <v>403</v>
      </c>
      <c r="B9" s="85" t="s">
        <v>288</v>
      </c>
      <c r="C9" s="85" t="s">
        <v>286</v>
      </c>
      <c r="D9" s="85" t="s">
        <v>265</v>
      </c>
      <c r="E9" s="119">
        <v>43237.568055555559</v>
      </c>
      <c r="F9" s="119">
        <v>43241.649305555555</v>
      </c>
      <c r="G9" s="85" t="s">
        <v>402</v>
      </c>
      <c r="H9" s="85" t="s">
        <v>283</v>
      </c>
      <c r="I9" s="85" t="s">
        <v>286</v>
      </c>
      <c r="J9" s="85" t="s">
        <v>401</v>
      </c>
      <c r="L9" s="85" t="s">
        <v>284</v>
      </c>
      <c r="M9" s="120" t="s">
        <v>400</v>
      </c>
      <c r="N9" s="106">
        <v>3115030</v>
      </c>
      <c r="O9" s="106">
        <v>76313</v>
      </c>
      <c r="P9" s="106">
        <v>120517</v>
      </c>
      <c r="Q9" s="106">
        <v>7671601</v>
      </c>
      <c r="R9" s="15">
        <v>379264</v>
      </c>
      <c r="S9" s="15">
        <v>8300</v>
      </c>
      <c r="T9" s="15">
        <v>14848</v>
      </c>
      <c r="U9" s="15">
        <v>0</v>
      </c>
      <c r="V9" s="15">
        <v>859869</v>
      </c>
      <c r="W9" s="18">
        <v>544653</v>
      </c>
      <c r="X9" s="18">
        <v>6543</v>
      </c>
      <c r="Y9" s="18">
        <v>23014</v>
      </c>
      <c r="Z9" s="18">
        <v>964466</v>
      </c>
      <c r="AA9" s="21">
        <v>19667</v>
      </c>
      <c r="AB9" s="27">
        <v>0</v>
      </c>
      <c r="AC9" s="27">
        <v>0</v>
      </c>
      <c r="AD9" s="7">
        <v>59086</v>
      </c>
      <c r="AE9" s="122">
        <v>2879710</v>
      </c>
      <c r="AF9" s="10">
        <v>925456</v>
      </c>
      <c r="AG9" s="10">
        <v>0</v>
      </c>
      <c r="AH9" s="10">
        <v>0</v>
      </c>
      <c r="AI9" s="10">
        <v>0</v>
      </c>
      <c r="AJ9" s="35">
        <v>6546003</v>
      </c>
      <c r="AK9" s="35">
        <v>273465</v>
      </c>
      <c r="AL9" s="35">
        <v>0</v>
      </c>
      <c r="AM9" s="35">
        <v>0</v>
      </c>
      <c r="AN9" s="27">
        <v>0</v>
      </c>
      <c r="AO9" s="124">
        <v>0</v>
      </c>
      <c r="AP9" s="122">
        <v>7744924</v>
      </c>
      <c r="AQ9" s="122">
        <v>-4865214</v>
      </c>
    </row>
    <row r="10" spans="1:43" x14ac:dyDescent="0.35">
      <c r="A10" s="85" t="s">
        <v>399</v>
      </c>
      <c r="B10" s="85" t="s">
        <v>288</v>
      </c>
      <c r="C10" s="85" t="s">
        <v>286</v>
      </c>
      <c r="D10" s="85" t="s">
        <v>277</v>
      </c>
      <c r="E10" s="119">
        <v>43217.536111111112</v>
      </c>
      <c r="F10" s="119">
        <v>43236.504861111112</v>
      </c>
      <c r="G10" s="85" t="s">
        <v>398</v>
      </c>
      <c r="H10" s="85" t="s">
        <v>282</v>
      </c>
      <c r="I10" s="85" t="s">
        <v>286</v>
      </c>
      <c r="J10" s="85" t="s">
        <v>397</v>
      </c>
      <c r="L10" s="85" t="s">
        <v>284</v>
      </c>
      <c r="M10" s="120" t="s">
        <v>61</v>
      </c>
      <c r="N10" s="106">
        <v>3005447</v>
      </c>
      <c r="O10" s="106">
        <v>124471</v>
      </c>
      <c r="P10" s="106">
        <v>300760</v>
      </c>
      <c r="Q10" s="106">
        <v>5148958</v>
      </c>
      <c r="R10" s="15">
        <v>441836</v>
      </c>
      <c r="S10" s="15">
        <v>12138</v>
      </c>
      <c r="T10" s="15">
        <v>43498</v>
      </c>
      <c r="U10" s="15">
        <v>60202</v>
      </c>
      <c r="V10" s="15">
        <v>635219</v>
      </c>
      <c r="W10" s="18">
        <v>652182</v>
      </c>
      <c r="X10" s="18">
        <v>14812</v>
      </c>
      <c r="Y10" s="18">
        <v>65265</v>
      </c>
      <c r="Z10" s="18">
        <v>736301</v>
      </c>
      <c r="AA10" s="21">
        <v>0</v>
      </c>
      <c r="AB10" s="27">
        <v>0</v>
      </c>
      <c r="AC10" s="27">
        <v>9291</v>
      </c>
      <c r="AD10" s="7">
        <v>0</v>
      </c>
      <c r="AE10" s="122">
        <v>2670744</v>
      </c>
      <c r="AF10" s="10">
        <v>647669</v>
      </c>
      <c r="AG10" s="10">
        <v>2707</v>
      </c>
      <c r="AH10" s="10">
        <v>74535</v>
      </c>
      <c r="AI10" s="10">
        <v>70804</v>
      </c>
      <c r="AJ10" s="35">
        <v>6198934</v>
      </c>
      <c r="AK10" s="35">
        <v>33962</v>
      </c>
      <c r="AL10" s="35">
        <v>75003</v>
      </c>
      <c r="AM10" s="35">
        <v>14402</v>
      </c>
      <c r="AN10" s="27">
        <v>0</v>
      </c>
      <c r="AO10" s="124">
        <v>0</v>
      </c>
      <c r="AP10" s="122">
        <v>7118016</v>
      </c>
      <c r="AQ10" s="122">
        <v>-4447272</v>
      </c>
    </row>
    <row r="11" spans="1:43" x14ac:dyDescent="0.35">
      <c r="A11" s="85" t="s">
        <v>396</v>
      </c>
      <c r="B11" s="85" t="s">
        <v>288</v>
      </c>
      <c r="C11" s="85" t="s">
        <v>286</v>
      </c>
      <c r="D11" s="85" t="s">
        <v>219</v>
      </c>
      <c r="E11" s="119">
        <v>43214.595138888886</v>
      </c>
      <c r="F11" s="119">
        <v>43238.526388888888</v>
      </c>
      <c r="G11" s="85" t="s">
        <v>395</v>
      </c>
      <c r="H11" s="85" t="s">
        <v>283</v>
      </c>
      <c r="I11" s="85" t="s">
        <v>286</v>
      </c>
      <c r="J11" s="85" t="s">
        <v>394</v>
      </c>
      <c r="L11" s="85" t="s">
        <v>284</v>
      </c>
      <c r="M11" s="120" t="s">
        <v>99</v>
      </c>
      <c r="N11" s="106">
        <v>3040918</v>
      </c>
      <c r="O11" s="106">
        <v>417736</v>
      </c>
      <c r="P11" s="106">
        <v>111906</v>
      </c>
      <c r="Q11" s="106">
        <v>8966988</v>
      </c>
      <c r="R11" s="15">
        <v>453189.7</v>
      </c>
      <c r="S11" s="15">
        <v>45723.03</v>
      </c>
      <c r="T11" s="15">
        <v>28028.71</v>
      </c>
      <c r="U11" s="15">
        <v>0</v>
      </c>
      <c r="V11" s="15">
        <v>1123191.57</v>
      </c>
      <c r="W11" s="18">
        <v>659879.18000000005</v>
      </c>
      <c r="X11" s="18">
        <v>49710.64</v>
      </c>
      <c r="Y11" s="18">
        <v>24283.56</v>
      </c>
      <c r="Z11" s="18">
        <v>1282279.22</v>
      </c>
      <c r="AA11" s="21">
        <v>39342</v>
      </c>
      <c r="AB11" s="27">
        <v>16431.669999999998</v>
      </c>
      <c r="AC11" s="27">
        <v>0</v>
      </c>
      <c r="AD11" s="7">
        <v>0</v>
      </c>
      <c r="AE11" s="122">
        <v>3722059.28</v>
      </c>
      <c r="AF11" s="10">
        <v>2605743.0299999998</v>
      </c>
      <c r="AG11" s="10">
        <v>9254.7900000000009</v>
      </c>
      <c r="AH11" s="10">
        <v>5387</v>
      </c>
      <c r="AI11" s="10">
        <v>693.12</v>
      </c>
      <c r="AJ11" s="35">
        <v>7250671.96</v>
      </c>
      <c r="AK11" s="35">
        <v>6682.98</v>
      </c>
      <c r="AL11" s="35">
        <v>46940.97</v>
      </c>
      <c r="AM11" s="35">
        <v>10094.25</v>
      </c>
      <c r="AN11" s="27">
        <v>0</v>
      </c>
      <c r="AO11" s="124">
        <v>15945.44</v>
      </c>
      <c r="AP11" s="122">
        <v>9951413.5399999991</v>
      </c>
      <c r="AQ11" s="122">
        <v>-6229354.2599999998</v>
      </c>
    </row>
    <row r="12" spans="1:43" x14ac:dyDescent="0.35">
      <c r="A12" s="85" t="s">
        <v>393</v>
      </c>
      <c r="B12" s="85" t="s">
        <v>288</v>
      </c>
      <c r="C12" s="85" t="s">
        <v>286</v>
      </c>
      <c r="D12" s="85" t="s">
        <v>221</v>
      </c>
      <c r="E12" s="119">
        <v>43234.53125</v>
      </c>
      <c r="F12" s="119">
        <v>43238.370833333334</v>
      </c>
      <c r="G12" s="85" t="s">
        <v>392</v>
      </c>
      <c r="H12" s="85" t="s">
        <v>283</v>
      </c>
      <c r="I12" s="85" t="s">
        <v>286</v>
      </c>
      <c r="J12" s="85" t="s">
        <v>391</v>
      </c>
      <c r="L12" s="85" t="s">
        <v>284</v>
      </c>
      <c r="M12" s="120" t="s">
        <v>220</v>
      </c>
      <c r="N12" s="106">
        <v>1946300</v>
      </c>
      <c r="O12" s="106">
        <v>257639</v>
      </c>
      <c r="P12" s="106">
        <v>259890</v>
      </c>
      <c r="Q12" s="106">
        <v>5572972</v>
      </c>
      <c r="R12" s="15">
        <v>293083</v>
      </c>
      <c r="S12" s="15">
        <v>27441</v>
      </c>
      <c r="T12" s="15">
        <v>37415</v>
      </c>
      <c r="U12" s="15">
        <v>58730</v>
      </c>
      <c r="V12" s="15">
        <v>696956</v>
      </c>
      <c r="W12" s="18">
        <v>422347</v>
      </c>
      <c r="X12" s="18">
        <v>30689</v>
      </c>
      <c r="Y12" s="18">
        <v>56396</v>
      </c>
      <c r="Z12" s="18">
        <v>796935</v>
      </c>
      <c r="AA12" s="21">
        <v>1290</v>
      </c>
      <c r="AB12" s="27">
        <v>32173</v>
      </c>
      <c r="AC12" s="27">
        <v>0</v>
      </c>
      <c r="AD12" s="7">
        <v>0</v>
      </c>
      <c r="AE12" s="122">
        <v>2453455</v>
      </c>
      <c r="AF12" s="10">
        <v>1073025</v>
      </c>
      <c r="AG12" s="10">
        <v>68836</v>
      </c>
      <c r="AH12" s="10">
        <v>48144</v>
      </c>
      <c r="AI12" s="10">
        <v>3023</v>
      </c>
      <c r="AJ12" s="35">
        <v>4435579</v>
      </c>
      <c r="AK12" s="35">
        <v>14985</v>
      </c>
      <c r="AL12" s="35">
        <v>44466</v>
      </c>
      <c r="AM12" s="35">
        <v>756</v>
      </c>
      <c r="AN12" s="27">
        <v>0</v>
      </c>
      <c r="AO12" s="124">
        <v>0</v>
      </c>
      <c r="AP12" s="122">
        <v>5688814</v>
      </c>
      <c r="AQ12" s="122">
        <v>-3235359</v>
      </c>
    </row>
    <row r="13" spans="1:43" x14ac:dyDescent="0.35">
      <c r="A13" s="85" t="s">
        <v>390</v>
      </c>
      <c r="B13" s="85" t="s">
        <v>288</v>
      </c>
      <c r="C13" s="85" t="s">
        <v>286</v>
      </c>
      <c r="D13" s="85" t="s">
        <v>269</v>
      </c>
      <c r="E13" s="119">
        <v>43208.572222222225</v>
      </c>
      <c r="F13" s="119">
        <v>43245.722916666666</v>
      </c>
      <c r="G13" s="85" t="s">
        <v>389</v>
      </c>
      <c r="H13" s="85" t="s">
        <v>283</v>
      </c>
      <c r="I13" s="85" t="s">
        <v>286</v>
      </c>
      <c r="J13" s="85" t="s">
        <v>388</v>
      </c>
      <c r="L13" s="85" t="s">
        <v>284</v>
      </c>
      <c r="M13" s="120" t="s">
        <v>268</v>
      </c>
      <c r="N13" s="106">
        <v>12086764</v>
      </c>
      <c r="O13" s="106">
        <v>302473</v>
      </c>
      <c r="P13" s="106">
        <v>102365</v>
      </c>
      <c r="Q13" s="106">
        <v>29898343</v>
      </c>
      <c r="R13" s="15">
        <v>1712251</v>
      </c>
      <c r="S13" s="15">
        <v>33680</v>
      </c>
      <c r="T13" s="15">
        <v>14950</v>
      </c>
      <c r="U13" s="15">
        <v>9463</v>
      </c>
      <c r="V13" s="15">
        <v>3791666</v>
      </c>
      <c r="W13" s="18">
        <v>2622828</v>
      </c>
      <c r="X13" s="18">
        <v>35994</v>
      </c>
      <c r="Y13" s="18">
        <v>22213</v>
      </c>
      <c r="Z13" s="18">
        <v>4275463</v>
      </c>
      <c r="AA13" s="21">
        <v>327591</v>
      </c>
      <c r="AB13" s="27">
        <v>0</v>
      </c>
      <c r="AC13" s="27">
        <v>0</v>
      </c>
      <c r="AD13" s="7">
        <v>0</v>
      </c>
      <c r="AE13" s="122">
        <v>12846099</v>
      </c>
      <c r="AF13" s="10">
        <v>4397301</v>
      </c>
      <c r="AG13" s="10">
        <v>0</v>
      </c>
      <c r="AH13" s="10">
        <v>0</v>
      </c>
      <c r="AI13" s="10">
        <v>0</v>
      </c>
      <c r="AJ13" s="35">
        <v>37740842</v>
      </c>
      <c r="AK13" s="35">
        <v>9313</v>
      </c>
      <c r="AL13" s="35">
        <v>7111</v>
      </c>
      <c r="AM13" s="35">
        <v>0</v>
      </c>
      <c r="AN13" s="27">
        <v>50399</v>
      </c>
      <c r="AO13" s="124">
        <v>10069</v>
      </c>
      <c r="AP13" s="122">
        <v>42215035</v>
      </c>
      <c r="AQ13" s="122">
        <v>-29368936</v>
      </c>
    </row>
    <row r="14" spans="1:43" x14ac:dyDescent="0.35">
      <c r="A14" s="85" t="s">
        <v>387</v>
      </c>
      <c r="B14" s="85" t="s">
        <v>288</v>
      </c>
      <c r="C14" s="85" t="s">
        <v>286</v>
      </c>
      <c r="D14" s="85" t="s">
        <v>262</v>
      </c>
      <c r="E14" s="119">
        <v>43218.479861111111</v>
      </c>
      <c r="F14" s="119">
        <v>43241.347916666666</v>
      </c>
      <c r="G14" s="85" t="s">
        <v>386</v>
      </c>
      <c r="H14" s="85" t="s">
        <v>283</v>
      </c>
      <c r="I14" s="85" t="s">
        <v>286</v>
      </c>
      <c r="J14" s="85" t="s">
        <v>385</v>
      </c>
      <c r="L14" s="85" t="s">
        <v>284</v>
      </c>
      <c r="M14" s="120" t="s">
        <v>69</v>
      </c>
      <c r="N14" s="106">
        <v>1679261</v>
      </c>
      <c r="O14" s="106">
        <v>336475</v>
      </c>
      <c r="P14" s="106">
        <v>169311</v>
      </c>
      <c r="Q14" s="106">
        <v>8096867</v>
      </c>
      <c r="R14" s="15">
        <v>267499</v>
      </c>
      <c r="S14" s="15">
        <v>24898</v>
      </c>
      <c r="T14" s="15">
        <v>45667</v>
      </c>
      <c r="U14" s="15">
        <v>1206</v>
      </c>
      <c r="V14" s="15">
        <v>1017061</v>
      </c>
      <c r="W14" s="18">
        <v>364400</v>
      </c>
      <c r="X14" s="18">
        <v>40041</v>
      </c>
      <c r="Y14" s="18">
        <v>36740</v>
      </c>
      <c r="Z14" s="18">
        <v>1157852</v>
      </c>
      <c r="AA14" s="21">
        <v>58530</v>
      </c>
      <c r="AB14" s="27">
        <v>1404</v>
      </c>
      <c r="AC14" s="27">
        <v>0</v>
      </c>
      <c r="AD14" s="7">
        <v>244</v>
      </c>
      <c r="AE14" s="122">
        <v>3015542</v>
      </c>
      <c r="AF14" s="10">
        <v>1186323</v>
      </c>
      <c r="AG14" s="10">
        <v>321</v>
      </c>
      <c r="AH14" s="10">
        <v>5914</v>
      </c>
      <c r="AI14" s="10">
        <v>0</v>
      </c>
      <c r="AJ14" s="35">
        <v>5164598</v>
      </c>
      <c r="AK14" s="35">
        <v>9157</v>
      </c>
      <c r="AL14" s="35">
        <v>35938</v>
      </c>
      <c r="AM14" s="35">
        <v>1236</v>
      </c>
      <c r="AN14" s="27">
        <v>27617</v>
      </c>
      <c r="AO14" s="124">
        <v>179815</v>
      </c>
      <c r="AP14" s="122">
        <v>6610919</v>
      </c>
      <c r="AQ14" s="122">
        <v>-3595377</v>
      </c>
    </row>
    <row r="15" spans="1:43" x14ac:dyDescent="0.35">
      <c r="A15" s="85" t="s">
        <v>384</v>
      </c>
      <c r="B15" s="85" t="s">
        <v>288</v>
      </c>
      <c r="C15" s="85" t="s">
        <v>286</v>
      </c>
      <c r="D15" s="85" t="s">
        <v>241</v>
      </c>
      <c r="E15" s="119">
        <v>43207.372916666667</v>
      </c>
      <c r="F15" s="119">
        <v>43207.513888888891</v>
      </c>
      <c r="G15" s="85" t="s">
        <v>383</v>
      </c>
      <c r="H15" s="85" t="s">
        <v>283</v>
      </c>
      <c r="I15" s="85" t="s">
        <v>286</v>
      </c>
      <c r="J15" s="85" t="s">
        <v>382</v>
      </c>
      <c r="L15" s="85" t="s">
        <v>284</v>
      </c>
      <c r="M15" s="120" t="s">
        <v>23</v>
      </c>
      <c r="N15" s="106">
        <v>2497610</v>
      </c>
      <c r="O15" s="106">
        <v>245557</v>
      </c>
      <c r="P15" s="106">
        <v>129956</v>
      </c>
      <c r="Q15" s="106">
        <v>5646392</v>
      </c>
      <c r="R15" s="15">
        <v>345569.36</v>
      </c>
      <c r="S15" s="15">
        <v>21749.439999999999</v>
      </c>
      <c r="T15" s="15">
        <v>4311.45</v>
      </c>
      <c r="U15" s="15">
        <v>0</v>
      </c>
      <c r="V15" s="15">
        <v>719778.62</v>
      </c>
      <c r="W15" s="18">
        <v>524498.18999999994</v>
      </c>
      <c r="X15" s="18">
        <v>27011.22</v>
      </c>
      <c r="Y15" s="18">
        <v>18193.8</v>
      </c>
      <c r="Z15" s="18">
        <v>790494.86</v>
      </c>
      <c r="AA15" s="21">
        <v>0</v>
      </c>
      <c r="AB15" s="27">
        <v>0</v>
      </c>
      <c r="AC15" s="27">
        <v>0</v>
      </c>
      <c r="AD15" s="7">
        <v>0</v>
      </c>
      <c r="AE15" s="122">
        <v>2451606.94</v>
      </c>
      <c r="AF15" s="10">
        <v>1671936.84</v>
      </c>
      <c r="AG15" s="10">
        <v>22235.119999999999</v>
      </c>
      <c r="AH15" s="10">
        <v>18572.53</v>
      </c>
      <c r="AI15" s="10">
        <v>0</v>
      </c>
      <c r="AJ15" s="35">
        <v>6453725.6799999997</v>
      </c>
      <c r="AK15" s="35">
        <v>9336.2099999999991</v>
      </c>
      <c r="AL15" s="35">
        <v>0</v>
      </c>
      <c r="AM15" s="35">
        <v>0</v>
      </c>
      <c r="AN15" s="27">
        <v>0</v>
      </c>
      <c r="AO15" s="124">
        <v>0</v>
      </c>
      <c r="AP15" s="122">
        <v>8175806.3799999999</v>
      </c>
      <c r="AQ15" s="122">
        <v>-5724199.4400000004</v>
      </c>
    </row>
    <row r="16" spans="1:43" x14ac:dyDescent="0.35">
      <c r="A16" s="85" t="s">
        <v>381</v>
      </c>
      <c r="B16" s="85" t="s">
        <v>288</v>
      </c>
      <c r="C16" s="85" t="s">
        <v>286</v>
      </c>
      <c r="D16" s="85" t="s">
        <v>278</v>
      </c>
      <c r="E16" s="119">
        <v>43235.446527777778</v>
      </c>
      <c r="F16" s="119">
        <v>43236.554166666669</v>
      </c>
      <c r="G16" s="85" t="s">
        <v>380</v>
      </c>
      <c r="H16" s="85" t="s">
        <v>282</v>
      </c>
      <c r="I16" s="85" t="s">
        <v>286</v>
      </c>
      <c r="J16" s="85" t="s">
        <v>379</v>
      </c>
      <c r="L16" s="85" t="s">
        <v>284</v>
      </c>
      <c r="M16" s="120" t="s">
        <v>378</v>
      </c>
      <c r="N16" s="106">
        <v>2501846</v>
      </c>
      <c r="O16" s="106">
        <v>310186</v>
      </c>
      <c r="P16" s="106">
        <v>298636</v>
      </c>
      <c r="Q16" s="106">
        <v>7628519</v>
      </c>
      <c r="R16" s="15">
        <v>385490.55</v>
      </c>
      <c r="S16" s="15">
        <v>41652.870000000003</v>
      </c>
      <c r="T16" s="15">
        <v>46184.14</v>
      </c>
      <c r="U16" s="15">
        <v>24883.9</v>
      </c>
      <c r="V16" s="15">
        <v>982622.99</v>
      </c>
      <c r="W16" s="18">
        <v>613994.17000000004</v>
      </c>
      <c r="X16" s="18">
        <v>40053.199999999997</v>
      </c>
      <c r="Y16" s="18">
        <v>68352.56</v>
      </c>
      <c r="Z16" s="18">
        <v>1110256.24</v>
      </c>
      <c r="AA16" s="21">
        <v>25770.79</v>
      </c>
      <c r="AB16" s="27">
        <v>81030.75</v>
      </c>
      <c r="AC16" s="27">
        <v>0</v>
      </c>
      <c r="AD16" s="7">
        <v>4235.79</v>
      </c>
      <c r="AE16" s="122">
        <v>3424527.95</v>
      </c>
      <c r="AF16" s="10">
        <v>1329192.51</v>
      </c>
      <c r="AG16" s="10">
        <v>6541.88</v>
      </c>
      <c r="AH16" s="10">
        <v>30707.55</v>
      </c>
      <c r="AI16" s="10">
        <v>0</v>
      </c>
      <c r="AJ16" s="35">
        <v>7081388.4199999999</v>
      </c>
      <c r="AK16" s="35">
        <v>24455.63</v>
      </c>
      <c r="AL16" s="35">
        <v>62104.69</v>
      </c>
      <c r="AM16" s="35">
        <v>474</v>
      </c>
      <c r="AN16" s="27">
        <v>124015.87</v>
      </c>
      <c r="AO16" s="124">
        <v>6975.75</v>
      </c>
      <c r="AP16" s="122">
        <v>8665856.3000000007</v>
      </c>
      <c r="AQ16" s="122">
        <v>-5241328.3499999996</v>
      </c>
    </row>
    <row r="17" spans="1:43" x14ac:dyDescent="0.35">
      <c r="A17" s="85" t="s">
        <v>377</v>
      </c>
      <c r="B17" s="85" t="s">
        <v>288</v>
      </c>
      <c r="C17" s="85" t="s">
        <v>286</v>
      </c>
      <c r="D17" s="85" t="s">
        <v>239</v>
      </c>
      <c r="E17" s="119">
        <v>43220.684027777781</v>
      </c>
      <c r="F17" s="119">
        <v>43230.566666666666</v>
      </c>
      <c r="G17" s="85" t="s">
        <v>376</v>
      </c>
      <c r="H17" s="85" t="s">
        <v>283</v>
      </c>
      <c r="I17" s="85" t="s">
        <v>286</v>
      </c>
      <c r="J17" s="85" t="s">
        <v>375</v>
      </c>
      <c r="L17" s="85" t="s">
        <v>284</v>
      </c>
      <c r="M17" s="120" t="s">
        <v>238</v>
      </c>
      <c r="N17" s="106">
        <v>4993355</v>
      </c>
      <c r="O17" s="106">
        <v>575040</v>
      </c>
      <c r="P17" s="106">
        <v>324253</v>
      </c>
      <c r="Q17" s="106">
        <v>11121348</v>
      </c>
      <c r="R17" s="15">
        <v>722971</v>
      </c>
      <c r="S17" s="15">
        <v>61139</v>
      </c>
      <c r="T17" s="15">
        <v>46612</v>
      </c>
      <c r="U17" s="15">
        <v>54563</v>
      </c>
      <c r="V17" s="15">
        <v>1408570</v>
      </c>
      <c r="W17" s="18">
        <v>1083558</v>
      </c>
      <c r="X17" s="18">
        <v>68430</v>
      </c>
      <c r="Y17" s="18">
        <v>70363</v>
      </c>
      <c r="Z17" s="18">
        <v>1590353</v>
      </c>
      <c r="AA17" s="21">
        <v>107978</v>
      </c>
      <c r="AB17" s="27">
        <v>0</v>
      </c>
      <c r="AC17" s="27">
        <v>0</v>
      </c>
      <c r="AD17" s="7">
        <v>0</v>
      </c>
      <c r="AE17" s="122">
        <v>5214537</v>
      </c>
      <c r="AF17" s="10">
        <v>1347170</v>
      </c>
      <c r="AG17" s="10">
        <v>20402</v>
      </c>
      <c r="AH17" s="10">
        <v>10875</v>
      </c>
      <c r="AI17" s="10">
        <v>86354</v>
      </c>
      <c r="AJ17" s="35">
        <v>12240670</v>
      </c>
      <c r="AK17" s="35">
        <v>11698</v>
      </c>
      <c r="AL17" s="35">
        <v>64927</v>
      </c>
      <c r="AM17" s="35">
        <v>36283</v>
      </c>
      <c r="AN17" s="27">
        <v>0</v>
      </c>
      <c r="AO17" s="124">
        <v>235358</v>
      </c>
      <c r="AP17" s="122">
        <v>14053737</v>
      </c>
      <c r="AQ17" s="122">
        <v>-8839200</v>
      </c>
    </row>
    <row r="18" spans="1:43" x14ac:dyDescent="0.35">
      <c r="A18" s="85" t="s">
        <v>374</v>
      </c>
      <c r="B18" s="85" t="s">
        <v>288</v>
      </c>
      <c r="C18" s="85" t="s">
        <v>286</v>
      </c>
      <c r="D18" s="85" t="s">
        <v>250</v>
      </c>
      <c r="E18" s="119">
        <v>43229.368750000001</v>
      </c>
      <c r="F18" s="119">
        <v>43234.441666666666</v>
      </c>
      <c r="G18" s="85" t="s">
        <v>373</v>
      </c>
      <c r="H18" s="85" t="s">
        <v>283</v>
      </c>
      <c r="I18" s="85" t="s">
        <v>286</v>
      </c>
      <c r="J18" s="85" t="s">
        <v>372</v>
      </c>
      <c r="L18" s="85" t="s">
        <v>284</v>
      </c>
      <c r="M18" s="120" t="s">
        <v>371</v>
      </c>
      <c r="N18" s="106">
        <v>7571050.6900000004</v>
      </c>
      <c r="O18" s="106">
        <v>879294.12</v>
      </c>
      <c r="P18" s="106">
        <v>948995.39</v>
      </c>
      <c r="Q18" s="106">
        <v>18983594.41</v>
      </c>
      <c r="R18" s="15">
        <v>1094210.6599999999</v>
      </c>
      <c r="S18" s="15">
        <v>95312.06</v>
      </c>
      <c r="T18" s="15">
        <v>144572.44</v>
      </c>
      <c r="U18" s="15">
        <v>138492.73000000001</v>
      </c>
      <c r="V18" s="15">
        <v>2387715.69</v>
      </c>
      <c r="W18" s="18">
        <v>1642918.23</v>
      </c>
      <c r="X18" s="18">
        <v>104636.07</v>
      </c>
      <c r="Y18" s="18">
        <v>205931.75</v>
      </c>
      <c r="Z18" s="18">
        <v>2714654.21</v>
      </c>
      <c r="AA18" s="21">
        <v>362515.29</v>
      </c>
      <c r="AB18" s="27">
        <v>0</v>
      </c>
      <c r="AC18" s="27">
        <v>21413.040000000001</v>
      </c>
      <c r="AD18" s="7">
        <v>0</v>
      </c>
      <c r="AE18" s="122">
        <v>8912372.1699999999</v>
      </c>
      <c r="AF18" s="10">
        <v>3010955.01</v>
      </c>
      <c r="AG18" s="10">
        <v>37995.01</v>
      </c>
      <c r="AH18" s="10">
        <v>84143.28</v>
      </c>
      <c r="AI18" s="10">
        <v>9973.56</v>
      </c>
      <c r="AJ18" s="35">
        <v>16006194.970000001</v>
      </c>
      <c r="AK18" s="35">
        <v>47050.63</v>
      </c>
      <c r="AL18" s="35">
        <v>254775.62</v>
      </c>
      <c r="AM18" s="35">
        <v>20315.330000000002</v>
      </c>
      <c r="AN18" s="27">
        <v>8366.6299999999992</v>
      </c>
      <c r="AO18" s="124">
        <v>23965.4</v>
      </c>
      <c r="AP18" s="122">
        <v>19503735.440000001</v>
      </c>
      <c r="AQ18" s="122">
        <v>-10591363.27</v>
      </c>
    </row>
    <row r="19" spans="1:43" x14ac:dyDescent="0.35">
      <c r="A19" s="85" t="s">
        <v>370</v>
      </c>
      <c r="B19" s="85" t="s">
        <v>288</v>
      </c>
      <c r="C19" s="85" t="s">
        <v>286</v>
      </c>
      <c r="D19" s="85" t="s">
        <v>247</v>
      </c>
      <c r="E19" s="119">
        <v>43213.575694444444</v>
      </c>
      <c r="F19" s="119">
        <v>43214.490972222222</v>
      </c>
      <c r="G19" s="85" t="s">
        <v>369</v>
      </c>
      <c r="H19" s="85" t="s">
        <v>283</v>
      </c>
      <c r="I19" s="85" t="s">
        <v>286</v>
      </c>
      <c r="J19" s="85" t="s">
        <v>368</v>
      </c>
      <c r="L19" s="85" t="s">
        <v>284</v>
      </c>
      <c r="M19" s="120" t="s">
        <v>246</v>
      </c>
      <c r="N19" s="106">
        <v>4805698</v>
      </c>
      <c r="O19" s="106">
        <v>114408</v>
      </c>
      <c r="P19" s="106">
        <v>707463</v>
      </c>
      <c r="Q19" s="106">
        <v>12164478</v>
      </c>
      <c r="R19" s="15">
        <v>819273</v>
      </c>
      <c r="S19" s="15">
        <v>10735</v>
      </c>
      <c r="T19" s="15">
        <v>112289</v>
      </c>
      <c r="U19" s="15">
        <v>175721</v>
      </c>
      <c r="V19" s="15">
        <v>1498440</v>
      </c>
      <c r="W19" s="18">
        <v>1161749</v>
      </c>
      <c r="X19" s="18">
        <v>11428</v>
      </c>
      <c r="Y19" s="18">
        <v>161078</v>
      </c>
      <c r="Z19" s="18">
        <v>1698518</v>
      </c>
      <c r="AA19" s="21">
        <v>252484</v>
      </c>
      <c r="AB19" s="27">
        <v>145060</v>
      </c>
      <c r="AC19" s="27">
        <v>0</v>
      </c>
      <c r="AD19" s="7">
        <v>7632</v>
      </c>
      <c r="AE19" s="122">
        <v>6054407</v>
      </c>
      <c r="AF19" s="10">
        <v>6124665</v>
      </c>
      <c r="AG19" s="10">
        <v>17675</v>
      </c>
      <c r="AH19" s="10">
        <v>166574</v>
      </c>
      <c r="AI19" s="10">
        <v>47257</v>
      </c>
      <c r="AJ19" s="35">
        <v>14483319</v>
      </c>
      <c r="AK19" s="35">
        <v>8525</v>
      </c>
      <c r="AL19" s="35">
        <v>82878</v>
      </c>
      <c r="AM19" s="35">
        <v>3858</v>
      </c>
      <c r="AN19" s="27">
        <v>0</v>
      </c>
      <c r="AO19" s="124">
        <v>0</v>
      </c>
      <c r="AP19" s="122">
        <v>20934751</v>
      </c>
      <c r="AQ19" s="122">
        <v>-14880344</v>
      </c>
    </row>
    <row r="20" spans="1:43" x14ac:dyDescent="0.35">
      <c r="A20" s="85" t="s">
        <v>367</v>
      </c>
      <c r="B20" s="85" t="s">
        <v>288</v>
      </c>
      <c r="C20" s="85" t="s">
        <v>286</v>
      </c>
      <c r="D20" s="85" t="s">
        <v>233</v>
      </c>
      <c r="E20" s="119">
        <v>43236.624305555553</v>
      </c>
      <c r="F20" s="119">
        <v>43236.67083333333</v>
      </c>
      <c r="G20" s="85" t="s">
        <v>366</v>
      </c>
      <c r="H20" s="85" t="s">
        <v>283</v>
      </c>
      <c r="I20" s="85" t="s">
        <v>286</v>
      </c>
      <c r="J20" s="85" t="s">
        <v>365</v>
      </c>
      <c r="L20" s="85" t="s">
        <v>284</v>
      </c>
      <c r="M20" s="120" t="s">
        <v>232</v>
      </c>
      <c r="N20" s="106">
        <v>3714604</v>
      </c>
      <c r="O20" s="106">
        <v>241534</v>
      </c>
      <c r="P20" s="106">
        <v>352883</v>
      </c>
      <c r="Q20" s="106">
        <v>10644879</v>
      </c>
      <c r="R20" s="15">
        <v>544249</v>
      </c>
      <c r="S20" s="15">
        <v>26138</v>
      </c>
      <c r="T20" s="15">
        <v>51205</v>
      </c>
      <c r="U20" s="15">
        <v>64581</v>
      </c>
      <c r="V20" s="15">
        <v>1336929</v>
      </c>
      <c r="W20" s="18">
        <v>806069</v>
      </c>
      <c r="X20" s="18">
        <v>28748</v>
      </c>
      <c r="Y20" s="18">
        <v>76576</v>
      </c>
      <c r="Z20" s="18">
        <v>1522218</v>
      </c>
      <c r="AA20" s="21">
        <v>0</v>
      </c>
      <c r="AB20" s="27">
        <v>339089</v>
      </c>
      <c r="AC20" s="27">
        <v>253078</v>
      </c>
      <c r="AD20" s="7">
        <v>0</v>
      </c>
      <c r="AE20" s="122">
        <v>5048880</v>
      </c>
      <c r="AF20" s="10">
        <v>2896446</v>
      </c>
      <c r="AG20" s="10">
        <v>103488</v>
      </c>
      <c r="AH20" s="10">
        <v>60680</v>
      </c>
      <c r="AI20" s="10">
        <v>0</v>
      </c>
      <c r="AJ20" s="35">
        <v>12357420</v>
      </c>
      <c r="AK20" s="35">
        <v>5386</v>
      </c>
      <c r="AL20" s="35">
        <v>26603</v>
      </c>
      <c r="AM20" s="35">
        <v>15353</v>
      </c>
      <c r="AN20" s="27">
        <v>0</v>
      </c>
      <c r="AO20" s="124">
        <v>41470</v>
      </c>
      <c r="AP20" s="122">
        <v>15506846</v>
      </c>
      <c r="AQ20" s="122">
        <v>-10457966</v>
      </c>
    </row>
    <row r="21" spans="1:43" x14ac:dyDescent="0.35">
      <c r="A21" s="85" t="s">
        <v>364</v>
      </c>
      <c r="B21" s="85" t="s">
        <v>288</v>
      </c>
      <c r="C21" s="85" t="s">
        <v>286</v>
      </c>
      <c r="D21" s="85" t="s">
        <v>223</v>
      </c>
      <c r="E21" s="119">
        <v>43231.376388888886</v>
      </c>
      <c r="F21" s="119">
        <v>43238.347222222219</v>
      </c>
      <c r="G21" s="85" t="s">
        <v>363</v>
      </c>
      <c r="H21" s="85" t="s">
        <v>283</v>
      </c>
      <c r="I21" s="85" t="s">
        <v>286</v>
      </c>
      <c r="J21" s="85" t="s">
        <v>362</v>
      </c>
      <c r="L21" s="85" t="s">
        <v>284</v>
      </c>
      <c r="M21" s="120" t="s">
        <v>222</v>
      </c>
      <c r="N21" s="106">
        <v>3036267</v>
      </c>
      <c r="O21" s="106">
        <v>167088</v>
      </c>
      <c r="P21" s="106">
        <v>468987</v>
      </c>
      <c r="Q21" s="106">
        <v>9067381</v>
      </c>
      <c r="R21" s="15">
        <v>451631.32</v>
      </c>
      <c r="S21" s="15">
        <v>17372</v>
      </c>
      <c r="T21" s="15">
        <v>14456.18</v>
      </c>
      <c r="U21" s="15">
        <v>34359.1</v>
      </c>
      <c r="V21" s="15">
        <v>1144763</v>
      </c>
      <c r="W21" s="18">
        <v>658869.97</v>
      </c>
      <c r="X21" s="18">
        <v>19883.490000000002</v>
      </c>
      <c r="Y21" s="18">
        <v>22084.15</v>
      </c>
      <c r="Z21" s="18">
        <v>1296635.55</v>
      </c>
      <c r="AA21" s="21">
        <v>136334.56</v>
      </c>
      <c r="AB21" s="27">
        <v>0</v>
      </c>
      <c r="AC21" s="27">
        <v>6213.44</v>
      </c>
      <c r="AD21" s="7">
        <v>0</v>
      </c>
      <c r="AE21" s="122">
        <v>3802602.76</v>
      </c>
      <c r="AF21" s="10">
        <v>2041402</v>
      </c>
      <c r="AG21" s="10">
        <v>5951.88</v>
      </c>
      <c r="AH21" s="10">
        <v>11580.22</v>
      </c>
      <c r="AI21" s="10">
        <v>16945.68</v>
      </c>
      <c r="AJ21" s="35">
        <v>7442292.96</v>
      </c>
      <c r="AK21" s="35">
        <v>7755.46</v>
      </c>
      <c r="AL21" s="35">
        <v>37096.76</v>
      </c>
      <c r="AM21" s="35">
        <v>3097.64</v>
      </c>
      <c r="AN21" s="27">
        <v>0</v>
      </c>
      <c r="AO21" s="124">
        <v>491094.63</v>
      </c>
      <c r="AP21" s="122">
        <v>10057217.23</v>
      </c>
      <c r="AQ21" s="122">
        <v>-6254614.4699999997</v>
      </c>
    </row>
    <row r="22" spans="1:43" x14ac:dyDescent="0.35">
      <c r="A22" s="85" t="s">
        <v>361</v>
      </c>
      <c r="B22" s="85" t="s">
        <v>288</v>
      </c>
      <c r="C22" s="85" t="s">
        <v>286</v>
      </c>
      <c r="D22" s="85" t="s">
        <v>264</v>
      </c>
      <c r="E22" s="119">
        <v>43237.662499999999</v>
      </c>
      <c r="F22" s="119">
        <v>43241.424305555556</v>
      </c>
      <c r="G22" s="85" t="s">
        <v>360</v>
      </c>
      <c r="H22" s="85" t="s">
        <v>283</v>
      </c>
      <c r="I22" s="85" t="s">
        <v>286</v>
      </c>
      <c r="J22" s="85" t="s">
        <v>359</v>
      </c>
      <c r="L22" s="85" t="s">
        <v>284</v>
      </c>
      <c r="M22" s="120" t="s">
        <v>263</v>
      </c>
      <c r="N22" s="106">
        <v>1009086.78</v>
      </c>
      <c r="O22" s="106">
        <v>116838.91</v>
      </c>
      <c r="P22" s="106">
        <v>447706.04</v>
      </c>
      <c r="Q22" s="106">
        <v>7348487.5</v>
      </c>
      <c r="R22" s="15">
        <v>361220</v>
      </c>
      <c r="S22" s="15">
        <v>14400</v>
      </c>
      <c r="T22" s="15">
        <v>10861</v>
      </c>
      <c r="U22" s="15">
        <v>9035</v>
      </c>
      <c r="V22" s="15">
        <v>917221</v>
      </c>
      <c r="W22" s="18">
        <v>529491</v>
      </c>
      <c r="X22" s="18">
        <v>14285</v>
      </c>
      <c r="Y22" s="18">
        <v>13544</v>
      </c>
      <c r="Z22" s="18">
        <v>1051381</v>
      </c>
      <c r="AA22" s="21">
        <v>87969</v>
      </c>
      <c r="AB22" s="27">
        <v>36625.71</v>
      </c>
      <c r="AC22" s="27">
        <v>36655.33</v>
      </c>
      <c r="AD22" s="7">
        <v>5411</v>
      </c>
      <c r="AE22" s="122">
        <v>3088099.04</v>
      </c>
      <c r="AF22" s="10">
        <v>2189397.58</v>
      </c>
      <c r="AG22" s="10">
        <v>62843.07</v>
      </c>
      <c r="AH22" s="10">
        <v>0</v>
      </c>
      <c r="AI22" s="10">
        <v>0</v>
      </c>
      <c r="AJ22" s="35">
        <v>6189997.1299999999</v>
      </c>
      <c r="AK22" s="35">
        <v>11396.85</v>
      </c>
      <c r="AL22" s="35">
        <v>0</v>
      </c>
      <c r="AM22" s="35">
        <v>0</v>
      </c>
      <c r="AN22" s="27">
        <v>48028</v>
      </c>
      <c r="AO22" s="124">
        <v>0</v>
      </c>
      <c r="AP22" s="122">
        <v>8501662.6300000008</v>
      </c>
      <c r="AQ22" s="122">
        <v>-5413563.5899999999</v>
      </c>
    </row>
    <row r="23" spans="1:43" x14ac:dyDescent="0.35">
      <c r="A23" s="85" t="s">
        <v>358</v>
      </c>
      <c r="B23" s="85" t="s">
        <v>288</v>
      </c>
      <c r="C23" s="85" t="s">
        <v>286</v>
      </c>
      <c r="D23" s="85" t="s">
        <v>249</v>
      </c>
      <c r="E23" s="119">
        <v>43220.53402777778</v>
      </c>
      <c r="F23" s="119">
        <v>43234.505555555559</v>
      </c>
      <c r="G23" s="85" t="s">
        <v>357</v>
      </c>
      <c r="H23" s="85" t="s">
        <v>283</v>
      </c>
      <c r="I23" s="85" t="s">
        <v>286</v>
      </c>
      <c r="J23" s="85" t="s">
        <v>356</v>
      </c>
      <c r="L23" s="85" t="s">
        <v>284</v>
      </c>
      <c r="M23" s="120" t="s">
        <v>248</v>
      </c>
      <c r="N23" s="106">
        <v>4929972.63</v>
      </c>
      <c r="O23" s="106">
        <v>901142.44</v>
      </c>
      <c r="P23" s="106">
        <v>492801.57</v>
      </c>
      <c r="Q23" s="106">
        <v>12989466.43</v>
      </c>
      <c r="R23" s="15">
        <v>708165.35</v>
      </c>
      <c r="S23" s="15">
        <v>77871.09</v>
      </c>
      <c r="T23" s="15">
        <v>105406.19</v>
      </c>
      <c r="U23" s="15">
        <v>133960.24</v>
      </c>
      <c r="V23" s="15">
        <v>1636323.67</v>
      </c>
      <c r="W23" s="18">
        <v>1069804.06</v>
      </c>
      <c r="X23" s="18">
        <v>107235.95</v>
      </c>
      <c r="Y23" s="18">
        <v>106937.94</v>
      </c>
      <c r="Z23" s="18">
        <v>1857493.7</v>
      </c>
      <c r="AA23" s="21">
        <v>271183.32</v>
      </c>
      <c r="AB23" s="27">
        <v>80623.48</v>
      </c>
      <c r="AC23" s="27">
        <v>11293.69</v>
      </c>
      <c r="AD23" s="7">
        <v>0</v>
      </c>
      <c r="AE23" s="122">
        <v>6166298.6799999997</v>
      </c>
      <c r="AF23" s="10">
        <v>1076133.71</v>
      </c>
      <c r="AG23" s="10">
        <v>561491.68000000005</v>
      </c>
      <c r="AH23" s="10">
        <v>126048.07</v>
      </c>
      <c r="AI23" s="10">
        <v>0</v>
      </c>
      <c r="AJ23" s="35">
        <v>11534441.529999999</v>
      </c>
      <c r="AK23" s="35">
        <v>70867.789999999994</v>
      </c>
      <c r="AL23" s="35">
        <v>157245.60999999999</v>
      </c>
      <c r="AM23" s="35">
        <v>12931.59</v>
      </c>
      <c r="AN23" s="27">
        <v>64707.839999999997</v>
      </c>
      <c r="AO23" s="124">
        <v>141896</v>
      </c>
      <c r="AP23" s="122">
        <v>13745763.82</v>
      </c>
      <c r="AQ23" s="122">
        <v>-7579465.1399999997</v>
      </c>
    </row>
    <row r="24" spans="1:43" x14ac:dyDescent="0.35">
      <c r="A24" s="121" t="s">
        <v>355</v>
      </c>
      <c r="B24" s="85" t="s">
        <v>288</v>
      </c>
      <c r="C24" s="85" t="s">
        <v>286</v>
      </c>
      <c r="D24" s="85" t="s">
        <v>271</v>
      </c>
      <c r="E24" s="119">
        <v>43240.393055555556</v>
      </c>
      <c r="F24" s="119">
        <v>43245.458333333336</v>
      </c>
      <c r="G24" s="85" t="s">
        <v>354</v>
      </c>
      <c r="H24" s="85" t="s">
        <v>283</v>
      </c>
      <c r="I24" s="85" t="s">
        <v>286</v>
      </c>
      <c r="J24" s="85" t="s">
        <v>353</v>
      </c>
      <c r="L24" s="85" t="s">
        <v>284</v>
      </c>
      <c r="M24" s="120" t="s">
        <v>270</v>
      </c>
      <c r="N24" s="106">
        <v>4514945</v>
      </c>
      <c r="O24" s="106">
        <v>433299</v>
      </c>
      <c r="P24" s="106">
        <v>0</v>
      </c>
      <c r="Q24" s="106">
        <v>8765888</v>
      </c>
      <c r="R24" s="15">
        <v>657946</v>
      </c>
      <c r="S24" s="15">
        <v>46274</v>
      </c>
      <c r="T24" s="15">
        <v>0</v>
      </c>
      <c r="U24" s="15">
        <v>7717</v>
      </c>
      <c r="V24" s="15">
        <v>1110788</v>
      </c>
      <c r="W24" s="18">
        <v>979743</v>
      </c>
      <c r="X24" s="18">
        <v>59845</v>
      </c>
      <c r="Y24" s="18">
        <v>0</v>
      </c>
      <c r="Z24" s="18">
        <v>1253522</v>
      </c>
      <c r="AA24" s="21">
        <v>40178</v>
      </c>
      <c r="AB24" s="27">
        <v>5896</v>
      </c>
      <c r="AC24" s="27">
        <v>0</v>
      </c>
      <c r="AD24" s="7">
        <v>0</v>
      </c>
      <c r="AE24" s="122">
        <v>4161909</v>
      </c>
      <c r="AF24" s="10">
        <v>1887001</v>
      </c>
      <c r="AG24" s="10">
        <v>7450</v>
      </c>
      <c r="AH24" s="10">
        <v>73032</v>
      </c>
      <c r="AI24" s="10">
        <v>0</v>
      </c>
      <c r="AJ24" s="35">
        <v>10039242</v>
      </c>
      <c r="AK24" s="35">
        <v>8302</v>
      </c>
      <c r="AL24" s="35">
        <v>65385</v>
      </c>
      <c r="AM24" s="35">
        <v>0</v>
      </c>
      <c r="AN24" s="27">
        <v>0</v>
      </c>
      <c r="AO24" s="124">
        <v>532721</v>
      </c>
      <c r="AP24" s="122">
        <v>12613133</v>
      </c>
      <c r="AQ24" s="122">
        <v>-8451224</v>
      </c>
    </row>
    <row r="25" spans="1:43" x14ac:dyDescent="0.35">
      <c r="A25" s="85" t="s">
        <v>352</v>
      </c>
      <c r="B25" s="85" t="s">
        <v>288</v>
      </c>
      <c r="C25" s="85" t="s">
        <v>286</v>
      </c>
      <c r="D25" s="85" t="s">
        <v>235</v>
      </c>
      <c r="E25" s="119">
        <v>43216.561805555553</v>
      </c>
      <c r="F25" s="119">
        <v>43224.397222222222</v>
      </c>
      <c r="G25" s="85" t="s">
        <v>351</v>
      </c>
      <c r="H25" s="85" t="s">
        <v>283</v>
      </c>
      <c r="I25" s="85" t="s">
        <v>286</v>
      </c>
      <c r="J25" s="85" t="s">
        <v>350</v>
      </c>
      <c r="L25" s="85" t="s">
        <v>284</v>
      </c>
      <c r="M25" s="120" t="s">
        <v>83</v>
      </c>
      <c r="N25" s="106">
        <v>5713443</v>
      </c>
      <c r="O25" s="106">
        <v>411361</v>
      </c>
      <c r="P25" s="106">
        <v>0</v>
      </c>
      <c r="Q25" s="106">
        <v>10958466</v>
      </c>
      <c r="R25" s="15">
        <v>760948</v>
      </c>
      <c r="S25" s="15">
        <v>54787</v>
      </c>
      <c r="T25" s="15">
        <v>0</v>
      </c>
      <c r="U25" s="15">
        <v>0</v>
      </c>
      <c r="V25" s="15">
        <v>1459509</v>
      </c>
      <c r="W25" s="18">
        <v>1239817</v>
      </c>
      <c r="X25" s="18">
        <v>48952</v>
      </c>
      <c r="Y25" s="18">
        <v>0</v>
      </c>
      <c r="Z25" s="18">
        <v>1567061</v>
      </c>
      <c r="AA25" s="21">
        <v>26337</v>
      </c>
      <c r="AB25" s="27">
        <v>0</v>
      </c>
      <c r="AC25" s="27">
        <v>0</v>
      </c>
      <c r="AD25" s="7">
        <v>0</v>
      </c>
      <c r="AE25" s="122">
        <v>5157411</v>
      </c>
      <c r="AF25" s="10">
        <v>2178348</v>
      </c>
      <c r="AG25" s="10">
        <v>0</v>
      </c>
      <c r="AH25" s="10">
        <v>0</v>
      </c>
      <c r="AI25" s="10">
        <v>0</v>
      </c>
      <c r="AJ25" s="35">
        <v>12850017</v>
      </c>
      <c r="AK25" s="35">
        <v>0</v>
      </c>
      <c r="AL25" s="35">
        <v>0</v>
      </c>
      <c r="AM25" s="35">
        <v>0</v>
      </c>
      <c r="AN25" s="27">
        <v>0</v>
      </c>
      <c r="AO25" s="124">
        <v>158130</v>
      </c>
      <c r="AP25" s="122">
        <v>15186495</v>
      </c>
      <c r="AQ25" s="122">
        <v>-10029084</v>
      </c>
    </row>
    <row r="26" spans="1:43" x14ac:dyDescent="0.35">
      <c r="A26" s="85" t="s">
        <v>349</v>
      </c>
      <c r="B26" s="85" t="s">
        <v>288</v>
      </c>
      <c r="C26" s="85" t="s">
        <v>286</v>
      </c>
      <c r="D26" s="85" t="s">
        <v>244</v>
      </c>
      <c r="E26" s="119">
        <v>43207.372916666667</v>
      </c>
      <c r="F26" s="119">
        <v>43207.587500000001</v>
      </c>
      <c r="G26" s="85" t="s">
        <v>348</v>
      </c>
      <c r="H26" s="85" t="s">
        <v>283</v>
      </c>
      <c r="I26" s="85" t="s">
        <v>286</v>
      </c>
      <c r="J26" s="85" t="s">
        <v>347</v>
      </c>
      <c r="L26" s="85" t="s">
        <v>284</v>
      </c>
      <c r="M26" s="120" t="s">
        <v>243</v>
      </c>
      <c r="N26" s="106">
        <v>10766670</v>
      </c>
      <c r="O26" s="106">
        <v>10332</v>
      </c>
      <c r="P26" s="106">
        <v>0</v>
      </c>
      <c r="Q26" s="106">
        <v>10338412</v>
      </c>
      <c r="R26" s="15">
        <v>1570806.95</v>
      </c>
      <c r="S26" s="15">
        <v>926.2</v>
      </c>
      <c r="T26" s="15">
        <v>0</v>
      </c>
      <c r="U26" s="15">
        <v>0</v>
      </c>
      <c r="V26" s="15">
        <v>1295793.96</v>
      </c>
      <c r="W26" s="18">
        <v>2336367.4</v>
      </c>
      <c r="X26" s="18">
        <v>1229.51</v>
      </c>
      <c r="Y26" s="18">
        <v>0</v>
      </c>
      <c r="Z26" s="18">
        <v>1478393.21</v>
      </c>
      <c r="AA26" s="21">
        <v>352000</v>
      </c>
      <c r="AB26" s="27">
        <v>141322.01999999999</v>
      </c>
      <c r="AC26" s="27">
        <v>0</v>
      </c>
      <c r="AD26" s="7">
        <v>0</v>
      </c>
      <c r="AE26" s="122">
        <v>7176839.25</v>
      </c>
      <c r="AF26" s="10">
        <v>4966840.58</v>
      </c>
      <c r="AG26" s="10">
        <v>0</v>
      </c>
      <c r="AH26" s="10">
        <v>0</v>
      </c>
      <c r="AI26" s="10">
        <v>4997.88</v>
      </c>
      <c r="AJ26" s="35">
        <v>28625003.350000001</v>
      </c>
      <c r="AK26" s="35">
        <v>0</v>
      </c>
      <c r="AL26" s="35">
        <v>0</v>
      </c>
      <c r="AM26" s="35">
        <v>748.17</v>
      </c>
      <c r="AN26" s="27">
        <v>0</v>
      </c>
      <c r="AO26" s="124">
        <v>0</v>
      </c>
      <c r="AP26" s="122">
        <v>33597589.979999997</v>
      </c>
      <c r="AQ26" s="122">
        <v>-26420750.73</v>
      </c>
    </row>
    <row r="27" spans="1:43" x14ac:dyDescent="0.35">
      <c r="A27" s="85" t="s">
        <v>346</v>
      </c>
      <c r="B27" s="85" t="s">
        <v>288</v>
      </c>
      <c r="C27" s="85" t="s">
        <v>286</v>
      </c>
      <c r="D27" s="85" t="s">
        <v>237</v>
      </c>
      <c r="E27" s="119">
        <v>43208.633333333331</v>
      </c>
      <c r="F27" s="119">
        <v>43234.490972222222</v>
      </c>
      <c r="G27" s="85" t="s">
        <v>345</v>
      </c>
      <c r="H27" s="85" t="s">
        <v>283</v>
      </c>
      <c r="I27" s="85" t="s">
        <v>286</v>
      </c>
      <c r="J27" s="85" t="s">
        <v>344</v>
      </c>
      <c r="L27" s="85" t="s">
        <v>284</v>
      </c>
      <c r="M27" s="120" t="s">
        <v>236</v>
      </c>
      <c r="N27" s="106">
        <v>6253598</v>
      </c>
      <c r="O27" s="106">
        <v>55874</v>
      </c>
      <c r="P27" s="106">
        <v>93795</v>
      </c>
      <c r="Q27" s="106">
        <v>12856545</v>
      </c>
      <c r="R27" s="15">
        <v>911766</v>
      </c>
      <c r="S27" s="15">
        <v>12895</v>
      </c>
      <c r="T27" s="15">
        <v>13652</v>
      </c>
      <c r="U27" s="15">
        <v>0</v>
      </c>
      <c r="V27" s="15">
        <v>1631836</v>
      </c>
      <c r="W27" s="18">
        <v>1369373</v>
      </c>
      <c r="X27" s="18">
        <v>15513</v>
      </c>
      <c r="Y27" s="18">
        <v>20353</v>
      </c>
      <c r="Z27" s="18">
        <v>1846698</v>
      </c>
      <c r="AA27" s="21">
        <v>19693</v>
      </c>
      <c r="AB27" s="27">
        <v>4044</v>
      </c>
      <c r="AC27" s="27">
        <v>0</v>
      </c>
      <c r="AD27" s="7">
        <v>18161</v>
      </c>
      <c r="AE27" s="122">
        <v>5863984</v>
      </c>
      <c r="AF27" s="10">
        <v>2752672</v>
      </c>
      <c r="AG27" s="10">
        <v>0</v>
      </c>
      <c r="AH27" s="10">
        <v>0</v>
      </c>
      <c r="AI27" s="10">
        <v>0</v>
      </c>
      <c r="AJ27" s="35">
        <v>19995688</v>
      </c>
      <c r="AK27" s="35">
        <v>10996</v>
      </c>
      <c r="AL27" s="35">
        <v>3345</v>
      </c>
      <c r="AM27" s="35">
        <v>11324</v>
      </c>
      <c r="AN27" s="27">
        <v>0</v>
      </c>
      <c r="AO27" s="124">
        <v>515845</v>
      </c>
      <c r="AP27" s="122">
        <v>23289870</v>
      </c>
      <c r="AQ27" s="122">
        <v>-17425886</v>
      </c>
    </row>
    <row r="28" spans="1:43" x14ac:dyDescent="0.35">
      <c r="A28" s="85" t="s">
        <v>343</v>
      </c>
      <c r="B28" s="85" t="s">
        <v>288</v>
      </c>
      <c r="C28" s="85" t="s">
        <v>286</v>
      </c>
      <c r="D28" s="85" t="s">
        <v>252</v>
      </c>
      <c r="E28" s="119">
        <v>43207.54583333333</v>
      </c>
      <c r="F28" s="119">
        <v>43231.602777777778</v>
      </c>
      <c r="G28" s="85" t="s">
        <v>342</v>
      </c>
      <c r="H28" s="85" t="s">
        <v>283</v>
      </c>
      <c r="I28" s="85" t="s">
        <v>286</v>
      </c>
      <c r="J28" s="85" t="s">
        <v>341</v>
      </c>
      <c r="L28" s="85" t="s">
        <v>284</v>
      </c>
      <c r="M28" s="120" t="s">
        <v>251</v>
      </c>
      <c r="N28" s="106">
        <v>3769272.14</v>
      </c>
      <c r="O28" s="106">
        <v>0</v>
      </c>
      <c r="P28" s="106">
        <v>21926.44</v>
      </c>
      <c r="Q28" s="106">
        <v>6586214.7400000002</v>
      </c>
      <c r="R28" s="15">
        <v>551856.51</v>
      </c>
      <c r="S28" s="15">
        <v>0</v>
      </c>
      <c r="T28" s="15">
        <v>3145.01</v>
      </c>
      <c r="U28" s="15">
        <v>14492.64</v>
      </c>
      <c r="V28" s="15">
        <v>831720.68</v>
      </c>
      <c r="W28" s="18">
        <v>818486.82</v>
      </c>
      <c r="X28" s="18">
        <v>0</v>
      </c>
      <c r="Y28" s="18">
        <v>4758.0200000000004</v>
      </c>
      <c r="Z28" s="18">
        <v>942454.23</v>
      </c>
      <c r="AA28" s="21">
        <v>0</v>
      </c>
      <c r="AB28" s="27">
        <v>0</v>
      </c>
      <c r="AC28" s="27">
        <v>64445.760000000002</v>
      </c>
      <c r="AD28" s="7">
        <v>0</v>
      </c>
      <c r="AE28" s="122">
        <v>3231359.67</v>
      </c>
      <c r="AF28" s="10">
        <v>2968159.05</v>
      </c>
      <c r="AG28" s="10">
        <v>0</v>
      </c>
      <c r="AH28" s="10">
        <v>0</v>
      </c>
      <c r="AI28" s="10">
        <v>0</v>
      </c>
      <c r="AJ28" s="35">
        <v>11789638.029999999</v>
      </c>
      <c r="AK28" s="35">
        <v>48175.28</v>
      </c>
      <c r="AL28" s="35">
        <v>0</v>
      </c>
      <c r="AM28" s="35">
        <v>0</v>
      </c>
      <c r="AN28" s="27">
        <v>136070.34</v>
      </c>
      <c r="AO28" s="124">
        <v>0</v>
      </c>
      <c r="AP28" s="122">
        <v>14942042.699999999</v>
      </c>
      <c r="AQ28" s="122">
        <v>-11710683.029999999</v>
      </c>
    </row>
    <row r="29" spans="1:43" x14ac:dyDescent="0.35">
      <c r="A29" s="85" t="s">
        <v>340</v>
      </c>
      <c r="B29" s="85" t="s">
        <v>288</v>
      </c>
      <c r="C29" s="85" t="s">
        <v>286</v>
      </c>
      <c r="D29" s="85" t="s">
        <v>253</v>
      </c>
      <c r="E29" s="119">
        <v>43221.652083333334</v>
      </c>
      <c r="F29" s="119">
        <v>43236.432638888888</v>
      </c>
      <c r="G29" s="85" t="s">
        <v>339</v>
      </c>
      <c r="H29" s="85" t="s">
        <v>283</v>
      </c>
      <c r="I29" s="85" t="s">
        <v>286</v>
      </c>
      <c r="J29" s="85" t="s">
        <v>338</v>
      </c>
      <c r="L29" s="85" t="s">
        <v>284</v>
      </c>
      <c r="M29" s="120" t="s">
        <v>37</v>
      </c>
      <c r="N29" s="106">
        <v>2423538</v>
      </c>
      <c r="O29" s="106">
        <v>167059</v>
      </c>
      <c r="P29" s="106">
        <v>4878180</v>
      </c>
      <c r="Q29" s="106">
        <v>151354</v>
      </c>
      <c r="R29" s="15">
        <v>363948.14</v>
      </c>
      <c r="S29" s="15">
        <v>16379.8</v>
      </c>
      <c r="T29" s="15">
        <v>26023.360000000001</v>
      </c>
      <c r="U29" s="15">
        <v>27065.61</v>
      </c>
      <c r="V29" s="15">
        <v>611086.86</v>
      </c>
      <c r="W29" s="18">
        <v>544057.63</v>
      </c>
      <c r="X29" s="18">
        <v>15745.3</v>
      </c>
      <c r="Y29" s="18">
        <v>33574.839999999997</v>
      </c>
      <c r="Z29" s="18">
        <v>703098.55</v>
      </c>
      <c r="AA29" s="21">
        <v>0</v>
      </c>
      <c r="AB29" s="27">
        <v>0</v>
      </c>
      <c r="AC29" s="27">
        <v>0</v>
      </c>
      <c r="AD29" s="7">
        <v>0</v>
      </c>
      <c r="AE29" s="122">
        <v>2340980.09</v>
      </c>
      <c r="AF29" s="10">
        <v>2314311.52</v>
      </c>
      <c r="AG29" s="10">
        <v>10245</v>
      </c>
      <c r="AH29" s="10">
        <v>34668.53</v>
      </c>
      <c r="AI29" s="10">
        <v>0</v>
      </c>
      <c r="AJ29" s="35">
        <v>5303025.1399999997</v>
      </c>
      <c r="AK29" s="35">
        <v>13666.85</v>
      </c>
      <c r="AL29" s="35">
        <v>42875.4</v>
      </c>
      <c r="AM29" s="35">
        <v>0</v>
      </c>
      <c r="AN29" s="27">
        <v>14676.32</v>
      </c>
      <c r="AO29" s="124">
        <v>0</v>
      </c>
      <c r="AP29" s="122">
        <v>7733468.7599999998</v>
      </c>
      <c r="AQ29" s="122">
        <v>-5392488.6699999999</v>
      </c>
    </row>
    <row r="30" spans="1:43" x14ac:dyDescent="0.35">
      <c r="A30" s="85" t="s">
        <v>337</v>
      </c>
      <c r="B30" s="85" t="s">
        <v>288</v>
      </c>
      <c r="C30" s="85" t="s">
        <v>286</v>
      </c>
      <c r="D30" s="85" t="s">
        <v>215</v>
      </c>
      <c r="E30" s="119">
        <v>43238.289583333331</v>
      </c>
      <c r="F30" s="119">
        <v>43238.32708333333</v>
      </c>
      <c r="G30" s="85" t="s">
        <v>336</v>
      </c>
      <c r="H30" s="85" t="s">
        <v>283</v>
      </c>
      <c r="I30" s="85" t="s">
        <v>286</v>
      </c>
      <c r="J30" s="85" t="s">
        <v>335</v>
      </c>
      <c r="L30" s="85" t="s">
        <v>284</v>
      </c>
      <c r="M30" s="120" t="s">
        <v>214</v>
      </c>
      <c r="N30" s="106">
        <v>7908758.4299999997</v>
      </c>
      <c r="O30" s="106">
        <v>149567.06</v>
      </c>
      <c r="P30" s="106">
        <v>251360.77</v>
      </c>
      <c r="Q30" s="106">
        <v>13473729.800000001</v>
      </c>
      <c r="R30" s="15">
        <v>1144207.33</v>
      </c>
      <c r="S30" s="15">
        <v>15225.11</v>
      </c>
      <c r="T30" s="15">
        <v>36114.300000000003</v>
      </c>
      <c r="U30" s="15">
        <v>51189.440000000002</v>
      </c>
      <c r="V30" s="15">
        <v>1676401.47</v>
      </c>
      <c r="W30" s="18">
        <v>1683858.97</v>
      </c>
      <c r="X30" s="18">
        <v>18175.919999999998</v>
      </c>
      <c r="Y30" s="18">
        <v>53901.82</v>
      </c>
      <c r="Z30" s="18">
        <v>1935683.44</v>
      </c>
      <c r="AA30" s="21">
        <v>178955.13</v>
      </c>
      <c r="AB30" s="27">
        <v>52050.67</v>
      </c>
      <c r="AC30" s="27">
        <v>0</v>
      </c>
      <c r="AD30" s="7">
        <v>0</v>
      </c>
      <c r="AE30" s="122">
        <v>6845763.5999999996</v>
      </c>
      <c r="AF30" s="10">
        <v>3513143.7</v>
      </c>
      <c r="AG30" s="10">
        <v>0</v>
      </c>
      <c r="AH30" s="10">
        <v>77147.19</v>
      </c>
      <c r="AI30" s="10">
        <v>2539.08</v>
      </c>
      <c r="AJ30" s="35">
        <v>18391185.699999999</v>
      </c>
      <c r="AK30" s="35">
        <v>1955.4</v>
      </c>
      <c r="AL30" s="35">
        <v>56683.15</v>
      </c>
      <c r="AM30" s="35">
        <v>156.99</v>
      </c>
      <c r="AN30" s="27">
        <v>0</v>
      </c>
      <c r="AO30" s="124">
        <v>1669.23</v>
      </c>
      <c r="AP30" s="122">
        <v>22044480.440000001</v>
      </c>
      <c r="AQ30" s="122">
        <v>-15198716.84</v>
      </c>
    </row>
    <row r="31" spans="1:43" x14ac:dyDescent="0.35">
      <c r="A31" s="85" t="s">
        <v>334</v>
      </c>
      <c r="B31" s="85" t="s">
        <v>288</v>
      </c>
      <c r="C31" s="85" t="s">
        <v>286</v>
      </c>
      <c r="D31" s="85" t="s">
        <v>274</v>
      </c>
      <c r="E31" s="119">
        <v>43224.375694444447</v>
      </c>
      <c r="F31" s="119">
        <v>43236.418749999997</v>
      </c>
      <c r="G31" s="85" t="s">
        <v>333</v>
      </c>
      <c r="H31" s="85" t="s">
        <v>283</v>
      </c>
      <c r="I31" s="85" t="s">
        <v>286</v>
      </c>
      <c r="J31" s="85" t="s">
        <v>332</v>
      </c>
      <c r="L31" s="85" t="s">
        <v>284</v>
      </c>
      <c r="M31" s="120" t="s">
        <v>273</v>
      </c>
      <c r="N31" s="106">
        <v>6973503</v>
      </c>
      <c r="O31" s="106">
        <v>95746</v>
      </c>
      <c r="P31" s="106">
        <v>0</v>
      </c>
      <c r="Q31" s="106">
        <v>11084563</v>
      </c>
      <c r="R31" s="15">
        <v>1101460</v>
      </c>
      <c r="S31" s="15">
        <v>10849</v>
      </c>
      <c r="T31" s="15">
        <v>0</v>
      </c>
      <c r="U31" s="15">
        <v>0</v>
      </c>
      <c r="V31" s="15">
        <v>1424166</v>
      </c>
      <c r="W31" s="18">
        <v>1631544</v>
      </c>
      <c r="X31" s="18">
        <v>12403</v>
      </c>
      <c r="Y31" s="18">
        <v>0</v>
      </c>
      <c r="Z31" s="18">
        <v>1586372</v>
      </c>
      <c r="AA31" s="21">
        <v>45038</v>
      </c>
      <c r="AB31" s="27">
        <v>0</v>
      </c>
      <c r="AC31" s="27">
        <v>179588</v>
      </c>
      <c r="AD31" s="7">
        <v>0</v>
      </c>
      <c r="AE31" s="122">
        <v>5991420</v>
      </c>
      <c r="AF31" s="10">
        <v>4851070</v>
      </c>
      <c r="AG31" s="10">
        <v>0</v>
      </c>
      <c r="AH31" s="10">
        <v>0</v>
      </c>
      <c r="AI31" s="10">
        <v>0</v>
      </c>
      <c r="AJ31" s="35">
        <v>20822821</v>
      </c>
      <c r="AK31" s="35">
        <v>15043</v>
      </c>
      <c r="AL31" s="35">
        <v>0</v>
      </c>
      <c r="AM31" s="35">
        <v>0</v>
      </c>
      <c r="AN31" s="27">
        <v>0</v>
      </c>
      <c r="AO31" s="124">
        <v>165752</v>
      </c>
      <c r="AP31" s="122">
        <v>25854686</v>
      </c>
      <c r="AQ31" s="122">
        <v>-19863266</v>
      </c>
    </row>
    <row r="32" spans="1:43" x14ac:dyDescent="0.35">
      <c r="A32" s="85" t="s">
        <v>331</v>
      </c>
      <c r="B32" s="85" t="s">
        <v>288</v>
      </c>
      <c r="C32" s="85" t="s">
        <v>286</v>
      </c>
      <c r="D32" s="85" t="s">
        <v>261</v>
      </c>
      <c r="E32" s="119">
        <v>43236.375</v>
      </c>
      <c r="F32" s="119">
        <v>43238.536111111112</v>
      </c>
      <c r="G32" s="85" t="s">
        <v>330</v>
      </c>
      <c r="H32" s="85" t="s">
        <v>283</v>
      </c>
      <c r="I32" s="85" t="s">
        <v>286</v>
      </c>
      <c r="J32" s="85" t="s">
        <v>329</v>
      </c>
      <c r="L32" s="85" t="s">
        <v>284</v>
      </c>
      <c r="M32" s="120"/>
      <c r="N32" s="106">
        <v>12481672</v>
      </c>
      <c r="O32" s="106">
        <v>94403</v>
      </c>
      <c r="P32" s="106">
        <v>0</v>
      </c>
      <c r="Q32" s="106">
        <v>27515341</v>
      </c>
      <c r="R32" s="15">
        <v>1752968</v>
      </c>
      <c r="S32" s="15">
        <v>10028</v>
      </c>
      <c r="T32" s="15">
        <v>0</v>
      </c>
      <c r="U32" s="15">
        <v>14443</v>
      </c>
      <c r="V32" s="15">
        <v>3467539</v>
      </c>
      <c r="W32" s="18">
        <v>2575287</v>
      </c>
      <c r="X32" s="18">
        <v>11225</v>
      </c>
      <c r="Y32" s="18">
        <v>0</v>
      </c>
      <c r="Z32" s="18">
        <v>3932575</v>
      </c>
      <c r="AA32" s="21">
        <v>469898</v>
      </c>
      <c r="AB32" s="27">
        <v>111390</v>
      </c>
      <c r="AC32" s="27">
        <v>0</v>
      </c>
      <c r="AD32" s="7">
        <v>751</v>
      </c>
      <c r="AE32" s="122">
        <v>12346104</v>
      </c>
      <c r="AF32" s="10">
        <v>10088431</v>
      </c>
      <c r="AG32" s="10">
        <v>0</v>
      </c>
      <c r="AH32" s="10">
        <v>0</v>
      </c>
      <c r="AI32" s="10">
        <v>0</v>
      </c>
      <c r="AJ32" s="35">
        <v>41600266</v>
      </c>
      <c r="AK32" s="35">
        <v>14161</v>
      </c>
      <c r="AL32" s="35">
        <v>7695</v>
      </c>
      <c r="AM32" s="35">
        <v>20168</v>
      </c>
      <c r="AN32" s="27">
        <v>126949</v>
      </c>
      <c r="AO32" s="124">
        <v>429877</v>
      </c>
      <c r="AP32" s="122">
        <v>52287547</v>
      </c>
      <c r="AQ32" s="122">
        <v>-39941443</v>
      </c>
    </row>
    <row r="33" spans="1:43" x14ac:dyDescent="0.35">
      <c r="A33" s="85" t="s">
        <v>328</v>
      </c>
      <c r="B33" s="85" t="s">
        <v>288</v>
      </c>
      <c r="C33" s="85" t="s">
        <v>286</v>
      </c>
      <c r="D33" s="85" t="s">
        <v>259</v>
      </c>
      <c r="E33" s="119">
        <v>43235.376388888886</v>
      </c>
      <c r="F33" s="119">
        <v>43235.6</v>
      </c>
      <c r="G33" s="85" t="s">
        <v>327</v>
      </c>
      <c r="H33" s="85" t="s">
        <v>283</v>
      </c>
      <c r="I33" s="85" t="s">
        <v>286</v>
      </c>
      <c r="J33" s="85" t="s">
        <v>326</v>
      </c>
      <c r="L33" s="85" t="s">
        <v>284</v>
      </c>
      <c r="M33" s="120" t="s">
        <v>258</v>
      </c>
      <c r="N33" s="106">
        <v>2178286</v>
      </c>
      <c r="O33" s="106">
        <v>78543</v>
      </c>
      <c r="P33" s="106">
        <v>167018</v>
      </c>
      <c r="Q33" s="106">
        <v>7541016</v>
      </c>
      <c r="R33" s="15">
        <v>321104</v>
      </c>
      <c r="S33" s="15">
        <v>8148</v>
      </c>
      <c r="T33" s="15">
        <v>8834</v>
      </c>
      <c r="U33" s="15">
        <v>47419</v>
      </c>
      <c r="V33" s="15">
        <v>939368</v>
      </c>
      <c r="W33" s="18">
        <v>472688</v>
      </c>
      <c r="X33" s="18">
        <v>9347</v>
      </c>
      <c r="Y33" s="18">
        <v>36243</v>
      </c>
      <c r="Z33" s="18">
        <v>1078365</v>
      </c>
      <c r="AA33" s="21">
        <v>127221</v>
      </c>
      <c r="AB33" s="27">
        <v>0</v>
      </c>
      <c r="AC33" s="27">
        <v>0</v>
      </c>
      <c r="AD33" s="7">
        <v>0</v>
      </c>
      <c r="AE33" s="122">
        <v>3048737</v>
      </c>
      <c r="AF33" s="10">
        <v>631528</v>
      </c>
      <c r="AG33" s="10">
        <v>1690</v>
      </c>
      <c r="AH33" s="10">
        <v>34664</v>
      </c>
      <c r="AI33" s="10">
        <v>0</v>
      </c>
      <c r="AJ33" s="35">
        <v>6293315</v>
      </c>
      <c r="AK33" s="35">
        <v>5994</v>
      </c>
      <c r="AL33" s="35">
        <v>40622</v>
      </c>
      <c r="AM33" s="35">
        <v>0</v>
      </c>
      <c r="AN33" s="27">
        <v>0</v>
      </c>
      <c r="AO33" s="124">
        <v>45194</v>
      </c>
      <c r="AP33" s="122">
        <v>7053007</v>
      </c>
      <c r="AQ33" s="122">
        <v>-4004270</v>
      </c>
    </row>
    <row r="34" spans="1:43" x14ac:dyDescent="0.35">
      <c r="A34" s="85" t="s">
        <v>325</v>
      </c>
      <c r="B34" s="85" t="s">
        <v>288</v>
      </c>
      <c r="C34" s="85" t="s">
        <v>286</v>
      </c>
      <c r="D34" s="85" t="s">
        <v>281</v>
      </c>
      <c r="E34" s="119">
        <v>43244.57916666667</v>
      </c>
      <c r="F34" s="119">
        <v>43244.628472222219</v>
      </c>
      <c r="G34" s="85" t="s">
        <v>324</v>
      </c>
      <c r="H34" s="85" t="s">
        <v>282</v>
      </c>
      <c r="I34" s="85" t="s">
        <v>286</v>
      </c>
      <c r="J34" s="85" t="s">
        <v>323</v>
      </c>
      <c r="L34" s="85" t="s">
        <v>284</v>
      </c>
      <c r="M34" s="120" t="s">
        <v>105</v>
      </c>
      <c r="N34" s="106">
        <v>0</v>
      </c>
      <c r="O34" s="106">
        <v>5713.84</v>
      </c>
      <c r="P34" s="106">
        <v>31733.27</v>
      </c>
      <c r="Q34" s="106">
        <v>94781.46</v>
      </c>
      <c r="R34" s="15">
        <v>0</v>
      </c>
      <c r="S34" s="15">
        <v>622.80999999999995</v>
      </c>
      <c r="T34" s="15">
        <v>3156.45</v>
      </c>
      <c r="U34" s="15">
        <v>1505.4</v>
      </c>
      <c r="V34" s="15">
        <v>11640.61</v>
      </c>
      <c r="W34" s="18">
        <v>0</v>
      </c>
      <c r="X34" s="18">
        <v>679.95</v>
      </c>
      <c r="Y34" s="18">
        <v>1786.24</v>
      </c>
      <c r="Z34" s="18">
        <v>13597.27</v>
      </c>
      <c r="AA34" s="21">
        <v>0</v>
      </c>
      <c r="AB34" s="27">
        <v>0</v>
      </c>
      <c r="AC34" s="27">
        <v>0</v>
      </c>
      <c r="AD34" s="7">
        <v>0</v>
      </c>
      <c r="AE34" s="122">
        <v>32988.730000000003</v>
      </c>
      <c r="AF34" s="10">
        <v>0</v>
      </c>
      <c r="AG34" s="10">
        <v>0</v>
      </c>
      <c r="AH34" s="10">
        <v>0</v>
      </c>
      <c r="AI34" s="10">
        <v>0</v>
      </c>
      <c r="AJ34" s="35">
        <v>0</v>
      </c>
      <c r="AK34" s="35">
        <v>3016.02</v>
      </c>
      <c r="AL34" s="35">
        <v>0</v>
      </c>
      <c r="AM34" s="35">
        <v>0</v>
      </c>
      <c r="AN34" s="27">
        <v>0</v>
      </c>
      <c r="AO34" s="124">
        <v>0</v>
      </c>
      <c r="AP34" s="122">
        <v>3016.02</v>
      </c>
      <c r="AQ34" s="122">
        <v>29972.71</v>
      </c>
    </row>
    <row r="35" spans="1:43" x14ac:dyDescent="0.35">
      <c r="A35" s="85" t="s">
        <v>322</v>
      </c>
      <c r="B35" s="85" t="s">
        <v>288</v>
      </c>
      <c r="C35" s="85" t="s">
        <v>286</v>
      </c>
      <c r="D35" s="85" t="s">
        <v>224</v>
      </c>
      <c r="E35" s="119">
        <v>43229.435416666667</v>
      </c>
      <c r="F35" s="119">
        <v>43236.595138888886</v>
      </c>
      <c r="G35" s="85" t="s">
        <v>321</v>
      </c>
      <c r="H35" s="85" t="s">
        <v>283</v>
      </c>
      <c r="I35" s="85" t="s">
        <v>286</v>
      </c>
      <c r="J35" s="85" t="s">
        <v>320</v>
      </c>
      <c r="L35" s="85" t="s">
        <v>284</v>
      </c>
      <c r="M35" s="120" t="s">
        <v>67</v>
      </c>
      <c r="N35" s="106">
        <v>3037394</v>
      </c>
      <c r="O35" s="106">
        <v>458905</v>
      </c>
      <c r="P35" s="106">
        <v>16966</v>
      </c>
      <c r="Q35" s="106">
        <v>6943443</v>
      </c>
      <c r="R35" s="15">
        <v>437049</v>
      </c>
      <c r="S35" s="15">
        <v>55244</v>
      </c>
      <c r="T35" s="15">
        <v>0</v>
      </c>
      <c r="U35" s="15">
        <v>43923</v>
      </c>
      <c r="V35" s="15">
        <v>857867</v>
      </c>
      <c r="W35" s="18">
        <v>659115</v>
      </c>
      <c r="X35" s="18">
        <v>55069</v>
      </c>
      <c r="Y35" s="18">
        <v>3682</v>
      </c>
      <c r="Z35" s="18">
        <v>992914</v>
      </c>
      <c r="AA35" s="21">
        <v>0</v>
      </c>
      <c r="AB35" s="27">
        <v>96962</v>
      </c>
      <c r="AC35" s="27">
        <v>0</v>
      </c>
      <c r="AD35" s="7">
        <v>0</v>
      </c>
      <c r="AE35" s="122">
        <v>3201825</v>
      </c>
      <c r="AF35" s="10">
        <v>985348</v>
      </c>
      <c r="AG35" s="10">
        <v>13793</v>
      </c>
      <c r="AH35" s="10">
        <v>0</v>
      </c>
      <c r="AI35" s="10">
        <v>0</v>
      </c>
      <c r="AJ35" s="35">
        <v>4826033</v>
      </c>
      <c r="AK35" s="35">
        <v>69581</v>
      </c>
      <c r="AL35" s="35">
        <v>0</v>
      </c>
      <c r="AM35" s="35">
        <v>0</v>
      </c>
      <c r="AN35" s="27">
        <v>0</v>
      </c>
      <c r="AO35" s="124">
        <v>0</v>
      </c>
      <c r="AP35" s="122">
        <v>5894755</v>
      </c>
      <c r="AQ35" s="122">
        <v>-2692930</v>
      </c>
    </row>
    <row r="36" spans="1:43" x14ac:dyDescent="0.35">
      <c r="A36" s="85" t="s">
        <v>319</v>
      </c>
      <c r="B36" s="85" t="s">
        <v>288</v>
      </c>
      <c r="C36" s="85" t="s">
        <v>286</v>
      </c>
      <c r="D36" s="85" t="s">
        <v>229</v>
      </c>
      <c r="E36" s="119">
        <v>43235.620138888888</v>
      </c>
      <c r="F36" s="119">
        <v>43237.643055555556</v>
      </c>
      <c r="G36" s="85" t="s">
        <v>318</v>
      </c>
      <c r="H36" s="85" t="s">
        <v>283</v>
      </c>
      <c r="I36" s="85" t="s">
        <v>286</v>
      </c>
      <c r="J36" s="85" t="s">
        <v>317</v>
      </c>
      <c r="L36" s="85" t="s">
        <v>284</v>
      </c>
      <c r="M36" s="120" t="s">
        <v>228</v>
      </c>
      <c r="N36" s="106">
        <v>47048269</v>
      </c>
      <c r="O36" s="106">
        <v>462291</v>
      </c>
      <c r="P36" s="106">
        <v>0</v>
      </c>
      <c r="Q36" s="106">
        <v>109782907</v>
      </c>
      <c r="R36" s="15">
        <v>6971629</v>
      </c>
      <c r="S36" s="15">
        <v>68209</v>
      </c>
      <c r="T36" s="15">
        <v>0</v>
      </c>
      <c r="U36" s="15">
        <v>0</v>
      </c>
      <c r="V36" s="15">
        <v>13869923</v>
      </c>
      <c r="W36" s="18">
        <v>10209575</v>
      </c>
      <c r="X36" s="18">
        <v>55094</v>
      </c>
      <c r="Y36" s="18">
        <v>0</v>
      </c>
      <c r="Z36" s="18">
        <v>15705516</v>
      </c>
      <c r="AA36" s="21">
        <v>617657</v>
      </c>
      <c r="AB36" s="27">
        <v>0</v>
      </c>
      <c r="AC36" s="27">
        <v>272990</v>
      </c>
      <c r="AD36" s="7">
        <v>0</v>
      </c>
      <c r="AE36" s="122">
        <v>47770593</v>
      </c>
      <c r="AF36" s="10">
        <v>26185891</v>
      </c>
      <c r="AG36" s="10">
        <v>32353</v>
      </c>
      <c r="AH36" s="10">
        <v>0</v>
      </c>
      <c r="AI36" s="10">
        <v>40868</v>
      </c>
      <c r="AJ36" s="35">
        <v>136656599</v>
      </c>
      <c r="AK36" s="35">
        <v>24745</v>
      </c>
      <c r="AL36" s="35">
        <v>0</v>
      </c>
      <c r="AM36" s="35">
        <v>0</v>
      </c>
      <c r="AN36" s="27">
        <v>84019</v>
      </c>
      <c r="AO36" s="124">
        <v>2274814</v>
      </c>
      <c r="AP36" s="122">
        <v>165299289</v>
      </c>
      <c r="AQ36" s="122">
        <v>-117528696</v>
      </c>
    </row>
    <row r="37" spans="1:43" x14ac:dyDescent="0.35">
      <c r="A37" s="85" t="s">
        <v>316</v>
      </c>
      <c r="B37" s="85" t="s">
        <v>288</v>
      </c>
      <c r="C37" s="85" t="s">
        <v>286</v>
      </c>
      <c r="D37" s="85" t="s">
        <v>226</v>
      </c>
      <c r="E37" s="119">
        <v>43234.49722222222</v>
      </c>
      <c r="F37" s="119">
        <v>43238.382638888892</v>
      </c>
      <c r="G37" s="85" t="s">
        <v>315</v>
      </c>
      <c r="H37" s="85" t="s">
        <v>283</v>
      </c>
      <c r="I37" s="85" t="s">
        <v>286</v>
      </c>
      <c r="J37" s="85" t="s">
        <v>314</v>
      </c>
      <c r="L37" s="85" t="s">
        <v>284</v>
      </c>
      <c r="M37" s="120" t="s">
        <v>225</v>
      </c>
      <c r="N37" s="106">
        <v>8944987</v>
      </c>
      <c r="O37" s="106">
        <v>582360</v>
      </c>
      <c r="P37" s="106">
        <v>140917</v>
      </c>
      <c r="Q37" s="106">
        <v>16518645</v>
      </c>
      <c r="R37" s="15">
        <v>1370517</v>
      </c>
      <c r="S37" s="15">
        <v>70814</v>
      </c>
      <c r="T37" s="15">
        <v>20687</v>
      </c>
      <c r="U37" s="15">
        <v>40714</v>
      </c>
      <c r="V37" s="15">
        <v>2084602</v>
      </c>
      <c r="W37" s="18">
        <v>1947624</v>
      </c>
      <c r="X37" s="18">
        <v>69436</v>
      </c>
      <c r="Y37" s="18">
        <v>30707</v>
      </c>
      <c r="Z37" s="18">
        <v>2362166</v>
      </c>
      <c r="AA37" s="21">
        <v>193084</v>
      </c>
      <c r="AB37" s="27">
        <v>30822</v>
      </c>
      <c r="AC37" s="27">
        <v>0</v>
      </c>
      <c r="AD37" s="7">
        <v>1681</v>
      </c>
      <c r="AE37" s="122">
        <v>8222854</v>
      </c>
      <c r="AF37" s="10">
        <v>5903961</v>
      </c>
      <c r="AG37" s="10">
        <v>6559</v>
      </c>
      <c r="AH37" s="10">
        <v>19783</v>
      </c>
      <c r="AI37" s="10">
        <v>68879</v>
      </c>
      <c r="AJ37" s="35">
        <v>17253302</v>
      </c>
      <c r="AK37" s="35">
        <v>16522</v>
      </c>
      <c r="AL37" s="35">
        <v>69208</v>
      </c>
      <c r="AM37" s="35">
        <v>16616</v>
      </c>
      <c r="AN37" s="27">
        <v>0</v>
      </c>
      <c r="AO37" s="124">
        <v>25406</v>
      </c>
      <c r="AP37" s="122">
        <v>23380236</v>
      </c>
      <c r="AQ37" s="122">
        <v>-15157382</v>
      </c>
    </row>
    <row r="38" spans="1:43" x14ac:dyDescent="0.35">
      <c r="A38" s="85" t="s">
        <v>313</v>
      </c>
      <c r="B38" s="85" t="s">
        <v>288</v>
      </c>
      <c r="C38" s="85" t="s">
        <v>286</v>
      </c>
      <c r="D38" s="85" t="s">
        <v>231</v>
      </c>
      <c r="E38" s="119">
        <v>43235.368055555555</v>
      </c>
      <c r="F38" s="119">
        <v>43238.48333333333</v>
      </c>
      <c r="G38" s="85" t="s">
        <v>312</v>
      </c>
      <c r="H38" s="85" t="s">
        <v>283</v>
      </c>
      <c r="I38" s="85" t="s">
        <v>286</v>
      </c>
      <c r="J38" s="85" t="s">
        <v>311</v>
      </c>
      <c r="L38" s="85" t="s">
        <v>284</v>
      </c>
      <c r="M38" s="120" t="s">
        <v>230</v>
      </c>
      <c r="N38" s="106">
        <v>6797868.9400000004</v>
      </c>
      <c r="O38" s="106">
        <v>574565.63</v>
      </c>
      <c r="P38" s="106">
        <v>531362.44999999995</v>
      </c>
      <c r="Q38" s="106">
        <v>11467002.35</v>
      </c>
      <c r="R38" s="15">
        <v>1004141.24</v>
      </c>
      <c r="S38" s="15">
        <v>61543.44</v>
      </c>
      <c r="T38" s="15">
        <v>50882.49</v>
      </c>
      <c r="U38" s="15">
        <v>63888.800000000003</v>
      </c>
      <c r="V38" s="15">
        <v>2192241.0499999998</v>
      </c>
      <c r="W38" s="18">
        <v>1475137.56</v>
      </c>
      <c r="X38" s="18">
        <v>68373.31</v>
      </c>
      <c r="Y38" s="18">
        <v>75984.83</v>
      </c>
      <c r="Z38" s="18">
        <v>2488339.5099999998</v>
      </c>
      <c r="AA38" s="21">
        <v>121370.18</v>
      </c>
      <c r="AB38" s="27">
        <v>79188</v>
      </c>
      <c r="AC38" s="27">
        <v>195793.55</v>
      </c>
      <c r="AD38" s="7">
        <v>320154.03000000003</v>
      </c>
      <c r="AE38" s="122">
        <v>8197037.9900000002</v>
      </c>
      <c r="AF38" s="10">
        <v>2778813.83</v>
      </c>
      <c r="AG38" s="10">
        <v>28517.95</v>
      </c>
      <c r="AH38" s="10">
        <v>0</v>
      </c>
      <c r="AI38" s="10">
        <v>685.77</v>
      </c>
      <c r="AJ38" s="35">
        <v>15065340.52</v>
      </c>
      <c r="AK38" s="35">
        <v>66229.41</v>
      </c>
      <c r="AL38" s="35">
        <v>69042.28</v>
      </c>
      <c r="AM38" s="35">
        <v>1209</v>
      </c>
      <c r="AN38" s="27">
        <v>0</v>
      </c>
      <c r="AO38" s="124">
        <v>0</v>
      </c>
      <c r="AP38" s="122">
        <v>18009838.760000002</v>
      </c>
      <c r="AQ38" s="122">
        <v>-9812800.7699999996</v>
      </c>
    </row>
    <row r="39" spans="1:43" x14ac:dyDescent="0.35">
      <c r="A39" s="85" t="s">
        <v>310</v>
      </c>
      <c r="B39" s="85" t="s">
        <v>288</v>
      </c>
      <c r="C39" s="85" t="s">
        <v>286</v>
      </c>
      <c r="D39" s="85" t="s">
        <v>276</v>
      </c>
      <c r="E39" s="119">
        <v>43234.568055555559</v>
      </c>
      <c r="F39" s="119">
        <v>43234.578472222223</v>
      </c>
      <c r="G39" s="85" t="s">
        <v>309</v>
      </c>
      <c r="H39" s="85" t="s">
        <v>282</v>
      </c>
      <c r="I39" s="85" t="s">
        <v>286</v>
      </c>
      <c r="J39" s="85" t="s">
        <v>308</v>
      </c>
      <c r="L39" s="85" t="s">
        <v>284</v>
      </c>
      <c r="M39" s="120" t="s">
        <v>275</v>
      </c>
      <c r="N39" s="106">
        <v>3736367</v>
      </c>
      <c r="O39" s="106">
        <v>342424</v>
      </c>
      <c r="P39" s="106">
        <v>0</v>
      </c>
      <c r="Q39" s="106">
        <v>8760576</v>
      </c>
      <c r="R39" s="15">
        <v>658454.77</v>
      </c>
      <c r="S39" s="15">
        <v>36992.199999999997</v>
      </c>
      <c r="T39" s="15">
        <v>0</v>
      </c>
      <c r="U39" s="15">
        <v>28949.360000000001</v>
      </c>
      <c r="V39" s="15">
        <v>1114568.07</v>
      </c>
      <c r="W39" s="18">
        <v>892915.58</v>
      </c>
      <c r="X39" s="18">
        <v>40770.449999999997</v>
      </c>
      <c r="Y39" s="18">
        <v>0</v>
      </c>
      <c r="Z39" s="18">
        <v>1252670</v>
      </c>
      <c r="AA39" s="21">
        <v>91972</v>
      </c>
      <c r="AB39" s="27">
        <v>0</v>
      </c>
      <c r="AC39" s="27">
        <v>0</v>
      </c>
      <c r="AD39" s="7">
        <v>0</v>
      </c>
      <c r="AE39" s="122">
        <v>4117292.43</v>
      </c>
      <c r="AF39" s="10">
        <v>2012064.17</v>
      </c>
      <c r="AG39" s="10">
        <v>24890</v>
      </c>
      <c r="AH39" s="10">
        <v>4360.2</v>
      </c>
      <c r="AI39" s="10">
        <v>0</v>
      </c>
      <c r="AJ39" s="35">
        <v>8991000.6199999992</v>
      </c>
      <c r="AK39" s="35">
        <v>40794.99</v>
      </c>
      <c r="AL39" s="35">
        <v>33202.01</v>
      </c>
      <c r="AM39" s="35">
        <v>0</v>
      </c>
      <c r="AN39" s="27">
        <v>0</v>
      </c>
      <c r="AO39" s="124">
        <v>0</v>
      </c>
      <c r="AP39" s="122">
        <v>11106311.99</v>
      </c>
      <c r="AQ39" s="122">
        <v>-6989019.5599999996</v>
      </c>
    </row>
    <row r="40" spans="1:43" x14ac:dyDescent="0.35">
      <c r="A40" s="85" t="s">
        <v>307</v>
      </c>
      <c r="B40" s="85" t="s">
        <v>288</v>
      </c>
      <c r="C40" s="85" t="s">
        <v>286</v>
      </c>
      <c r="D40" s="85" t="s">
        <v>227</v>
      </c>
      <c r="E40" s="119">
        <v>43235.582638888889</v>
      </c>
      <c r="F40" s="119">
        <v>43238.542361111111</v>
      </c>
      <c r="G40" s="85" t="s">
        <v>306</v>
      </c>
      <c r="H40" s="85" t="s">
        <v>283</v>
      </c>
      <c r="I40" s="85" t="s">
        <v>286</v>
      </c>
      <c r="J40" s="85" t="s">
        <v>305</v>
      </c>
      <c r="L40" s="85" t="s">
        <v>284</v>
      </c>
      <c r="M40" s="120" t="s">
        <v>29</v>
      </c>
      <c r="N40" s="106">
        <v>2670009.7200000002</v>
      </c>
      <c r="O40" s="106">
        <v>454377.98</v>
      </c>
      <c r="P40" s="106">
        <v>184094.33</v>
      </c>
      <c r="Q40" s="106">
        <v>6068908.6699999999</v>
      </c>
      <c r="R40" s="15">
        <v>385294.54</v>
      </c>
      <c r="S40" s="15">
        <v>56184.85</v>
      </c>
      <c r="T40" s="15">
        <v>38649.870000000003</v>
      </c>
      <c r="U40" s="15">
        <v>0</v>
      </c>
      <c r="V40" s="15">
        <v>762772.65</v>
      </c>
      <c r="W40" s="18">
        <v>579392.11</v>
      </c>
      <c r="X40" s="18">
        <v>54070.98</v>
      </c>
      <c r="Y40" s="18">
        <v>39948.47</v>
      </c>
      <c r="Z40" s="18">
        <v>867743.49</v>
      </c>
      <c r="AA40" s="21">
        <v>0</v>
      </c>
      <c r="AB40" s="27">
        <v>0</v>
      </c>
      <c r="AC40" s="27">
        <v>0</v>
      </c>
      <c r="AD40" s="7">
        <v>33497.97</v>
      </c>
      <c r="AE40" s="122">
        <v>2817554.93</v>
      </c>
      <c r="AF40" s="10">
        <v>590898.13</v>
      </c>
      <c r="AG40" s="10">
        <v>22854.84</v>
      </c>
      <c r="AH40" s="10">
        <v>26868.66</v>
      </c>
      <c r="AI40" s="10">
        <v>0</v>
      </c>
      <c r="AJ40" s="35">
        <v>5568498.8600000003</v>
      </c>
      <c r="AK40" s="35">
        <v>23657.34</v>
      </c>
      <c r="AL40" s="35">
        <v>29226.59</v>
      </c>
      <c r="AM40" s="35">
        <v>0</v>
      </c>
      <c r="AN40" s="27">
        <v>0</v>
      </c>
      <c r="AO40" s="124">
        <v>51618.19</v>
      </c>
      <c r="AP40" s="122">
        <v>6313622.6100000003</v>
      </c>
      <c r="AQ40" s="122">
        <v>-3496067.68</v>
      </c>
    </row>
    <row r="41" spans="1:43" x14ac:dyDescent="0.35">
      <c r="A41" s="85" t="s">
        <v>304</v>
      </c>
      <c r="B41" s="85" t="s">
        <v>288</v>
      </c>
      <c r="C41" s="85" t="s">
        <v>286</v>
      </c>
      <c r="D41" s="85" t="s">
        <v>217</v>
      </c>
      <c r="E41" s="119">
        <v>43234.515277777777</v>
      </c>
      <c r="F41" s="119">
        <v>43238.6</v>
      </c>
      <c r="G41" s="85" t="s">
        <v>303</v>
      </c>
      <c r="H41" s="85" t="s">
        <v>283</v>
      </c>
      <c r="I41" s="85" t="s">
        <v>286</v>
      </c>
      <c r="J41" s="85" t="s">
        <v>302</v>
      </c>
      <c r="L41" s="85" t="s">
        <v>284</v>
      </c>
      <c r="M41" s="120" t="s">
        <v>216</v>
      </c>
      <c r="N41" s="106">
        <v>5780343</v>
      </c>
      <c r="O41" s="106">
        <v>337769</v>
      </c>
      <c r="P41" s="106">
        <v>310595</v>
      </c>
      <c r="Q41" s="106">
        <v>10923834</v>
      </c>
      <c r="R41" s="15">
        <v>831005</v>
      </c>
      <c r="S41" s="15">
        <v>30724.09</v>
      </c>
      <c r="T41" s="15">
        <v>39413.839999999997</v>
      </c>
      <c r="U41" s="15">
        <v>46386.85</v>
      </c>
      <c r="V41" s="15">
        <v>1395494.9</v>
      </c>
      <c r="W41" s="18">
        <v>1253361.04</v>
      </c>
      <c r="X41" s="18">
        <v>32495</v>
      </c>
      <c r="Y41" s="18">
        <v>71933.47</v>
      </c>
      <c r="Z41" s="18">
        <v>1594339</v>
      </c>
      <c r="AA41" s="21">
        <v>321438.84000000003</v>
      </c>
      <c r="AB41" s="27">
        <v>0</v>
      </c>
      <c r="AC41" s="27">
        <v>823793.1</v>
      </c>
      <c r="AD41" s="7">
        <v>0</v>
      </c>
      <c r="AE41" s="122">
        <v>6440385.1299999999</v>
      </c>
      <c r="AF41" s="10">
        <v>1695363.71</v>
      </c>
      <c r="AG41" s="10">
        <v>2680</v>
      </c>
      <c r="AH41" s="10">
        <v>0</v>
      </c>
      <c r="AI41" s="10">
        <v>459.53</v>
      </c>
      <c r="AJ41" s="35">
        <v>13131353.859999999</v>
      </c>
      <c r="AK41" s="35">
        <v>9456.5300000000007</v>
      </c>
      <c r="AL41" s="35">
        <v>40751.99</v>
      </c>
      <c r="AM41" s="35">
        <v>5597.4</v>
      </c>
      <c r="AN41" s="27">
        <v>0</v>
      </c>
      <c r="AO41" s="124">
        <v>159778</v>
      </c>
      <c r="AP41" s="122">
        <v>15045441.02</v>
      </c>
      <c r="AQ41" s="122">
        <v>-8605055.8900000006</v>
      </c>
    </row>
    <row r="42" spans="1:43" x14ac:dyDescent="0.35">
      <c r="A42" s="85" t="s">
        <v>301</v>
      </c>
      <c r="B42" s="85" t="s">
        <v>288</v>
      </c>
      <c r="C42" s="85" t="s">
        <v>286</v>
      </c>
      <c r="D42" s="85" t="s">
        <v>242</v>
      </c>
      <c r="E42" s="119">
        <v>43208.407638888886</v>
      </c>
      <c r="F42" s="119">
        <v>43223.468055555553</v>
      </c>
      <c r="G42" s="85" t="s">
        <v>300</v>
      </c>
      <c r="H42" s="85" t="s">
        <v>283</v>
      </c>
      <c r="I42" s="85" t="s">
        <v>286</v>
      </c>
      <c r="J42" s="85" t="s">
        <v>299</v>
      </c>
      <c r="L42" s="85" t="s">
        <v>284</v>
      </c>
      <c r="M42" s="120" t="s">
        <v>15</v>
      </c>
      <c r="N42" s="106">
        <v>3252759.49</v>
      </c>
      <c r="O42" s="106">
        <v>346370.56</v>
      </c>
      <c r="P42" s="106">
        <v>81510.64</v>
      </c>
      <c r="Q42" s="106">
        <v>7690005.5499999998</v>
      </c>
      <c r="R42" s="15">
        <v>476475.2</v>
      </c>
      <c r="S42" s="15">
        <v>38141.53</v>
      </c>
      <c r="T42" s="15">
        <v>24674.68</v>
      </c>
      <c r="U42" s="15">
        <v>18652.98</v>
      </c>
      <c r="V42" s="15">
        <v>963594.21</v>
      </c>
      <c r="W42" s="18">
        <v>706952.27</v>
      </c>
      <c r="X42" s="18">
        <v>42590.31</v>
      </c>
      <c r="Y42" s="18">
        <v>17687.830000000002</v>
      </c>
      <c r="Z42" s="18">
        <v>1099668.28</v>
      </c>
      <c r="AA42" s="21">
        <v>202049.1</v>
      </c>
      <c r="AB42" s="27">
        <v>198.63</v>
      </c>
      <c r="AC42" s="27">
        <v>0</v>
      </c>
      <c r="AD42" s="7">
        <v>0</v>
      </c>
      <c r="AE42" s="122">
        <v>3590685.02</v>
      </c>
      <c r="AF42" s="10">
        <v>1971937.91</v>
      </c>
      <c r="AG42" s="10">
        <v>2936</v>
      </c>
      <c r="AH42" s="10">
        <v>28343.9</v>
      </c>
      <c r="AI42" s="10">
        <v>48899.12</v>
      </c>
      <c r="AJ42" s="35">
        <v>6569393.4199999999</v>
      </c>
      <c r="AK42" s="35">
        <v>15032.38</v>
      </c>
      <c r="AL42" s="35">
        <v>105036.64</v>
      </c>
      <c r="AM42" s="35">
        <v>26672.07</v>
      </c>
      <c r="AN42" s="27">
        <v>0</v>
      </c>
      <c r="AO42" s="124">
        <v>167690</v>
      </c>
      <c r="AP42" s="122">
        <v>8935941.4399999995</v>
      </c>
      <c r="AQ42" s="122">
        <v>-5345256.42</v>
      </c>
    </row>
    <row r="43" spans="1:43" x14ac:dyDescent="0.35">
      <c r="A43" s="85" t="s">
        <v>298</v>
      </c>
      <c r="B43" s="85" t="s">
        <v>288</v>
      </c>
      <c r="C43" s="85" t="s">
        <v>286</v>
      </c>
      <c r="D43" s="85" t="s">
        <v>255</v>
      </c>
      <c r="E43" s="119">
        <v>43235.386111111111</v>
      </c>
      <c r="F43" s="119">
        <v>43235.591666666667</v>
      </c>
      <c r="G43" s="85" t="s">
        <v>297</v>
      </c>
      <c r="H43" s="85" t="s">
        <v>283</v>
      </c>
      <c r="I43" s="85" t="s">
        <v>286</v>
      </c>
      <c r="J43" s="85" t="s">
        <v>296</v>
      </c>
      <c r="L43" s="85" t="s">
        <v>284</v>
      </c>
      <c r="M43" s="120" t="s">
        <v>254</v>
      </c>
      <c r="N43" s="106">
        <v>2454203</v>
      </c>
      <c r="O43" s="106">
        <v>504024</v>
      </c>
      <c r="P43" s="106">
        <v>436906</v>
      </c>
      <c r="Q43" s="106">
        <v>9260734</v>
      </c>
      <c r="R43" s="15">
        <v>444010.49</v>
      </c>
      <c r="S43" s="15">
        <v>61451.09</v>
      </c>
      <c r="T43" s="15">
        <v>65658.880000000005</v>
      </c>
      <c r="U43" s="15">
        <v>74621.09</v>
      </c>
      <c r="V43" s="15">
        <v>1171982.1000000001</v>
      </c>
      <c r="W43" s="18">
        <v>652905.63</v>
      </c>
      <c r="X43" s="18">
        <v>68592.600000000006</v>
      </c>
      <c r="Y43" s="18">
        <v>98315.38</v>
      </c>
      <c r="Z43" s="18">
        <v>1339686.83</v>
      </c>
      <c r="AA43" s="21">
        <v>100350.37</v>
      </c>
      <c r="AB43" s="27">
        <v>21236.86</v>
      </c>
      <c r="AC43" s="27">
        <v>0</v>
      </c>
      <c r="AD43" s="7">
        <v>0</v>
      </c>
      <c r="AE43" s="122">
        <v>4098811.32</v>
      </c>
      <c r="AF43" s="10">
        <v>2375752.39</v>
      </c>
      <c r="AG43" s="10">
        <v>23248.01</v>
      </c>
      <c r="AH43" s="10">
        <v>78333.94</v>
      </c>
      <c r="AI43" s="10">
        <v>1583.64</v>
      </c>
      <c r="AJ43" s="35">
        <v>10202798.42</v>
      </c>
      <c r="AK43" s="35">
        <v>25473.38</v>
      </c>
      <c r="AL43" s="35">
        <v>102837.17</v>
      </c>
      <c r="AM43" s="35">
        <v>4792.09</v>
      </c>
      <c r="AN43" s="27">
        <v>13445.63</v>
      </c>
      <c r="AO43" s="124">
        <v>200003.5</v>
      </c>
      <c r="AP43" s="122">
        <v>13028268.17</v>
      </c>
      <c r="AQ43" s="122">
        <v>-8929456.8499999996</v>
      </c>
    </row>
    <row r="44" spans="1:43" x14ac:dyDescent="0.35">
      <c r="A44" s="85" t="s">
        <v>295</v>
      </c>
      <c r="B44" s="85" t="s">
        <v>288</v>
      </c>
      <c r="C44" s="85" t="s">
        <v>286</v>
      </c>
      <c r="D44" s="85" t="s">
        <v>218</v>
      </c>
      <c r="E44" s="119">
        <v>43235.665972222225</v>
      </c>
      <c r="F44" s="119">
        <v>43236.613888888889</v>
      </c>
      <c r="G44" s="85" t="s">
        <v>294</v>
      </c>
      <c r="H44" s="85" t="s">
        <v>283</v>
      </c>
      <c r="I44" s="85" t="s">
        <v>286</v>
      </c>
      <c r="J44" s="85" t="s">
        <v>293</v>
      </c>
      <c r="L44" s="85" t="s">
        <v>284</v>
      </c>
      <c r="M44" s="120" t="s">
        <v>75</v>
      </c>
      <c r="N44" s="106">
        <v>5141083.47</v>
      </c>
      <c r="O44" s="106">
        <v>271196.98</v>
      </c>
      <c r="P44" s="106">
        <v>53893.78</v>
      </c>
      <c r="Q44" s="106">
        <v>11167455</v>
      </c>
      <c r="R44" s="15">
        <v>732811.32</v>
      </c>
      <c r="S44" s="15">
        <v>26695.54</v>
      </c>
      <c r="T44" s="15">
        <v>5486.25</v>
      </c>
      <c r="U44" s="15">
        <v>9050.4</v>
      </c>
      <c r="V44" s="15">
        <v>1393829.7</v>
      </c>
      <c r="W44" s="18">
        <v>1111804.33</v>
      </c>
      <c r="X44" s="18">
        <v>31461.13</v>
      </c>
      <c r="Y44" s="18">
        <v>8630.33</v>
      </c>
      <c r="Z44" s="18">
        <v>1581921.21</v>
      </c>
      <c r="AA44" s="21">
        <v>40908.639999999999</v>
      </c>
      <c r="AB44" s="27">
        <v>13387.68</v>
      </c>
      <c r="AC44" s="27">
        <v>35297.230000000003</v>
      </c>
      <c r="AD44" s="7">
        <v>0</v>
      </c>
      <c r="AE44" s="122">
        <v>4991283.76</v>
      </c>
      <c r="AF44" s="10">
        <v>2588564.4500000002</v>
      </c>
      <c r="AG44" s="10">
        <v>426.6</v>
      </c>
      <c r="AH44" s="10">
        <v>21088.59</v>
      </c>
      <c r="AI44" s="10">
        <v>0</v>
      </c>
      <c r="AJ44" s="35">
        <v>10223190.67</v>
      </c>
      <c r="AK44" s="35">
        <v>16741.59</v>
      </c>
      <c r="AL44" s="35">
        <v>63631.18</v>
      </c>
      <c r="AM44" s="35">
        <v>0</v>
      </c>
      <c r="AN44" s="27">
        <v>0</v>
      </c>
      <c r="AO44" s="124">
        <v>463.01</v>
      </c>
      <c r="AP44" s="122">
        <v>12914106.09</v>
      </c>
      <c r="AQ44" s="122">
        <v>-7922822.3300000001</v>
      </c>
    </row>
    <row r="45" spans="1:43" x14ac:dyDescent="0.35">
      <c r="A45" s="85" t="s">
        <v>292</v>
      </c>
      <c r="B45" s="85" t="s">
        <v>288</v>
      </c>
      <c r="C45" s="85" t="s">
        <v>286</v>
      </c>
      <c r="D45" s="85" t="s">
        <v>240</v>
      </c>
      <c r="E45" s="119">
        <v>43229.406944444447</v>
      </c>
      <c r="F45" s="119">
        <v>43231.413194444445</v>
      </c>
      <c r="G45" s="85" t="s">
        <v>291</v>
      </c>
      <c r="H45" s="85" t="s">
        <v>283</v>
      </c>
      <c r="I45" s="85" t="s">
        <v>286</v>
      </c>
      <c r="J45" s="85" t="s">
        <v>290</v>
      </c>
      <c r="L45" s="85" t="s">
        <v>284</v>
      </c>
      <c r="M45" s="120" t="s">
        <v>71</v>
      </c>
      <c r="N45" s="106">
        <v>2100435.2799999998</v>
      </c>
      <c r="O45" s="106">
        <v>194938.82</v>
      </c>
      <c r="P45" s="106">
        <v>114511.54</v>
      </c>
      <c r="Q45" s="106">
        <v>3394124.52</v>
      </c>
      <c r="R45" s="15">
        <v>305297.14</v>
      </c>
      <c r="S45" s="15">
        <v>20741.36</v>
      </c>
      <c r="T45" s="15">
        <v>30472.5</v>
      </c>
      <c r="U45" s="15">
        <v>0</v>
      </c>
      <c r="V45" s="15">
        <v>398052.89</v>
      </c>
      <c r="W45" s="18">
        <v>475129.01</v>
      </c>
      <c r="X45" s="18">
        <v>20571.77</v>
      </c>
      <c r="Y45" s="18">
        <v>24849.02</v>
      </c>
      <c r="Z45" s="18">
        <v>452121.76</v>
      </c>
      <c r="AA45" s="21">
        <v>22773.69</v>
      </c>
      <c r="AB45" s="27">
        <v>63386.37</v>
      </c>
      <c r="AC45" s="27">
        <v>0</v>
      </c>
      <c r="AD45" s="7">
        <v>0</v>
      </c>
      <c r="AE45" s="122">
        <v>1813395.51</v>
      </c>
      <c r="AF45" s="10">
        <v>997348.2</v>
      </c>
      <c r="AG45" s="10">
        <v>2168.31</v>
      </c>
      <c r="AH45" s="10">
        <v>30444.2</v>
      </c>
      <c r="AI45" s="10">
        <v>101028.42</v>
      </c>
      <c r="AJ45" s="35">
        <v>4928217.5</v>
      </c>
      <c r="AK45" s="35">
        <v>22481.31</v>
      </c>
      <c r="AL45" s="35">
        <v>49065.27</v>
      </c>
      <c r="AM45" s="35">
        <v>0</v>
      </c>
      <c r="AN45" s="27">
        <v>0</v>
      </c>
      <c r="AO45" s="124">
        <v>0</v>
      </c>
      <c r="AP45" s="122">
        <v>6130753.21</v>
      </c>
      <c r="AQ45" s="122">
        <v>-4317357.7</v>
      </c>
    </row>
    <row r="46" spans="1:43" x14ac:dyDescent="0.35">
      <c r="A46" s="85" t="s">
        <v>289</v>
      </c>
      <c r="B46" s="85" t="s">
        <v>288</v>
      </c>
      <c r="C46" s="85" t="s">
        <v>286</v>
      </c>
      <c r="D46" s="85" t="s">
        <v>245</v>
      </c>
      <c r="E46" s="119">
        <v>43221.570833333331</v>
      </c>
      <c r="F46" s="119">
        <v>43234.390277777777</v>
      </c>
      <c r="G46" s="85" t="s">
        <v>287</v>
      </c>
      <c r="H46" s="85" t="s">
        <v>283</v>
      </c>
      <c r="I46" s="85" t="s">
        <v>286</v>
      </c>
      <c r="J46" s="85" t="s">
        <v>285</v>
      </c>
      <c r="L46" s="85" t="s">
        <v>284</v>
      </c>
      <c r="M46" s="120" t="s">
        <v>45</v>
      </c>
      <c r="N46" s="106">
        <v>676321.01</v>
      </c>
      <c r="O46" s="106">
        <v>66510.92</v>
      </c>
      <c r="P46" s="106">
        <v>284365.25</v>
      </c>
      <c r="Q46" s="106">
        <v>1253730.56</v>
      </c>
      <c r="R46" s="15">
        <v>98479.61</v>
      </c>
      <c r="S46" s="15">
        <v>8604.19</v>
      </c>
      <c r="T46" s="15">
        <v>38187.89</v>
      </c>
      <c r="U46" s="15">
        <v>41019.620000000003</v>
      </c>
      <c r="V46" s="15">
        <v>156128.92000000001</v>
      </c>
      <c r="W46" s="18">
        <v>146761.66</v>
      </c>
      <c r="X46" s="18">
        <v>7914.8</v>
      </c>
      <c r="Y46" s="18">
        <v>61707.26</v>
      </c>
      <c r="Z46" s="18">
        <v>179283.47</v>
      </c>
      <c r="AA46" s="21">
        <v>0</v>
      </c>
      <c r="AB46" s="27">
        <v>0</v>
      </c>
      <c r="AC46" s="27">
        <v>0</v>
      </c>
      <c r="AD46" s="7">
        <v>0</v>
      </c>
      <c r="AE46" s="122">
        <v>738087.42</v>
      </c>
      <c r="AF46" s="10">
        <v>113481.68</v>
      </c>
      <c r="AG46" s="10">
        <v>0</v>
      </c>
      <c r="AH46" s="10">
        <v>112567.88</v>
      </c>
      <c r="AI46" s="10">
        <v>0</v>
      </c>
      <c r="AJ46" s="35">
        <v>1560583.26</v>
      </c>
      <c r="AK46" s="35">
        <v>932.93</v>
      </c>
      <c r="AL46" s="35">
        <v>21576.880000000001</v>
      </c>
      <c r="AM46" s="35">
        <v>0</v>
      </c>
      <c r="AN46" s="27">
        <v>0</v>
      </c>
      <c r="AO46" s="124">
        <v>0</v>
      </c>
      <c r="AP46" s="122">
        <v>1809142.63</v>
      </c>
      <c r="AQ46" s="122">
        <v>-1071055.21</v>
      </c>
    </row>
    <row r="47" spans="1:43" x14ac:dyDescent="0.35">
      <c r="M47" s="120"/>
      <c r="N47" s="106"/>
      <c r="O47" s="106"/>
      <c r="P47" s="106"/>
      <c r="Q47" s="106"/>
      <c r="R47" s="15"/>
      <c r="S47" s="15"/>
      <c r="T47" s="15"/>
      <c r="U47" s="15"/>
      <c r="V47" s="15"/>
      <c r="W47" s="18"/>
      <c r="X47" s="18"/>
      <c r="Y47" s="18"/>
      <c r="Z47" s="18"/>
      <c r="AA47" s="21"/>
      <c r="AB47" s="27"/>
      <c r="AC47" s="27"/>
      <c r="AD47" s="7"/>
      <c r="AE47" s="117">
        <f>SUM(AE2:AE46)</f>
        <v>258525185.82999998</v>
      </c>
      <c r="AF47" s="10"/>
      <c r="AG47" s="10"/>
      <c r="AH47" s="10"/>
      <c r="AI47" s="10"/>
      <c r="AJ47" s="35"/>
      <c r="AK47" s="35"/>
      <c r="AL47" s="35"/>
      <c r="AM47" s="35"/>
      <c r="AN47" s="27"/>
      <c r="AO47" s="124"/>
      <c r="AP47" s="117">
        <f>SUM(AP2:AP46)</f>
        <v>810682333.67000008</v>
      </c>
      <c r="AQ47" s="117">
        <f>SUM(AQ2:AQ46)</f>
        <v>-552157147.84000015</v>
      </c>
    </row>
    <row r="51" spans="12:41" x14ac:dyDescent="0.35">
      <c r="L51" s="2"/>
      <c r="M51" s="79"/>
    </row>
    <row r="52" spans="12:41" x14ac:dyDescent="0.35">
      <c r="L52" s="9" t="s">
        <v>205</v>
      </c>
      <c r="M52" s="13">
        <f>SUM(N52:AS52)</f>
        <v>137595661.26999998</v>
      </c>
      <c r="AF52" s="123">
        <f>SUM(AF2:AF47)</f>
        <v>134392876.11999997</v>
      </c>
      <c r="AG52" s="123">
        <f t="shared" ref="AG52:AI52" si="0">SUM(AG2:AG47)</f>
        <v>1236128.6300000004</v>
      </c>
      <c r="AH52" s="123">
        <f t="shared" si="0"/>
        <v>1352402.7199999997</v>
      </c>
      <c r="AI52" s="123">
        <f t="shared" si="0"/>
        <v>614253.80000000005</v>
      </c>
    </row>
    <row r="53" spans="12:41" x14ac:dyDescent="0.35">
      <c r="L53" s="34" t="s">
        <v>209</v>
      </c>
      <c r="M53" s="13">
        <f t="shared" ref="M53:M55" si="1">SUM(N53:AS53)</f>
        <v>665730983.23999977</v>
      </c>
      <c r="AJ53" s="115">
        <f>SUM(AJ2:AJ47)</f>
        <v>662195469.73999977</v>
      </c>
      <c r="AK53" s="115">
        <f t="shared" ref="AK53:AM53" si="2">SUM(AK2:AK47)</f>
        <v>1113751.03</v>
      </c>
      <c r="AL53" s="115">
        <f t="shared" si="2"/>
        <v>2137166.4599999995</v>
      </c>
      <c r="AM53" s="115">
        <f t="shared" si="2"/>
        <v>284596.01</v>
      </c>
    </row>
    <row r="54" spans="12:41" x14ac:dyDescent="0.35">
      <c r="L54" s="26" t="s">
        <v>210</v>
      </c>
      <c r="M54" s="13">
        <f t="shared" si="1"/>
        <v>874640.62999999989</v>
      </c>
      <c r="AN54" s="116">
        <f>SUM(AN2:AN47)</f>
        <v>874640.62999999989</v>
      </c>
    </row>
    <row r="55" spans="12:41" x14ac:dyDescent="0.35">
      <c r="L55" s="29" t="s">
        <v>7</v>
      </c>
      <c r="M55" s="13">
        <f t="shared" si="1"/>
        <v>6481048.5300000003</v>
      </c>
      <c r="AO55" s="126">
        <f>SUM(AO2:AO47)</f>
        <v>6481048.5300000003</v>
      </c>
    </row>
    <row r="56" spans="12:41" x14ac:dyDescent="0.35">
      <c r="L56" s="2"/>
      <c r="M56" s="38">
        <f>SUM(M52:M55)</f>
        <v>810682333.66999972</v>
      </c>
    </row>
    <row r="57" spans="12:41" x14ac:dyDescent="0.35">
      <c r="L57" s="2"/>
      <c r="M57" s="2"/>
    </row>
    <row r="58" spans="12:41" x14ac:dyDescent="0.35">
      <c r="L58" s="2"/>
      <c r="M58" s="2"/>
    </row>
    <row r="59" spans="12:41" x14ac:dyDescent="0.35">
      <c r="L59" s="14" t="s">
        <v>203</v>
      </c>
      <c r="M59" s="13">
        <f t="shared" ref="M59:M64" si="3">SUM(N59:AS59)</f>
        <v>111176789.73999999</v>
      </c>
      <c r="R59" s="84">
        <f>SUM(R2:R47)</f>
        <v>36368563.580000006</v>
      </c>
      <c r="S59" s="84">
        <f t="shared" ref="S59:V59" si="4">SUM(S2:S47)</f>
        <v>1375510.6500000004</v>
      </c>
      <c r="T59" s="84">
        <f t="shared" si="4"/>
        <v>1450112.1200000003</v>
      </c>
      <c r="U59" s="84">
        <f t="shared" si="4"/>
        <v>1536874.6800000002</v>
      </c>
      <c r="V59" s="84">
        <f t="shared" si="4"/>
        <v>70445728.709999993</v>
      </c>
    </row>
    <row r="60" spans="12:41" x14ac:dyDescent="0.35">
      <c r="L60" s="17" t="s">
        <v>202</v>
      </c>
      <c r="M60" s="13">
        <f t="shared" si="3"/>
        <v>137548331.83999997</v>
      </c>
      <c r="W60" s="90">
        <f>SUM(W2:W47)</f>
        <v>54224024.93999999</v>
      </c>
      <c r="X60" s="90">
        <f t="shared" ref="X60:Z60" si="5">SUM(X2:X47)</f>
        <v>1493423.7400000002</v>
      </c>
      <c r="Y60" s="90">
        <f t="shared" si="5"/>
        <v>2000584.3900000004</v>
      </c>
      <c r="Z60" s="90">
        <f t="shared" si="5"/>
        <v>79830298.769999996</v>
      </c>
    </row>
    <row r="61" spans="12:41" x14ac:dyDescent="0.35">
      <c r="L61" s="20" t="s">
        <v>206</v>
      </c>
      <c r="M61" s="13">
        <f t="shared" si="3"/>
        <v>5796999.0699999994</v>
      </c>
      <c r="AA61" s="93">
        <f>SUM(AA2:AA47)</f>
        <v>5796999.0699999994</v>
      </c>
    </row>
    <row r="62" spans="12:41" x14ac:dyDescent="0.35">
      <c r="L62" s="29" t="s">
        <v>7</v>
      </c>
      <c r="M62" s="13">
        <f t="shared" si="3"/>
        <v>457008.91000000003</v>
      </c>
      <c r="AD62" s="101">
        <f>SUM(AD2:AD47)</f>
        <v>457008.91000000003</v>
      </c>
    </row>
    <row r="63" spans="12:41" x14ac:dyDescent="0.35">
      <c r="L63" s="26" t="s">
        <v>207</v>
      </c>
      <c r="M63" s="13">
        <f t="shared" si="3"/>
        <v>3546056.27</v>
      </c>
      <c r="AB63" s="116">
        <f>SUM(AB2:AB47)</f>
        <v>1541615.13</v>
      </c>
      <c r="AC63" s="116">
        <f>SUM(AC2:AC47)</f>
        <v>2004441.1400000001</v>
      </c>
    </row>
    <row r="64" spans="12:41" x14ac:dyDescent="0.35">
      <c r="L64" s="30" t="s">
        <v>208</v>
      </c>
      <c r="M64" s="13">
        <f t="shared" si="3"/>
        <v>0</v>
      </c>
    </row>
    <row r="65" spans="12:13" x14ac:dyDescent="0.35">
      <c r="L65" s="2"/>
      <c r="M65" s="38">
        <f>SUM(M59:M64)</f>
        <v>258525185.82999998</v>
      </c>
    </row>
  </sheetData>
  <autoFilter ref="A1:AQ28" xr:uid="{00000000-0009-0000-0000-000002000000}">
    <sortState xmlns:xlrd2="http://schemas.microsoft.com/office/spreadsheetml/2017/richdata2" ref="A7:AQ36">
      <sortCondition ref="H1:H31"/>
    </sortState>
  </autoFilter>
  <pageMargins left="0.70866141732283472" right="0.70866141732283472" top="0.74803149606299213" bottom="0.74803149606299213" header="0.31496062992125984" footer="0.31496062992125984"/>
  <pageSetup paperSize="9" scale="26"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EA227-4DC9-4B53-9543-D1907D1A0D69}">
  <sheetPr>
    <tabColor rgb="FFFF0000"/>
  </sheetPr>
  <dimension ref="A1:J36"/>
  <sheetViews>
    <sheetView workbookViewId="0">
      <selection sqref="A1:E1"/>
    </sheetView>
  </sheetViews>
  <sheetFormatPr defaultColWidth="9.1796875" defaultRowHeight="14.5" x14ac:dyDescent="0.35"/>
  <cols>
    <col min="1" max="1" width="45.81640625" style="145" customWidth="1"/>
    <col min="2" max="5" width="15.81640625" style="145" customWidth="1"/>
    <col min="6" max="7" width="9.1796875" style="145"/>
    <col min="8" max="8" width="3.1796875" style="145" customWidth="1"/>
    <col min="9" max="9" width="14.1796875" style="145" customWidth="1"/>
    <col min="10" max="10" width="15.81640625" style="145" customWidth="1"/>
    <col min="11" max="16384" width="9.1796875" style="145"/>
  </cols>
  <sheetData>
    <row r="1" spans="1:10" ht="40.4" customHeight="1" x14ac:dyDescent="0.35">
      <c r="A1" s="309">
        <v>2022</v>
      </c>
      <c r="B1" s="309"/>
      <c r="C1" s="309"/>
      <c r="D1" s="309"/>
      <c r="E1" s="309"/>
      <c r="F1" s="209"/>
      <c r="G1" s="209"/>
    </row>
    <row r="2" spans="1:10" ht="24.75" customHeight="1" thickBot="1" x14ac:dyDescent="0.4">
      <c r="B2" s="208"/>
      <c r="C2" s="208"/>
      <c r="D2" s="207"/>
      <c r="E2" s="207"/>
      <c r="F2" s="207"/>
      <c r="G2" s="207"/>
      <c r="H2" s="140"/>
      <c r="I2" s="295"/>
      <c r="J2" s="295"/>
    </row>
    <row r="3" spans="1:10" ht="17" thickBot="1" x14ac:dyDescent="0.4">
      <c r="B3" s="184" t="s">
        <v>828</v>
      </c>
      <c r="C3" s="184" t="s">
        <v>578</v>
      </c>
      <c r="D3" s="184" t="s">
        <v>577</v>
      </c>
      <c r="E3" s="206" t="s">
        <v>6</v>
      </c>
      <c r="F3" s="141"/>
      <c r="G3" s="141"/>
      <c r="H3" s="141"/>
      <c r="I3" s="141"/>
      <c r="J3" s="141"/>
    </row>
    <row r="4" spans="1:10" ht="27.75" customHeight="1" x14ac:dyDescent="0.35">
      <c r="A4" s="205" t="s">
        <v>587</v>
      </c>
      <c r="B4" s="197">
        <v>34490</v>
      </c>
      <c r="C4" s="197">
        <v>3087</v>
      </c>
      <c r="D4" s="197">
        <v>9663</v>
      </c>
      <c r="E4" s="193">
        <f>SUM(B4:D4)</f>
        <v>47240</v>
      </c>
      <c r="F4" s="140"/>
      <c r="H4" s="140"/>
      <c r="I4" s="140"/>
      <c r="J4" s="140"/>
    </row>
    <row r="5" spans="1:10" x14ac:dyDescent="0.35">
      <c r="A5" s="204" t="s">
        <v>826</v>
      </c>
      <c r="B5" s="203">
        <f>B7+B8</f>
        <v>2409</v>
      </c>
      <c r="C5" s="203">
        <f t="shared" ref="C5:D5" si="0">C7+C8</f>
        <v>3446</v>
      </c>
      <c r="D5" s="203">
        <f t="shared" si="0"/>
        <v>5714</v>
      </c>
      <c r="E5" s="193">
        <f>SUM(B5:D5)</f>
        <v>11569</v>
      </c>
      <c r="F5" s="140"/>
      <c r="G5" s="140"/>
      <c r="H5" s="140"/>
      <c r="I5" s="140"/>
      <c r="J5" s="140"/>
    </row>
    <row r="6" spans="1:10" ht="15" customHeight="1" x14ac:dyDescent="0.35">
      <c r="A6" s="201" t="s">
        <v>823</v>
      </c>
      <c r="B6" s="201"/>
      <c r="C6" s="200"/>
      <c r="D6" s="200"/>
      <c r="E6" s="199"/>
      <c r="F6" s="140"/>
      <c r="G6" s="140"/>
      <c r="H6" s="140"/>
      <c r="I6" s="140"/>
      <c r="J6" s="140"/>
    </row>
    <row r="7" spans="1:10" x14ac:dyDescent="0.35">
      <c r="A7" s="198" t="s">
        <v>825</v>
      </c>
      <c r="B7" s="197">
        <v>1886</v>
      </c>
      <c r="C7" s="197">
        <v>2709</v>
      </c>
      <c r="D7" s="197">
        <v>5067</v>
      </c>
      <c r="E7" s="193">
        <f>SUM(B7:D7)</f>
        <v>9662</v>
      </c>
      <c r="F7" s="140"/>
      <c r="G7" s="140"/>
      <c r="H7" s="140"/>
      <c r="I7" s="140"/>
      <c r="J7" s="140"/>
    </row>
    <row r="8" spans="1:10" s="143" customFormat="1" x14ac:dyDescent="0.35">
      <c r="A8" s="196" t="s">
        <v>586</v>
      </c>
      <c r="B8" s="194">
        <v>523</v>
      </c>
      <c r="C8" s="194">
        <v>737</v>
      </c>
      <c r="D8" s="194">
        <v>647</v>
      </c>
      <c r="E8" s="193">
        <f>SUM(B8:D8)</f>
        <v>1907</v>
      </c>
      <c r="F8" s="142"/>
      <c r="G8" s="142"/>
      <c r="H8" s="142"/>
      <c r="I8" s="142"/>
      <c r="J8" s="142"/>
    </row>
    <row r="9" spans="1:10" ht="21.75" customHeight="1" x14ac:dyDescent="0.35">
      <c r="A9" s="192" t="s">
        <v>584</v>
      </c>
      <c r="B9" s="194">
        <v>680</v>
      </c>
      <c r="C9" s="194">
        <v>110</v>
      </c>
      <c r="D9" s="195">
        <v>23401</v>
      </c>
      <c r="E9" s="193">
        <f>SUM(B9:D9)</f>
        <v>24191</v>
      </c>
      <c r="F9" s="140"/>
      <c r="G9" s="140"/>
    </row>
    <row r="10" spans="1:10" ht="20.25" customHeight="1" x14ac:dyDescent="0.35">
      <c r="A10" s="192" t="s">
        <v>583</v>
      </c>
      <c r="B10" s="292" t="s">
        <v>201</v>
      </c>
      <c r="C10" s="195">
        <v>438</v>
      </c>
      <c r="D10" s="195">
        <v>7026</v>
      </c>
      <c r="E10" s="193">
        <f>SUM(B10:D10)</f>
        <v>7464</v>
      </c>
      <c r="F10" s="140"/>
      <c r="G10" s="140"/>
    </row>
    <row r="11" spans="1:10" ht="17.25" customHeight="1" x14ac:dyDescent="0.35">
      <c r="A11" s="192" t="s">
        <v>824</v>
      </c>
      <c r="B11" s="191">
        <v>19</v>
      </c>
      <c r="C11" s="191">
        <v>8</v>
      </c>
      <c r="D11" s="191">
        <v>52</v>
      </c>
      <c r="E11" s="193">
        <f>SUM(B11:D11)</f>
        <v>79</v>
      </c>
      <c r="F11" s="140"/>
      <c r="G11" s="140"/>
    </row>
    <row r="12" spans="1:10" x14ac:dyDescent="0.35">
      <c r="A12" s="190" t="s">
        <v>823</v>
      </c>
      <c r="D12" s="140"/>
      <c r="E12" s="142"/>
      <c r="F12" s="140"/>
      <c r="G12" s="140"/>
    </row>
    <row r="13" spans="1:10" x14ac:dyDescent="0.35">
      <c r="A13" s="189" t="s">
        <v>822</v>
      </c>
      <c r="B13" s="145">
        <v>11</v>
      </c>
      <c r="C13" s="145">
        <v>7</v>
      </c>
      <c r="D13" s="145">
        <v>31</v>
      </c>
      <c r="E13" s="193">
        <f>SUM(B13:D13)</f>
        <v>49</v>
      </c>
    </row>
    <row r="14" spans="1:10" ht="15" thickBot="1" x14ac:dyDescent="0.4">
      <c r="A14" s="188" t="s">
        <v>821</v>
      </c>
      <c r="B14" s="145">
        <v>8</v>
      </c>
      <c r="C14" s="145">
        <v>1</v>
      </c>
      <c r="D14" s="145">
        <v>21</v>
      </c>
      <c r="E14" s="211">
        <f>SUM(B14:D14)</f>
        <v>30</v>
      </c>
    </row>
    <row r="15" spans="1:10" ht="24" customHeight="1" x14ac:dyDescent="0.35"/>
    <row r="16" spans="1:10" s="140" customFormat="1" x14ac:dyDescent="0.35">
      <c r="A16" s="192"/>
      <c r="B16" s="214"/>
      <c r="C16" s="214"/>
    </row>
    <row r="17" spans="1:7" s="140" customFormat="1" x14ac:dyDescent="0.35">
      <c r="A17" s="210"/>
      <c r="B17" s="182"/>
      <c r="C17" s="182"/>
    </row>
    <row r="18" spans="1:7" s="140" customFormat="1" x14ac:dyDescent="0.35">
      <c r="A18" s="210"/>
      <c r="B18" s="191"/>
      <c r="C18" s="191"/>
    </row>
    <row r="19" spans="1:7" s="140" customFormat="1" x14ac:dyDescent="0.35">
      <c r="A19" s="210"/>
      <c r="B19" s="191"/>
      <c r="C19" s="191"/>
    </row>
    <row r="20" spans="1:7" s="140" customFormat="1" x14ac:dyDescent="0.35">
      <c r="A20" s="210"/>
      <c r="B20" s="191"/>
      <c r="C20" s="191"/>
    </row>
    <row r="21" spans="1:7" s="140" customFormat="1" x14ac:dyDescent="0.35"/>
    <row r="22" spans="1:7" ht="31.5" customHeight="1" x14ac:dyDescent="0.35">
      <c r="A22" s="307"/>
      <c r="B22" s="307"/>
      <c r="C22" s="307"/>
      <c r="D22" s="307"/>
      <c r="E22" s="307"/>
    </row>
    <row r="23" spans="1:7" ht="32.25" customHeight="1" x14ac:dyDescent="0.35">
      <c r="A23" s="308"/>
      <c r="B23" s="308"/>
      <c r="C23" s="308"/>
      <c r="D23" s="308"/>
      <c r="E23" s="308"/>
      <c r="F23" s="294"/>
      <c r="G23" s="294"/>
    </row>
    <row r="24" spans="1:7" ht="15" customHeight="1" x14ac:dyDescent="0.35">
      <c r="A24" s="295"/>
      <c r="B24" s="295"/>
      <c r="C24" s="295"/>
      <c r="D24" s="295"/>
      <c r="E24" s="295"/>
      <c r="F24" s="294"/>
      <c r="G24" s="294"/>
    </row>
    <row r="25" spans="1:7" ht="15" customHeight="1" x14ac:dyDescent="0.35">
      <c r="A25" s="178"/>
      <c r="B25" s="295"/>
      <c r="C25" s="295"/>
      <c r="D25" s="295"/>
      <c r="E25" s="295"/>
      <c r="F25" s="294"/>
      <c r="G25" s="294"/>
    </row>
    <row r="26" spans="1:7" ht="34.5" customHeight="1" x14ac:dyDescent="0.35">
      <c r="A26" s="307"/>
      <c r="B26" s="307"/>
      <c r="C26" s="307"/>
      <c r="D26" s="307"/>
      <c r="E26" s="307"/>
    </row>
    <row r="27" spans="1:7" ht="12.75" customHeight="1" x14ac:dyDescent="0.35">
      <c r="A27" s="295"/>
      <c r="B27" s="295"/>
      <c r="C27" s="295"/>
      <c r="D27" s="295"/>
      <c r="E27" s="295"/>
    </row>
    <row r="28" spans="1:7" x14ac:dyDescent="0.35">
      <c r="A28" s="307"/>
      <c r="B28" s="307"/>
      <c r="C28" s="307"/>
      <c r="D28" s="307"/>
    </row>
    <row r="29" spans="1:7" x14ac:dyDescent="0.35">
      <c r="A29" s="146"/>
    </row>
    <row r="30" spans="1:7" x14ac:dyDescent="0.35">
      <c r="A30" s="146"/>
    </row>
    <row r="31" spans="1:7" x14ac:dyDescent="0.35">
      <c r="A31" s="176"/>
    </row>
    <row r="34" spans="1:5" x14ac:dyDescent="0.35">
      <c r="A34" s="175"/>
    </row>
    <row r="35" spans="1:5" x14ac:dyDescent="0.35">
      <c r="E35" s="144"/>
    </row>
    <row r="36" spans="1:5" x14ac:dyDescent="0.35">
      <c r="A36" s="140"/>
      <c r="E36" s="144"/>
    </row>
  </sheetData>
  <mergeCells count="5">
    <mergeCell ref="A1:E1"/>
    <mergeCell ref="A22:E22"/>
    <mergeCell ref="A23:E23"/>
    <mergeCell ref="A26:E26"/>
    <mergeCell ref="A28:D28"/>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35"/>
  <sheetViews>
    <sheetView workbookViewId="0"/>
  </sheetViews>
  <sheetFormatPr defaultColWidth="9.1796875" defaultRowHeight="14.5" x14ac:dyDescent="0.35"/>
  <cols>
    <col min="1" max="1" width="49" style="145" customWidth="1"/>
    <col min="2" max="2" width="17" style="145" customWidth="1"/>
    <col min="3" max="3" width="17.1796875" style="145" customWidth="1"/>
    <col min="4" max="4" width="17.453125" style="145" customWidth="1"/>
    <col min="5" max="5" width="15.81640625" style="145" customWidth="1"/>
    <col min="6" max="7" width="9.1796875" style="145"/>
    <col min="8" max="8" width="4.81640625" style="145" hidden="1" customWidth="1"/>
    <col min="9" max="16384" width="9.1796875" style="145"/>
  </cols>
  <sheetData>
    <row r="1" spans="1:7" ht="30.65" customHeight="1" x14ac:dyDescent="0.35">
      <c r="A1" s="293" t="s">
        <v>833</v>
      </c>
      <c r="B1" s="255"/>
      <c r="C1" s="255"/>
      <c r="D1" s="255"/>
      <c r="E1" s="255"/>
      <c r="F1" s="209"/>
    </row>
    <row r="2" spans="1:7" ht="27.75" customHeight="1" x14ac:dyDescent="0.35">
      <c r="A2" s="215" t="s">
        <v>829</v>
      </c>
      <c r="B2" s="208"/>
      <c r="C2" s="208"/>
      <c r="D2" s="207"/>
      <c r="E2" s="207"/>
      <c r="F2" s="207"/>
    </row>
    <row r="3" spans="1:7" ht="15" customHeight="1" thickBot="1" x14ac:dyDescent="0.4">
      <c r="A3" s="254">
        <v>2022</v>
      </c>
      <c r="B3" s="300"/>
      <c r="C3" s="300"/>
      <c r="D3" s="300"/>
      <c r="E3" s="256"/>
      <c r="F3" s="141"/>
    </row>
    <row r="4" spans="1:7" ht="27.75" customHeight="1" thickBot="1" x14ac:dyDescent="0.4">
      <c r="B4" s="246" t="s">
        <v>832</v>
      </c>
      <c r="C4" s="246" t="s">
        <v>578</v>
      </c>
      <c r="D4" s="246" t="s">
        <v>577</v>
      </c>
      <c r="E4" s="247" t="s">
        <v>6</v>
      </c>
      <c r="F4" s="141"/>
    </row>
    <row r="5" spans="1:7" x14ac:dyDescent="0.35">
      <c r="A5" s="304" t="s">
        <v>587</v>
      </c>
      <c r="B5" s="217">
        <f ca="1">IF(FIRE1304_raw!B7="..","..",ROUND(FIRE1304_raw!B7,0))</f>
        <v>34490</v>
      </c>
      <c r="C5" s="217">
        <f ca="1">IF(FIRE1304_raw!C7="..","..",ROUND(FIRE1304_raw!C7,0))</f>
        <v>3087</v>
      </c>
      <c r="D5" s="217">
        <f ca="1">IF(FIRE1304_raw!D7="..","..",ROUND(FIRE1304_raw!D7,0))</f>
        <v>9663</v>
      </c>
      <c r="E5" s="229">
        <f ca="1">IF(FIRE1304_raw!E7="..","..",ROUND(FIRE1304_raw!E7,0))</f>
        <v>47240</v>
      </c>
      <c r="F5" s="140"/>
      <c r="G5"/>
    </row>
    <row r="6" spans="1:7" x14ac:dyDescent="0.35">
      <c r="A6" s="305" t="s">
        <v>826</v>
      </c>
      <c r="B6" s="195">
        <f ca="1">IF(FIRE1304_raw!B8="..","..",ROUND(FIRE1304_raw!B8,0))</f>
        <v>2409</v>
      </c>
      <c r="C6" s="195">
        <f ca="1">IF(FIRE1304_raw!C8="..","..",ROUND(FIRE1304_raw!C8,0))</f>
        <v>3446</v>
      </c>
      <c r="D6" s="195">
        <f ca="1">IF(FIRE1304_raw!D8="..","..",ROUND(FIRE1304_raw!D8,0))</f>
        <v>5714</v>
      </c>
      <c r="E6" s="230">
        <f ca="1">IF(FIRE1304_raw!E8="..","..",ROUND(FIRE1304_raw!E8,0))</f>
        <v>11569</v>
      </c>
      <c r="F6" s="140"/>
      <c r="G6" s="297"/>
    </row>
    <row r="7" spans="1:7" x14ac:dyDescent="0.35">
      <c r="A7" s="306" t="s">
        <v>825</v>
      </c>
      <c r="B7" s="195">
        <f ca="1">IF(FIRE1304_raw!B10="..","..",ROUND(FIRE1304_raw!B10,0))</f>
        <v>1886</v>
      </c>
      <c r="C7" s="195">
        <f ca="1">IF(FIRE1304_raw!C10="..","..",ROUND(FIRE1304_raw!C10,0))</f>
        <v>2709</v>
      </c>
      <c r="D7" s="195">
        <f ca="1">IF(FIRE1304_raw!D10="..","..",ROUND(FIRE1304_raw!D10,0))</f>
        <v>5067</v>
      </c>
      <c r="E7" s="230">
        <f ca="1">IF(FIRE1304_raw!E10="..","..",ROUND(FIRE1304_raw!E10,0))</f>
        <v>9662</v>
      </c>
      <c r="F7" s="140"/>
      <c r="G7" s="296"/>
    </row>
    <row r="8" spans="1:7" s="143" customFormat="1" x14ac:dyDescent="0.35">
      <c r="A8" s="301" t="s">
        <v>895</v>
      </c>
      <c r="B8" s="195">
        <f ca="1">IF(FIRE1304_raw!B11="..","..",ROUND(FIRE1304_raw!B11,0))</f>
        <v>523</v>
      </c>
      <c r="C8" s="195">
        <f ca="1">IF(FIRE1304_raw!C11="..","..",ROUND(FIRE1304_raw!C11,0))</f>
        <v>737</v>
      </c>
      <c r="D8" s="195">
        <f ca="1">IF(FIRE1304_raw!D11="..","..",ROUND(FIRE1304_raw!D11,0))</f>
        <v>647</v>
      </c>
      <c r="E8" s="230">
        <f ca="1">IF(FIRE1304_raw!E11="..","..",ROUND(FIRE1304_raw!E11,0))</f>
        <v>1907</v>
      </c>
      <c r="F8" s="142"/>
    </row>
    <row r="9" spans="1:7" x14ac:dyDescent="0.35">
      <c r="A9" s="301" t="s">
        <v>584</v>
      </c>
      <c r="B9" s="195">
        <f ca="1">IF(FIRE1304_raw!B12="..","..",ROUND(FIRE1304_raw!B12,0))</f>
        <v>680</v>
      </c>
      <c r="C9" s="195">
        <f ca="1">IF(FIRE1304_raw!C12="..","..",ROUND(FIRE1304_raw!C12,0))</f>
        <v>110</v>
      </c>
      <c r="D9" s="195">
        <f ca="1">IF(FIRE1304_raw!D12="..","..",ROUND(FIRE1304_raw!D12,0))</f>
        <v>23401</v>
      </c>
      <c r="E9" s="230">
        <f ca="1">IF(FIRE1304_raw!E12="..","..",ROUND(FIRE1304_raw!E12,0))</f>
        <v>24191</v>
      </c>
      <c r="F9" s="140"/>
    </row>
    <row r="10" spans="1:7" x14ac:dyDescent="0.35">
      <c r="A10" s="301" t="s">
        <v>583</v>
      </c>
      <c r="B10" s="195" t="str">
        <f ca="1">IF(FIRE1304_raw!B13="..","..",ROUND(FIRE1304_raw!B13,0))</f>
        <v>..</v>
      </c>
      <c r="C10" s="195">
        <f ca="1">IF(FIRE1304_raw!C13="..","..",ROUND(FIRE1304_raw!C13,0))</f>
        <v>438</v>
      </c>
      <c r="D10" s="195">
        <f ca="1">IF(FIRE1304_raw!D13="..","..",ROUND(FIRE1304_raw!D13,0))</f>
        <v>7026</v>
      </c>
      <c r="E10" s="230">
        <f ca="1">IF(FIRE1304_raw!E13="..","..",ROUND(FIRE1304_raw!E13,0))</f>
        <v>7464</v>
      </c>
      <c r="F10" s="140"/>
    </row>
    <row r="11" spans="1:7" x14ac:dyDescent="0.35">
      <c r="A11" s="301" t="s">
        <v>894</v>
      </c>
      <c r="B11" s="195">
        <f ca="1">IF(FIRE1304_raw!B14="..","..",ROUND(FIRE1304_raw!B14,0))</f>
        <v>19</v>
      </c>
      <c r="C11" s="195">
        <f ca="1">IF(FIRE1304_raw!C14="..","..",ROUND(FIRE1304_raw!C14,0))</f>
        <v>8</v>
      </c>
      <c r="D11" s="195">
        <f ca="1">IF(FIRE1304_raw!D14="..","..",ROUND(FIRE1304_raw!D14,0))</f>
        <v>52</v>
      </c>
      <c r="E11" s="230">
        <f ca="1">IF(FIRE1304_raw!E14="..","..",ROUND(FIRE1304_raw!E14,0))</f>
        <v>79</v>
      </c>
      <c r="F11" s="140"/>
    </row>
    <row r="12" spans="1:7" x14ac:dyDescent="0.35">
      <c r="A12" s="302" t="s">
        <v>892</v>
      </c>
      <c r="B12" s="195">
        <f ca="1">IF(FIRE1304_raw!B16="..","..",ROUND(FIRE1304_raw!B16,0))</f>
        <v>11</v>
      </c>
      <c r="C12" s="195">
        <f ca="1">IF(FIRE1304_raw!C16="..","..",ROUND(FIRE1304_raw!C16,0))</f>
        <v>7</v>
      </c>
      <c r="D12" s="195">
        <f ca="1">IF(FIRE1304_raw!D16="..","..",ROUND(FIRE1304_raw!D16,0))</f>
        <v>31</v>
      </c>
      <c r="E12" s="230">
        <f ca="1">IF(FIRE1304_raw!E16="..","..",ROUND(FIRE1304_raw!E16,0))</f>
        <v>49</v>
      </c>
    </row>
    <row r="13" spans="1:7" ht="15" thickBot="1" x14ac:dyDescent="0.4">
      <c r="A13" s="303" t="s">
        <v>893</v>
      </c>
      <c r="B13" s="216">
        <f ca="1">IF(FIRE1304_raw!B17="..","..",ROUND(FIRE1304_raw!B17,0))</f>
        <v>8</v>
      </c>
      <c r="C13" s="216">
        <f ca="1">IF(FIRE1304_raw!C17="..","..",ROUND(FIRE1304_raw!C17,0))</f>
        <v>1</v>
      </c>
      <c r="D13" s="216">
        <f ca="1">IF(FIRE1304_raw!D17="..","..",ROUND(FIRE1304_raw!D17,0))</f>
        <v>21</v>
      </c>
      <c r="E13" s="231">
        <f ca="1">IF(FIRE1304_raw!E17="..","..",ROUND(FIRE1304_raw!E17,0))</f>
        <v>30</v>
      </c>
    </row>
    <row r="14" spans="1:7" ht="30" customHeight="1" x14ac:dyDescent="0.35">
      <c r="A14" s="176" t="s">
        <v>831</v>
      </c>
      <c r="B14" s="176"/>
      <c r="C14" s="176"/>
      <c r="D14" s="176"/>
      <c r="E14" s="176"/>
      <c r="F14" s="8"/>
    </row>
    <row r="15" spans="1:7" ht="21" customHeight="1" x14ac:dyDescent="0.35">
      <c r="A15" s="258" t="s">
        <v>816</v>
      </c>
      <c r="B15" s="176"/>
      <c r="C15" s="176"/>
      <c r="D15" s="176"/>
      <c r="E15" s="176"/>
      <c r="F15" s="8"/>
    </row>
    <row r="16" spans="1:7" s="299" customFormat="1" x14ac:dyDescent="0.35">
      <c r="A16" s="298" t="s">
        <v>890</v>
      </c>
      <c r="B16" s="298"/>
      <c r="C16" s="298"/>
      <c r="D16" s="298"/>
      <c r="E16" s="298"/>
    </row>
    <row r="17" spans="1:8" ht="15" customHeight="1" x14ac:dyDescent="0.35">
      <c r="A17" s="257" t="s">
        <v>891</v>
      </c>
      <c r="B17" s="257"/>
      <c r="C17" s="257"/>
      <c r="D17" s="257"/>
      <c r="E17" s="257"/>
    </row>
    <row r="18" spans="1:8" ht="24.75" customHeight="1" x14ac:dyDescent="0.35">
      <c r="A18" s="148" t="s">
        <v>3</v>
      </c>
      <c r="B18" s="148"/>
      <c r="C18" s="148"/>
      <c r="D18" s="148"/>
      <c r="E18" s="148"/>
      <c r="F18" s="147"/>
    </row>
    <row r="19" spans="1:8" ht="15" customHeight="1" x14ac:dyDescent="0.35">
      <c r="A19" s="253" t="s">
        <v>2</v>
      </c>
      <c r="B19" s="253"/>
      <c r="C19" s="257"/>
      <c r="D19" s="257"/>
      <c r="E19" s="257"/>
    </row>
    <row r="20" spans="1:8" ht="21.75" customHeight="1" x14ac:dyDescent="0.35">
      <c r="A20" s="259" t="s">
        <v>834</v>
      </c>
      <c r="B20" s="259"/>
      <c r="C20" s="259"/>
      <c r="D20" s="259"/>
      <c r="E20" s="259"/>
      <c r="F20" s="252"/>
      <c r="G20" s="252"/>
    </row>
    <row r="21" spans="1:8" ht="24" customHeight="1" x14ac:dyDescent="0.35">
      <c r="A21" s="257" t="s">
        <v>1</v>
      </c>
      <c r="B21" s="257"/>
      <c r="C21" s="257"/>
      <c r="D21" s="257"/>
      <c r="E21" s="257"/>
    </row>
    <row r="22" spans="1:8" ht="15" customHeight="1" x14ac:dyDescent="0.35">
      <c r="A22" s="260" t="s">
        <v>835</v>
      </c>
      <c r="B22" s="257"/>
      <c r="C22" s="257"/>
      <c r="D22" s="257"/>
      <c r="E22" s="257"/>
    </row>
    <row r="23" spans="1:8" ht="25.5" customHeight="1" x14ac:dyDescent="0.35">
      <c r="A23" s="176" t="s">
        <v>0</v>
      </c>
      <c r="B23" s="257"/>
      <c r="C23" s="257"/>
      <c r="D23" s="257"/>
      <c r="E23" s="251"/>
    </row>
    <row r="24" spans="1:8" ht="15" customHeight="1" x14ac:dyDescent="0.35">
      <c r="A24" s="260" t="s">
        <v>836</v>
      </c>
      <c r="B24" s="257"/>
      <c r="C24" s="257"/>
      <c r="D24" s="257"/>
      <c r="E24" s="251"/>
    </row>
    <row r="25" spans="1:8" x14ac:dyDescent="0.35">
      <c r="A25" s="287" t="s">
        <v>879</v>
      </c>
      <c r="B25" s="257"/>
      <c r="C25" s="257"/>
      <c r="D25" s="257"/>
      <c r="E25" s="257"/>
    </row>
    <row r="29" spans="1:8" x14ac:dyDescent="0.35">
      <c r="H29" s="145">
        <v>2016</v>
      </c>
    </row>
    <row r="30" spans="1:8" x14ac:dyDescent="0.35">
      <c r="H30" s="145">
        <v>2017</v>
      </c>
    </row>
    <row r="31" spans="1:8" x14ac:dyDescent="0.35">
      <c r="H31" s="145">
        <v>2018</v>
      </c>
    </row>
    <row r="32" spans="1:8" x14ac:dyDescent="0.35">
      <c r="H32" s="145">
        <v>2019</v>
      </c>
    </row>
    <row r="33" spans="8:8" x14ac:dyDescent="0.35">
      <c r="H33" s="145">
        <v>2020</v>
      </c>
    </row>
    <row r="34" spans="8:8" x14ac:dyDescent="0.35">
      <c r="H34" s="145">
        <v>2021</v>
      </c>
    </row>
    <row r="35" spans="8:8" x14ac:dyDescent="0.35">
      <c r="H35" s="145">
        <v>2022</v>
      </c>
    </row>
  </sheetData>
  <dataValidations count="1">
    <dataValidation type="list" allowBlank="1" showInputMessage="1" showErrorMessage="1" sqref="A3" xr:uid="{00000000-0002-0000-0F00-000000000000}">
      <formula1>$H$29:$H$35</formula1>
    </dataValidation>
  </dataValidations>
  <hyperlinks>
    <hyperlink ref="A19" r:id="rId1" xr:uid="{00000000-0004-0000-0F00-000000000000}"/>
    <hyperlink ref="A22" r:id="rId2" location="fire-statistics-definitions" display="Fire and Rescue workforce and pensions statistics" xr:uid="{00000000-0004-0000-0F00-000001000000}"/>
    <hyperlink ref="A24" r:id="rId3" xr:uid="{00000000-0004-0000-0F00-000003000000}"/>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pageSetUpPr fitToPage="1"/>
  </sheetPr>
  <dimension ref="A1:AZ65"/>
  <sheetViews>
    <sheetView zoomScale="60" zoomScaleNormal="60" workbookViewId="0">
      <pane ySplit="1" topLeftCell="A17" activePane="bottomLeft" state="frozen"/>
      <selection pane="bottomLeft" activeCell="L48" sqref="L48"/>
    </sheetView>
  </sheetViews>
  <sheetFormatPr defaultColWidth="9.1796875" defaultRowHeight="15.5" x14ac:dyDescent="0.35"/>
  <cols>
    <col min="1" max="11" width="2.81640625" style="2" customWidth="1"/>
    <col min="12" max="12" width="34.81640625" style="2" bestFit="1" customWidth="1"/>
    <col min="13" max="13" width="50.1796875" style="2" customWidth="1"/>
    <col min="14" max="14" width="17.453125" style="2" customWidth="1"/>
    <col min="15" max="16" width="16" style="2" customWidth="1"/>
    <col min="17" max="17" width="18.81640625" style="2" customWidth="1"/>
    <col min="18" max="18" width="22.54296875" style="14" bestFit="1" customWidth="1"/>
    <col min="19" max="19" width="23" style="14" bestFit="1" customWidth="1"/>
    <col min="20" max="20" width="33.1796875" style="14" bestFit="1" customWidth="1"/>
    <col min="21" max="21" width="33.81640625" style="14" bestFit="1" customWidth="1"/>
    <col min="22" max="22" width="17.453125" style="14" customWidth="1"/>
    <col min="23" max="23" width="17.453125" style="17" customWidth="1"/>
    <col min="24" max="24" width="14.1796875" style="17" customWidth="1"/>
    <col min="25" max="25" width="27" style="17" bestFit="1" customWidth="1"/>
    <col min="26" max="26" width="17.453125" style="17" customWidth="1"/>
    <col min="27" max="27" width="14.81640625" style="20" bestFit="1" customWidth="1"/>
    <col min="28" max="29" width="14.1796875" style="97" customWidth="1"/>
    <col min="30" max="30" width="14.1796875" style="29" customWidth="1"/>
    <col min="31" max="31" width="16" style="30" customWidth="1"/>
    <col min="32" max="32" width="18.453125" style="110" bestFit="1" customWidth="1"/>
    <col min="33" max="33" width="22.54296875" style="9" bestFit="1" customWidth="1"/>
    <col min="34" max="34" width="23" style="9" bestFit="1" customWidth="1"/>
    <col min="35" max="35" width="27.81640625" style="9" bestFit="1" customWidth="1"/>
    <col min="36" max="36" width="22.54296875" style="9" bestFit="1" customWidth="1"/>
    <col min="37" max="37" width="27" style="34" bestFit="1" customWidth="1"/>
    <col min="38" max="38" width="27.54296875" style="34" bestFit="1" customWidth="1"/>
    <col min="39" max="39" width="32.1796875" style="34" bestFit="1" customWidth="1"/>
    <col min="40" max="40" width="27" style="34" bestFit="1" customWidth="1"/>
    <col min="41" max="41" width="29.81640625" style="29" bestFit="1" customWidth="1"/>
    <col min="42" max="42" width="18" style="26" bestFit="1" customWidth="1"/>
    <col min="43" max="43" width="14.1796875" style="29" customWidth="1"/>
    <col min="44" max="44" width="18.81640625" style="110" customWidth="1"/>
    <col min="45" max="45" width="20.81640625" style="110" customWidth="1"/>
    <col min="46" max="52" width="9.1796875" style="23"/>
    <col min="53" max="16384" width="9.1796875" style="2"/>
  </cols>
  <sheetData>
    <row r="1" spans="1:45" x14ac:dyDescent="0.35">
      <c r="A1" s="78" t="s">
        <v>468</v>
      </c>
      <c r="B1" s="78" t="s">
        <v>467</v>
      </c>
      <c r="C1" s="78" t="s">
        <v>466</v>
      </c>
      <c r="D1" s="78" t="s">
        <v>465</v>
      </c>
      <c r="E1" s="78" t="s">
        <v>464</v>
      </c>
      <c r="F1" s="78" t="s">
        <v>463</v>
      </c>
      <c r="G1" s="78" t="s">
        <v>462</v>
      </c>
      <c r="H1" s="78" t="s">
        <v>461</v>
      </c>
      <c r="I1" s="78" t="s">
        <v>460</v>
      </c>
      <c r="J1" s="78" t="s">
        <v>459</v>
      </c>
      <c r="K1" s="78" t="s">
        <v>458</v>
      </c>
      <c r="L1" s="78" t="s">
        <v>457</v>
      </c>
      <c r="M1" s="78" t="s">
        <v>456</v>
      </c>
      <c r="N1" s="78" t="s">
        <v>572</v>
      </c>
      <c r="O1" s="78" t="s">
        <v>571</v>
      </c>
      <c r="P1" s="78" t="s">
        <v>570</v>
      </c>
      <c r="Q1" s="78" t="s">
        <v>569</v>
      </c>
      <c r="R1" s="82" t="s">
        <v>451</v>
      </c>
      <c r="S1" s="82" t="s">
        <v>450</v>
      </c>
      <c r="T1" s="82" t="s">
        <v>449</v>
      </c>
      <c r="U1" s="82" t="s">
        <v>448</v>
      </c>
      <c r="V1" s="82" t="s">
        <v>447</v>
      </c>
      <c r="W1" s="88" t="s">
        <v>446</v>
      </c>
      <c r="X1" s="88" t="s">
        <v>445</v>
      </c>
      <c r="Y1" s="88" t="s">
        <v>444</v>
      </c>
      <c r="Z1" s="88" t="s">
        <v>443</v>
      </c>
      <c r="AA1" s="91" t="s">
        <v>442</v>
      </c>
      <c r="AB1" s="94" t="s">
        <v>441</v>
      </c>
      <c r="AC1" s="94" t="s">
        <v>440</v>
      </c>
      <c r="AD1" s="86" t="s">
        <v>439</v>
      </c>
      <c r="AE1" s="102" t="s">
        <v>568</v>
      </c>
      <c r="AF1" s="107" t="s">
        <v>438</v>
      </c>
      <c r="AG1" s="111" t="s">
        <v>437</v>
      </c>
      <c r="AH1" s="111" t="s">
        <v>436</v>
      </c>
      <c r="AI1" s="111" t="s">
        <v>435</v>
      </c>
      <c r="AJ1" s="111" t="s">
        <v>434</v>
      </c>
      <c r="AK1" s="113" t="s">
        <v>433</v>
      </c>
      <c r="AL1" s="113" t="s">
        <v>432</v>
      </c>
      <c r="AM1" s="113" t="s">
        <v>431</v>
      </c>
      <c r="AN1" s="113" t="s">
        <v>430</v>
      </c>
      <c r="AO1" s="86" t="s">
        <v>567</v>
      </c>
      <c r="AP1" s="98" t="s">
        <v>429</v>
      </c>
      <c r="AQ1" s="86" t="s">
        <v>428</v>
      </c>
      <c r="AR1" s="107" t="s">
        <v>427</v>
      </c>
      <c r="AS1" s="107" t="s">
        <v>426</v>
      </c>
    </row>
    <row r="2" spans="1:45" x14ac:dyDescent="0.35">
      <c r="A2" s="4" t="s">
        <v>566</v>
      </c>
      <c r="B2" s="4" t="s">
        <v>472</v>
      </c>
      <c r="C2" s="4" t="s">
        <v>471</v>
      </c>
      <c r="D2" s="4" t="s">
        <v>235</v>
      </c>
      <c r="E2" s="80">
        <v>43216.477083333331</v>
      </c>
      <c r="F2" s="80">
        <v>43224.390972222223</v>
      </c>
      <c r="G2" s="4" t="s">
        <v>351</v>
      </c>
      <c r="H2" s="4" t="s">
        <v>283</v>
      </c>
      <c r="I2" s="4" t="s">
        <v>470</v>
      </c>
      <c r="J2" s="4" t="s">
        <v>565</v>
      </c>
      <c r="K2" s="4"/>
      <c r="L2" s="4" t="s">
        <v>284</v>
      </c>
      <c r="M2" s="77" t="s">
        <v>83</v>
      </c>
      <c r="N2" s="77">
        <v>7043007</v>
      </c>
      <c r="O2" s="77">
        <v>512319</v>
      </c>
      <c r="P2" s="77">
        <v>0</v>
      </c>
      <c r="Q2" s="77">
        <v>10429863</v>
      </c>
      <c r="R2" s="15">
        <v>948267</v>
      </c>
      <c r="S2" s="15">
        <v>68978</v>
      </c>
      <c r="T2" s="15">
        <v>0</v>
      </c>
      <c r="U2" s="15">
        <v>0</v>
      </c>
      <c r="V2" s="15">
        <v>1404272</v>
      </c>
      <c r="W2" s="18">
        <v>1528333</v>
      </c>
      <c r="X2" s="18">
        <v>61073</v>
      </c>
      <c r="Y2" s="18">
        <v>0</v>
      </c>
      <c r="Z2" s="18">
        <v>1491470</v>
      </c>
      <c r="AA2" s="21">
        <v>18727</v>
      </c>
      <c r="AB2" s="95">
        <v>0</v>
      </c>
      <c r="AC2" s="95">
        <v>0</v>
      </c>
      <c r="AD2" s="7">
        <v>0</v>
      </c>
      <c r="AE2" s="31">
        <v>247471</v>
      </c>
      <c r="AF2" s="108">
        <v>5768591</v>
      </c>
      <c r="AG2" s="10">
        <v>3589663</v>
      </c>
      <c r="AH2" s="10">
        <v>0</v>
      </c>
      <c r="AI2" s="10">
        <v>0</v>
      </c>
      <c r="AJ2" s="10">
        <v>0</v>
      </c>
      <c r="AK2" s="35">
        <v>12398314</v>
      </c>
      <c r="AL2" s="35">
        <v>0</v>
      </c>
      <c r="AM2" s="35">
        <v>0</v>
      </c>
      <c r="AN2" s="35">
        <v>0</v>
      </c>
      <c r="AO2" s="7">
        <v>0</v>
      </c>
      <c r="AP2" s="27">
        <v>0</v>
      </c>
      <c r="AQ2" s="7">
        <v>0</v>
      </c>
      <c r="AR2" s="108">
        <v>15987977</v>
      </c>
      <c r="AS2" s="108">
        <v>-10219386</v>
      </c>
    </row>
    <row r="3" spans="1:45" x14ac:dyDescent="0.35">
      <c r="A3" s="4" t="s">
        <v>564</v>
      </c>
      <c r="B3" s="4" t="s">
        <v>472</v>
      </c>
      <c r="C3" s="4" t="s">
        <v>471</v>
      </c>
      <c r="D3" s="4" t="s">
        <v>264</v>
      </c>
      <c r="E3" s="80">
        <v>43228.372916666667</v>
      </c>
      <c r="F3" s="80">
        <v>43241.42291666667</v>
      </c>
      <c r="G3" s="4" t="s">
        <v>360</v>
      </c>
      <c r="H3" s="4" t="s">
        <v>283</v>
      </c>
      <c r="I3" s="4" t="s">
        <v>470</v>
      </c>
      <c r="J3" s="4" t="s">
        <v>563</v>
      </c>
      <c r="K3" s="4"/>
      <c r="L3" s="4" t="s">
        <v>284</v>
      </c>
      <c r="M3" s="77" t="s">
        <v>263</v>
      </c>
      <c r="N3" s="77">
        <v>2323348.19</v>
      </c>
      <c r="O3" s="77">
        <v>140028.62</v>
      </c>
      <c r="P3" s="77">
        <v>0</v>
      </c>
      <c r="Q3" s="77">
        <v>4796534.03</v>
      </c>
      <c r="R3" s="15">
        <v>458990</v>
      </c>
      <c r="S3" s="15">
        <v>110933</v>
      </c>
      <c r="T3" s="15">
        <v>10712</v>
      </c>
      <c r="U3" s="15">
        <v>13065</v>
      </c>
      <c r="V3" s="15">
        <v>811587</v>
      </c>
      <c r="W3" s="18">
        <v>674187</v>
      </c>
      <c r="X3" s="18">
        <v>18207</v>
      </c>
      <c r="Y3" s="18">
        <v>16519</v>
      </c>
      <c r="Z3" s="18">
        <v>938588</v>
      </c>
      <c r="AA3" s="21">
        <v>38688</v>
      </c>
      <c r="AB3" s="95">
        <v>0</v>
      </c>
      <c r="AC3" s="95">
        <v>19323</v>
      </c>
      <c r="AD3" s="7">
        <v>0</v>
      </c>
      <c r="AE3" s="31">
        <v>215639.72</v>
      </c>
      <c r="AF3" s="108">
        <v>3326438.72</v>
      </c>
      <c r="AG3" s="10">
        <v>1237541</v>
      </c>
      <c r="AH3" s="10">
        <v>0</v>
      </c>
      <c r="AI3" s="10">
        <v>67314</v>
      </c>
      <c r="AJ3" s="10">
        <v>0</v>
      </c>
      <c r="AK3" s="35">
        <v>6052933</v>
      </c>
      <c r="AL3" s="35">
        <v>8014.74</v>
      </c>
      <c r="AM3" s="35">
        <v>36736.949999999997</v>
      </c>
      <c r="AN3" s="35">
        <v>0</v>
      </c>
      <c r="AO3" s="7">
        <v>211216</v>
      </c>
      <c r="AP3" s="27">
        <v>10721</v>
      </c>
      <c r="AQ3" s="7">
        <v>484643</v>
      </c>
      <c r="AR3" s="108">
        <v>8109119.6900000004</v>
      </c>
      <c r="AS3" s="108">
        <v>-4782680.97</v>
      </c>
    </row>
    <row r="4" spans="1:45" x14ac:dyDescent="0.35">
      <c r="A4" s="4" t="s">
        <v>562</v>
      </c>
      <c r="B4" s="4" t="s">
        <v>472</v>
      </c>
      <c r="C4" s="4" t="s">
        <v>471</v>
      </c>
      <c r="D4" s="4" t="s">
        <v>281</v>
      </c>
      <c r="E4" s="80">
        <v>43244.629861111112</v>
      </c>
      <c r="F4" s="80">
        <v>43245.472222222219</v>
      </c>
      <c r="G4" s="4" t="s">
        <v>324</v>
      </c>
      <c r="H4" s="4" t="s">
        <v>282</v>
      </c>
      <c r="I4" s="4" t="s">
        <v>470</v>
      </c>
      <c r="J4" s="4" t="s">
        <v>561</v>
      </c>
      <c r="K4" s="4"/>
      <c r="L4" s="4" t="s">
        <v>284</v>
      </c>
      <c r="M4" s="77" t="s">
        <v>105</v>
      </c>
      <c r="N4" s="77">
        <v>0</v>
      </c>
      <c r="O4" s="77">
        <v>30733.33</v>
      </c>
      <c r="P4" s="77">
        <v>0</v>
      </c>
      <c r="Q4" s="77">
        <v>107029.73</v>
      </c>
      <c r="R4" s="15">
        <v>0</v>
      </c>
      <c r="S4" s="15">
        <v>4517.8</v>
      </c>
      <c r="T4" s="15">
        <v>0</v>
      </c>
      <c r="U4" s="15">
        <v>0</v>
      </c>
      <c r="V4" s="15">
        <v>12961.3</v>
      </c>
      <c r="W4" s="18">
        <v>0</v>
      </c>
      <c r="X4" s="18">
        <v>0</v>
      </c>
      <c r="Y4" s="18">
        <v>0</v>
      </c>
      <c r="Z4" s="18">
        <v>7793.01</v>
      </c>
      <c r="AA4" s="21">
        <v>0</v>
      </c>
      <c r="AB4" s="95">
        <v>0</v>
      </c>
      <c r="AC4" s="95">
        <v>0</v>
      </c>
      <c r="AD4" s="7">
        <v>0</v>
      </c>
      <c r="AE4" s="31">
        <v>0</v>
      </c>
      <c r="AF4" s="108">
        <v>25272.11</v>
      </c>
      <c r="AG4" s="10">
        <v>0</v>
      </c>
      <c r="AH4" s="10">
        <v>0</v>
      </c>
      <c r="AI4" s="10">
        <v>0</v>
      </c>
      <c r="AJ4" s="10">
        <v>0</v>
      </c>
      <c r="AK4" s="35">
        <v>0</v>
      </c>
      <c r="AL4" s="35">
        <v>1609.37</v>
      </c>
      <c r="AM4" s="35">
        <v>0</v>
      </c>
      <c r="AN4" s="35">
        <v>0</v>
      </c>
      <c r="AO4" s="7">
        <v>0</v>
      </c>
      <c r="AP4" s="27">
        <v>0</v>
      </c>
      <c r="AQ4" s="7">
        <v>19244.78</v>
      </c>
      <c r="AR4" s="108">
        <v>20854.150000000001</v>
      </c>
      <c r="AS4" s="108">
        <v>4417.96</v>
      </c>
    </row>
    <row r="5" spans="1:45" x14ac:dyDescent="0.35">
      <c r="A5" s="4" t="s">
        <v>560</v>
      </c>
      <c r="B5" s="4" t="s">
        <v>472</v>
      </c>
      <c r="C5" s="4" t="s">
        <v>471</v>
      </c>
      <c r="D5" s="4" t="s">
        <v>277</v>
      </c>
      <c r="E5" s="80">
        <v>43217.504861111112</v>
      </c>
      <c r="F5" s="80">
        <v>43236.504861111112</v>
      </c>
      <c r="G5" s="4" t="s">
        <v>559</v>
      </c>
      <c r="H5" s="4" t="s">
        <v>283</v>
      </c>
      <c r="I5" s="4" t="s">
        <v>470</v>
      </c>
      <c r="J5" s="4" t="s">
        <v>558</v>
      </c>
      <c r="K5" s="4"/>
      <c r="L5" s="4" t="s">
        <v>284</v>
      </c>
      <c r="M5" s="77" t="s">
        <v>61</v>
      </c>
      <c r="N5" s="77">
        <v>3251041</v>
      </c>
      <c r="O5" s="77">
        <v>74043</v>
      </c>
      <c r="P5" s="77">
        <v>325529</v>
      </c>
      <c r="Q5" s="77">
        <v>4464117</v>
      </c>
      <c r="R5" s="15">
        <v>478855</v>
      </c>
      <c r="S5" s="15">
        <v>7056</v>
      </c>
      <c r="T5" s="15">
        <v>48211</v>
      </c>
      <c r="U5" s="15">
        <v>109087</v>
      </c>
      <c r="V5" s="15">
        <v>544444</v>
      </c>
      <c r="W5" s="18">
        <v>705476</v>
      </c>
      <c r="X5" s="18">
        <v>8811</v>
      </c>
      <c r="Y5" s="18">
        <v>70640</v>
      </c>
      <c r="Z5" s="18">
        <v>638369</v>
      </c>
      <c r="AA5" s="21">
        <v>0</v>
      </c>
      <c r="AB5" s="95">
        <v>0</v>
      </c>
      <c r="AC5" s="95">
        <v>0</v>
      </c>
      <c r="AD5" s="7">
        <v>487259</v>
      </c>
      <c r="AE5" s="31">
        <v>135970.01999999999</v>
      </c>
      <c r="AF5" s="108">
        <v>3234178.02</v>
      </c>
      <c r="AG5" s="10">
        <v>1371335</v>
      </c>
      <c r="AH5" s="10">
        <v>0</v>
      </c>
      <c r="AI5" s="10">
        <v>99892</v>
      </c>
      <c r="AJ5" s="10">
        <v>0</v>
      </c>
      <c r="AK5" s="35">
        <v>6100852</v>
      </c>
      <c r="AL5" s="35">
        <v>34343</v>
      </c>
      <c r="AM5" s="35">
        <v>77872</v>
      </c>
      <c r="AN5" s="35">
        <v>20288</v>
      </c>
      <c r="AO5" s="7">
        <v>137800</v>
      </c>
      <c r="AP5" s="27">
        <v>0</v>
      </c>
      <c r="AQ5" s="7">
        <v>288</v>
      </c>
      <c r="AR5" s="108">
        <v>7842670</v>
      </c>
      <c r="AS5" s="108">
        <v>-4608491.9800000004</v>
      </c>
    </row>
    <row r="6" spans="1:45" x14ac:dyDescent="0.35">
      <c r="A6" s="4" t="s">
        <v>557</v>
      </c>
      <c r="B6" s="4" t="s">
        <v>472</v>
      </c>
      <c r="C6" s="4" t="s">
        <v>471</v>
      </c>
      <c r="D6" s="4" t="s">
        <v>219</v>
      </c>
      <c r="E6" s="80">
        <v>43216.638888888891</v>
      </c>
      <c r="F6" s="80">
        <v>43238.72152777778</v>
      </c>
      <c r="G6" s="4" t="s">
        <v>395</v>
      </c>
      <c r="H6" s="4" t="s">
        <v>283</v>
      </c>
      <c r="I6" s="4" t="s">
        <v>470</v>
      </c>
      <c r="J6" s="4" t="s">
        <v>556</v>
      </c>
      <c r="K6" s="4"/>
      <c r="L6" s="4" t="s">
        <v>284</v>
      </c>
      <c r="M6" s="77" t="s">
        <v>99</v>
      </c>
      <c r="N6" s="77">
        <v>3954100</v>
      </c>
      <c r="O6" s="77">
        <v>474100</v>
      </c>
      <c r="P6" s="77">
        <v>101700</v>
      </c>
      <c r="Q6" s="77">
        <v>7934000</v>
      </c>
      <c r="R6" s="15">
        <v>581341</v>
      </c>
      <c r="S6" s="15">
        <v>52526</v>
      </c>
      <c r="T6" s="15">
        <v>27689</v>
      </c>
      <c r="U6" s="15">
        <v>169271</v>
      </c>
      <c r="V6" s="15">
        <v>979935</v>
      </c>
      <c r="W6" s="18">
        <v>858048</v>
      </c>
      <c r="X6" s="18">
        <v>56413</v>
      </c>
      <c r="Y6" s="18">
        <v>22069</v>
      </c>
      <c r="Z6" s="18">
        <v>1134559</v>
      </c>
      <c r="AA6" s="21">
        <v>69125</v>
      </c>
      <c r="AB6" s="95">
        <v>0</v>
      </c>
      <c r="AC6" s="95">
        <v>0</v>
      </c>
      <c r="AD6" s="7">
        <v>0</v>
      </c>
      <c r="AE6" s="31">
        <v>145669.21</v>
      </c>
      <c r="AF6" s="108">
        <v>4096645.21</v>
      </c>
      <c r="AG6" s="10">
        <v>2017730</v>
      </c>
      <c r="AH6" s="10">
        <v>0</v>
      </c>
      <c r="AI6" s="10">
        <v>48432</v>
      </c>
      <c r="AJ6" s="10">
        <v>0</v>
      </c>
      <c r="AK6" s="35">
        <v>6889070</v>
      </c>
      <c r="AL6" s="35">
        <v>7478</v>
      </c>
      <c r="AM6" s="35">
        <v>46269</v>
      </c>
      <c r="AN6" s="35">
        <v>0</v>
      </c>
      <c r="AO6" s="7">
        <v>116608.21</v>
      </c>
      <c r="AP6" s="27">
        <v>199657</v>
      </c>
      <c r="AQ6" s="7">
        <v>35</v>
      </c>
      <c r="AR6" s="108">
        <v>9325279.2100000009</v>
      </c>
      <c r="AS6" s="108">
        <v>-5228634</v>
      </c>
    </row>
    <row r="7" spans="1:45" x14ac:dyDescent="0.35">
      <c r="A7" s="4" t="s">
        <v>555</v>
      </c>
      <c r="B7" s="4" t="s">
        <v>472</v>
      </c>
      <c r="C7" s="4" t="s">
        <v>471</v>
      </c>
      <c r="D7" s="4" t="s">
        <v>229</v>
      </c>
      <c r="E7" s="80">
        <v>43235.606249999997</v>
      </c>
      <c r="F7" s="80">
        <v>43237.642361111109</v>
      </c>
      <c r="G7" s="4" t="s">
        <v>318</v>
      </c>
      <c r="H7" s="4" t="s">
        <v>283</v>
      </c>
      <c r="I7" s="4" t="s">
        <v>470</v>
      </c>
      <c r="J7" s="4" t="s">
        <v>554</v>
      </c>
      <c r="K7" s="4"/>
      <c r="L7" s="4" t="s">
        <v>284</v>
      </c>
      <c r="M7" s="77" t="s">
        <v>228</v>
      </c>
      <c r="N7" s="77">
        <v>58501995</v>
      </c>
      <c r="O7" s="77">
        <v>581845</v>
      </c>
      <c r="P7" s="77">
        <v>0</v>
      </c>
      <c r="Q7" s="77">
        <v>103003295</v>
      </c>
      <c r="R7" s="15">
        <v>8753750</v>
      </c>
      <c r="S7" s="15">
        <v>82073</v>
      </c>
      <c r="T7" s="15">
        <v>0</v>
      </c>
      <c r="U7" s="15">
        <v>0</v>
      </c>
      <c r="V7" s="15">
        <v>12851037</v>
      </c>
      <c r="W7" s="18">
        <v>12751551</v>
      </c>
      <c r="X7" s="18">
        <v>69416</v>
      </c>
      <c r="Y7" s="18">
        <v>0</v>
      </c>
      <c r="Z7" s="18">
        <v>14734794</v>
      </c>
      <c r="AA7" s="21">
        <v>664877</v>
      </c>
      <c r="AB7" s="95">
        <v>0</v>
      </c>
      <c r="AC7" s="95">
        <v>122996</v>
      </c>
      <c r="AD7" s="7">
        <v>0</v>
      </c>
      <c r="AE7" s="31">
        <v>2944680.04</v>
      </c>
      <c r="AF7" s="108">
        <v>52975174.039999999</v>
      </c>
      <c r="AG7" s="10">
        <v>26560273</v>
      </c>
      <c r="AH7" s="10">
        <v>0</v>
      </c>
      <c r="AI7" s="10">
        <v>0</v>
      </c>
      <c r="AJ7" s="10">
        <v>7189</v>
      </c>
      <c r="AK7" s="35">
        <v>132804326</v>
      </c>
      <c r="AL7" s="35">
        <v>24268</v>
      </c>
      <c r="AM7" s="35">
        <v>0</v>
      </c>
      <c r="AN7" s="35">
        <v>0</v>
      </c>
      <c r="AO7" s="7">
        <v>1741120</v>
      </c>
      <c r="AP7" s="27">
        <v>69057</v>
      </c>
      <c r="AQ7" s="7">
        <v>633759</v>
      </c>
      <c r="AR7" s="108">
        <v>161839992</v>
      </c>
      <c r="AS7" s="108">
        <v>-108864817.95999999</v>
      </c>
    </row>
    <row r="8" spans="1:45" x14ac:dyDescent="0.35">
      <c r="A8" s="4" t="s">
        <v>553</v>
      </c>
      <c r="B8" s="4" t="s">
        <v>472</v>
      </c>
      <c r="C8" s="4" t="s">
        <v>471</v>
      </c>
      <c r="D8" s="4" t="s">
        <v>255</v>
      </c>
      <c r="E8" s="80">
        <v>43235.376388888886</v>
      </c>
      <c r="F8" s="80">
        <v>43235.592361111114</v>
      </c>
      <c r="G8" s="4" t="s">
        <v>297</v>
      </c>
      <c r="H8" s="4" t="s">
        <v>283</v>
      </c>
      <c r="I8" s="4" t="s">
        <v>470</v>
      </c>
      <c r="J8" s="4" t="s">
        <v>552</v>
      </c>
      <c r="K8" s="4"/>
      <c r="L8" s="4" t="s">
        <v>284</v>
      </c>
      <c r="M8" s="77" t="s">
        <v>254</v>
      </c>
      <c r="N8" s="77">
        <v>3576220</v>
      </c>
      <c r="O8" s="77">
        <v>529072</v>
      </c>
      <c r="P8" s="77">
        <v>413144</v>
      </c>
      <c r="Q8" s="77">
        <v>8089680</v>
      </c>
      <c r="R8" s="15">
        <v>578729.03</v>
      </c>
      <c r="S8" s="15">
        <v>62400.4</v>
      </c>
      <c r="T8" s="15">
        <v>63626.34</v>
      </c>
      <c r="U8" s="15">
        <v>95446.8</v>
      </c>
      <c r="V8" s="15">
        <v>1030254.67</v>
      </c>
      <c r="W8" s="18">
        <v>853236.31</v>
      </c>
      <c r="X8" s="18">
        <v>69835.38</v>
      </c>
      <c r="Y8" s="18">
        <v>95422.62</v>
      </c>
      <c r="Z8" s="18">
        <v>1194196.68</v>
      </c>
      <c r="AA8" s="21">
        <v>60658.95</v>
      </c>
      <c r="AB8" s="95">
        <v>79516.91</v>
      </c>
      <c r="AC8" s="95">
        <v>0</v>
      </c>
      <c r="AD8" s="7">
        <v>0</v>
      </c>
      <c r="AE8" s="31">
        <v>277449.56</v>
      </c>
      <c r="AF8" s="108">
        <v>4460773.6500000004</v>
      </c>
      <c r="AG8" s="10">
        <v>2238423.44</v>
      </c>
      <c r="AH8" s="10">
        <v>35680.199999999997</v>
      </c>
      <c r="AI8" s="10">
        <v>88383.09</v>
      </c>
      <c r="AJ8" s="10">
        <v>18957.84</v>
      </c>
      <c r="AK8" s="35">
        <v>9996414.4100000001</v>
      </c>
      <c r="AL8" s="35">
        <v>28113.360000000001</v>
      </c>
      <c r="AM8" s="35">
        <v>96292.04</v>
      </c>
      <c r="AN8" s="35">
        <v>5000.6899999999996</v>
      </c>
      <c r="AO8" s="7">
        <v>159931.51999999999</v>
      </c>
      <c r="AP8" s="27">
        <v>0</v>
      </c>
      <c r="AQ8" s="7">
        <v>169023.11</v>
      </c>
      <c r="AR8" s="108">
        <v>12836219.699999999</v>
      </c>
      <c r="AS8" s="108">
        <v>-8375446.0499999998</v>
      </c>
    </row>
    <row r="9" spans="1:45" x14ac:dyDescent="0.35">
      <c r="A9" s="4" t="s">
        <v>551</v>
      </c>
      <c r="B9" s="4" t="s">
        <v>472</v>
      </c>
      <c r="C9" s="4" t="s">
        <v>471</v>
      </c>
      <c r="D9" s="4" t="s">
        <v>265</v>
      </c>
      <c r="E9" s="80">
        <v>43237.550694444442</v>
      </c>
      <c r="F9" s="80">
        <v>43241.648611111108</v>
      </c>
      <c r="G9" s="4" t="s">
        <v>402</v>
      </c>
      <c r="H9" s="4" t="s">
        <v>283</v>
      </c>
      <c r="I9" s="4" t="s">
        <v>470</v>
      </c>
      <c r="J9" s="4" t="s">
        <v>550</v>
      </c>
      <c r="K9" s="4"/>
      <c r="L9" s="4" t="s">
        <v>284</v>
      </c>
      <c r="M9" s="77" t="s">
        <v>400</v>
      </c>
      <c r="N9" s="77">
        <v>3461044</v>
      </c>
      <c r="O9" s="77">
        <v>63307</v>
      </c>
      <c r="P9" s="77">
        <v>166657</v>
      </c>
      <c r="Q9" s="77">
        <v>7292412</v>
      </c>
      <c r="R9" s="15">
        <v>435449</v>
      </c>
      <c r="S9" s="15">
        <v>5930</v>
      </c>
      <c r="T9" s="15">
        <v>26098</v>
      </c>
      <c r="U9" s="15">
        <v>0</v>
      </c>
      <c r="V9" s="15">
        <v>808287</v>
      </c>
      <c r="W9" s="18">
        <v>643070</v>
      </c>
      <c r="X9" s="18">
        <v>6765</v>
      </c>
      <c r="Y9" s="18">
        <v>20845</v>
      </c>
      <c r="Z9" s="18">
        <v>929779</v>
      </c>
      <c r="AA9" s="21">
        <v>39211</v>
      </c>
      <c r="AB9" s="95">
        <v>0</v>
      </c>
      <c r="AC9" s="95">
        <v>25307</v>
      </c>
      <c r="AD9" s="7">
        <v>0</v>
      </c>
      <c r="AE9" s="31">
        <v>138252.46</v>
      </c>
      <c r="AF9" s="108">
        <v>3078993.46</v>
      </c>
      <c r="AG9" s="10">
        <v>1264659</v>
      </c>
      <c r="AH9" s="10">
        <v>38714</v>
      </c>
      <c r="AI9" s="10">
        <v>0</v>
      </c>
      <c r="AJ9" s="10">
        <v>0</v>
      </c>
      <c r="AK9" s="35">
        <v>6286357</v>
      </c>
      <c r="AL9" s="35">
        <v>29265</v>
      </c>
      <c r="AM9" s="35">
        <v>0</v>
      </c>
      <c r="AN9" s="35">
        <v>37129</v>
      </c>
      <c r="AO9" s="7">
        <v>133270</v>
      </c>
      <c r="AP9" s="27">
        <v>0</v>
      </c>
      <c r="AQ9" s="7">
        <v>0</v>
      </c>
      <c r="AR9" s="108">
        <v>7789394</v>
      </c>
      <c r="AS9" s="108">
        <v>-4710400.54</v>
      </c>
    </row>
    <row r="10" spans="1:45" x14ac:dyDescent="0.35">
      <c r="A10" s="4" t="s">
        <v>549</v>
      </c>
      <c r="B10" s="4" t="s">
        <v>472</v>
      </c>
      <c r="C10" s="4" t="s">
        <v>471</v>
      </c>
      <c r="D10" s="4" t="s">
        <v>224</v>
      </c>
      <c r="E10" s="80">
        <v>43229.413194444445</v>
      </c>
      <c r="F10" s="80">
        <v>43236.595833333333</v>
      </c>
      <c r="G10" s="4" t="s">
        <v>321</v>
      </c>
      <c r="H10" s="4" t="s">
        <v>283</v>
      </c>
      <c r="I10" s="4" t="s">
        <v>470</v>
      </c>
      <c r="J10" s="4" t="s">
        <v>548</v>
      </c>
      <c r="K10" s="4"/>
      <c r="L10" s="4" t="s">
        <v>284</v>
      </c>
      <c r="M10" s="77" t="s">
        <v>67</v>
      </c>
      <c r="N10" s="77">
        <v>3199591</v>
      </c>
      <c r="O10" s="77">
        <v>614582</v>
      </c>
      <c r="P10" s="77">
        <v>5543574</v>
      </c>
      <c r="Q10" s="77">
        <v>2928</v>
      </c>
      <c r="R10" s="15">
        <v>490818</v>
      </c>
      <c r="S10" s="15">
        <v>57036</v>
      </c>
      <c r="T10" s="15">
        <v>0</v>
      </c>
      <c r="U10" s="15">
        <v>777803</v>
      </c>
      <c r="V10" s="15">
        <v>9903</v>
      </c>
      <c r="W10" s="18">
        <v>694311</v>
      </c>
      <c r="X10" s="18">
        <v>73750</v>
      </c>
      <c r="Y10" s="18">
        <v>792731</v>
      </c>
      <c r="Z10" s="18">
        <v>635</v>
      </c>
      <c r="AA10" s="21">
        <v>0</v>
      </c>
      <c r="AB10" s="95">
        <v>0</v>
      </c>
      <c r="AC10" s="95">
        <v>0</v>
      </c>
      <c r="AD10" s="7">
        <v>0</v>
      </c>
      <c r="AE10" s="31">
        <v>63113.23</v>
      </c>
      <c r="AF10" s="108">
        <v>2960100.23</v>
      </c>
      <c r="AG10" s="10">
        <v>501004</v>
      </c>
      <c r="AH10" s="10">
        <v>96999</v>
      </c>
      <c r="AI10" s="10">
        <v>0</v>
      </c>
      <c r="AJ10" s="10">
        <v>0</v>
      </c>
      <c r="AK10" s="35">
        <v>5273660</v>
      </c>
      <c r="AL10" s="35">
        <v>44206</v>
      </c>
      <c r="AM10" s="35">
        <v>0</v>
      </c>
      <c r="AN10" s="35">
        <v>0</v>
      </c>
      <c r="AO10" s="7">
        <v>63113.23</v>
      </c>
      <c r="AP10" s="27">
        <v>15431</v>
      </c>
      <c r="AQ10" s="7">
        <v>0</v>
      </c>
      <c r="AR10" s="108">
        <v>5994413.2300000004</v>
      </c>
      <c r="AS10" s="108">
        <v>-3034313</v>
      </c>
    </row>
    <row r="11" spans="1:45" x14ac:dyDescent="0.35">
      <c r="A11" s="4" t="s">
        <v>547</v>
      </c>
      <c r="B11" s="4" t="s">
        <v>472</v>
      </c>
      <c r="C11" s="4" t="s">
        <v>471</v>
      </c>
      <c r="D11" s="4" t="s">
        <v>218</v>
      </c>
      <c r="E11" s="80">
        <v>43235.658333333333</v>
      </c>
      <c r="F11" s="80">
        <v>43236.613194444442</v>
      </c>
      <c r="G11" s="4" t="s">
        <v>294</v>
      </c>
      <c r="H11" s="4" t="s">
        <v>283</v>
      </c>
      <c r="I11" s="4" t="s">
        <v>470</v>
      </c>
      <c r="J11" s="4" t="s">
        <v>546</v>
      </c>
      <c r="K11" s="4"/>
      <c r="L11" s="4" t="s">
        <v>284</v>
      </c>
      <c r="M11" s="77" t="s">
        <v>75</v>
      </c>
      <c r="N11" s="77">
        <v>5644954.7800000003</v>
      </c>
      <c r="O11" s="77">
        <v>219889.23</v>
      </c>
      <c r="P11" s="77">
        <v>40859.5</v>
      </c>
      <c r="Q11" s="77">
        <v>10063389.01</v>
      </c>
      <c r="R11" s="15">
        <v>814489.46</v>
      </c>
      <c r="S11" s="15">
        <v>21911.21</v>
      </c>
      <c r="T11" s="15">
        <v>4135.93</v>
      </c>
      <c r="U11" s="15">
        <v>555.71</v>
      </c>
      <c r="V11" s="15">
        <v>1234653.8</v>
      </c>
      <c r="W11" s="18">
        <v>1195882.75</v>
      </c>
      <c r="X11" s="18">
        <v>26190.55</v>
      </c>
      <c r="Y11" s="18">
        <v>7072.93</v>
      </c>
      <c r="Z11" s="18">
        <v>1444603.57</v>
      </c>
      <c r="AA11" s="21">
        <v>61163.64</v>
      </c>
      <c r="AB11" s="95">
        <v>3376.15</v>
      </c>
      <c r="AC11" s="95">
        <v>0</v>
      </c>
      <c r="AD11" s="7">
        <v>0</v>
      </c>
      <c r="AE11" s="31">
        <v>333022.21999999997</v>
      </c>
      <c r="AF11" s="108">
        <v>5147057.92</v>
      </c>
      <c r="AG11" s="10">
        <v>1949549.16</v>
      </c>
      <c r="AH11" s="10">
        <v>0</v>
      </c>
      <c r="AI11" s="10">
        <v>0</v>
      </c>
      <c r="AJ11" s="10">
        <v>0</v>
      </c>
      <c r="AK11" s="35">
        <v>9944340.1899999995</v>
      </c>
      <c r="AL11" s="35">
        <v>16386.11</v>
      </c>
      <c r="AM11" s="35">
        <v>10655.59</v>
      </c>
      <c r="AN11" s="35">
        <v>0</v>
      </c>
      <c r="AO11" s="7">
        <v>333390.55</v>
      </c>
      <c r="AP11" s="27">
        <v>1319.69</v>
      </c>
      <c r="AQ11" s="7">
        <v>200.51</v>
      </c>
      <c r="AR11" s="108">
        <v>12255841.800000001</v>
      </c>
      <c r="AS11" s="108">
        <v>-7108783.8799999999</v>
      </c>
    </row>
    <row r="12" spans="1:45" x14ac:dyDescent="0.35">
      <c r="A12" s="4" t="s">
        <v>545</v>
      </c>
      <c r="B12" s="4" t="s">
        <v>472</v>
      </c>
      <c r="C12" s="4" t="s">
        <v>471</v>
      </c>
      <c r="D12" s="4" t="s">
        <v>250</v>
      </c>
      <c r="E12" s="80">
        <v>43229.439583333333</v>
      </c>
      <c r="F12" s="80">
        <v>43231.363194444442</v>
      </c>
      <c r="G12" s="4" t="s">
        <v>373</v>
      </c>
      <c r="H12" s="4" t="s">
        <v>283</v>
      </c>
      <c r="I12" s="4" t="s">
        <v>470</v>
      </c>
      <c r="J12" s="4" t="s">
        <v>544</v>
      </c>
      <c r="K12" s="4"/>
      <c r="L12" s="4" t="s">
        <v>284</v>
      </c>
      <c r="M12" s="77" t="s">
        <v>371</v>
      </c>
      <c r="N12" s="77">
        <v>9217243</v>
      </c>
      <c r="O12" s="77">
        <v>1133403</v>
      </c>
      <c r="P12" s="77">
        <v>942457</v>
      </c>
      <c r="Q12" s="77">
        <v>16419239</v>
      </c>
      <c r="R12" s="15">
        <v>1389326</v>
      </c>
      <c r="S12" s="15">
        <v>124139</v>
      </c>
      <c r="T12" s="15">
        <v>194087</v>
      </c>
      <c r="U12" s="15">
        <v>174199</v>
      </c>
      <c r="V12" s="15">
        <v>2020870</v>
      </c>
      <c r="W12" s="18">
        <v>2004641</v>
      </c>
      <c r="X12" s="18">
        <v>134875</v>
      </c>
      <c r="Y12" s="18">
        <v>204513</v>
      </c>
      <c r="Z12" s="18">
        <v>2347951</v>
      </c>
      <c r="AA12" s="21">
        <v>511538</v>
      </c>
      <c r="AB12" s="95">
        <v>0</v>
      </c>
      <c r="AC12" s="95">
        <v>4478</v>
      </c>
      <c r="AD12" s="7">
        <v>0</v>
      </c>
      <c r="AE12" s="31">
        <v>245606.7</v>
      </c>
      <c r="AF12" s="108">
        <v>9356223.6999999993</v>
      </c>
      <c r="AG12" s="10">
        <v>3982849</v>
      </c>
      <c r="AH12" s="10">
        <v>127817</v>
      </c>
      <c r="AI12" s="10">
        <v>207613</v>
      </c>
      <c r="AJ12" s="10">
        <v>0</v>
      </c>
      <c r="AK12" s="35">
        <v>15401929</v>
      </c>
      <c r="AL12" s="35">
        <v>36423</v>
      </c>
      <c r="AM12" s="35">
        <v>289710</v>
      </c>
      <c r="AN12" s="35">
        <v>13672</v>
      </c>
      <c r="AO12" s="7">
        <v>245589</v>
      </c>
      <c r="AP12" s="27">
        <v>0</v>
      </c>
      <c r="AQ12" s="7">
        <v>34083</v>
      </c>
      <c r="AR12" s="108">
        <v>20339685</v>
      </c>
      <c r="AS12" s="108">
        <v>-10983461.300000001</v>
      </c>
    </row>
    <row r="13" spans="1:45" x14ac:dyDescent="0.35">
      <c r="A13" s="4" t="s">
        <v>543</v>
      </c>
      <c r="B13" s="4" t="s">
        <v>472</v>
      </c>
      <c r="C13" s="4" t="s">
        <v>471</v>
      </c>
      <c r="D13" s="4" t="s">
        <v>259</v>
      </c>
      <c r="E13" s="80">
        <v>43235.457638888889</v>
      </c>
      <c r="F13" s="80">
        <v>43235.59652777778</v>
      </c>
      <c r="G13" s="4" t="s">
        <v>327</v>
      </c>
      <c r="H13" s="4" t="s">
        <v>283</v>
      </c>
      <c r="I13" s="4" t="s">
        <v>470</v>
      </c>
      <c r="J13" s="4" t="s">
        <v>542</v>
      </c>
      <c r="K13" s="4"/>
      <c r="L13" s="4" t="s">
        <v>284</v>
      </c>
      <c r="M13" s="77" t="s">
        <v>258</v>
      </c>
      <c r="N13" s="77">
        <v>2684815</v>
      </c>
      <c r="O13" s="77">
        <v>84533</v>
      </c>
      <c r="P13" s="77">
        <v>194338</v>
      </c>
      <c r="Q13" s="77">
        <v>5403532</v>
      </c>
      <c r="R13" s="15">
        <v>393478</v>
      </c>
      <c r="S13" s="15">
        <v>8570</v>
      </c>
      <c r="T13" s="15">
        <v>28302</v>
      </c>
      <c r="U13" s="15">
        <v>47419</v>
      </c>
      <c r="V13" s="15">
        <v>808968</v>
      </c>
      <c r="W13" s="18">
        <v>582605</v>
      </c>
      <c r="X13" s="18">
        <v>10059</v>
      </c>
      <c r="Y13" s="18">
        <v>42171</v>
      </c>
      <c r="Z13" s="18">
        <v>949161</v>
      </c>
      <c r="AA13" s="21">
        <v>183872</v>
      </c>
      <c r="AB13" s="95">
        <v>0</v>
      </c>
      <c r="AC13" s="95">
        <v>0</v>
      </c>
      <c r="AD13" s="7">
        <v>0</v>
      </c>
      <c r="AE13" s="31">
        <v>86652.27</v>
      </c>
      <c r="AF13" s="108">
        <v>3141257.27</v>
      </c>
      <c r="AG13" s="10">
        <v>1817741</v>
      </c>
      <c r="AH13" s="10">
        <v>0</v>
      </c>
      <c r="AI13" s="10">
        <v>22793</v>
      </c>
      <c r="AJ13" s="10">
        <v>0</v>
      </c>
      <c r="AK13" s="35">
        <v>6040421</v>
      </c>
      <c r="AL13" s="35">
        <v>5191</v>
      </c>
      <c r="AM13" s="35">
        <v>34413</v>
      </c>
      <c r="AN13" s="35">
        <v>0</v>
      </c>
      <c r="AO13" s="7">
        <v>84805</v>
      </c>
      <c r="AP13" s="27">
        <v>0</v>
      </c>
      <c r="AQ13" s="7">
        <v>0</v>
      </c>
      <c r="AR13" s="108">
        <v>8005364</v>
      </c>
      <c r="AS13" s="108">
        <v>-4864106.7300000004</v>
      </c>
    </row>
    <row r="14" spans="1:45" x14ac:dyDescent="0.35">
      <c r="A14" s="4" t="s">
        <v>541</v>
      </c>
      <c r="B14" s="4" t="s">
        <v>472</v>
      </c>
      <c r="C14" s="4" t="s">
        <v>471</v>
      </c>
      <c r="D14" s="4" t="s">
        <v>280</v>
      </c>
      <c r="E14" s="80">
        <v>43220.340277777781</v>
      </c>
      <c r="F14" s="80">
        <v>43243.511805555558</v>
      </c>
      <c r="G14" s="4" t="s">
        <v>405</v>
      </c>
      <c r="H14" s="4" t="s">
        <v>282</v>
      </c>
      <c r="I14" s="4" t="s">
        <v>470</v>
      </c>
      <c r="J14" s="4" t="s">
        <v>540</v>
      </c>
      <c r="K14" s="4"/>
      <c r="L14" s="4" t="s">
        <v>284</v>
      </c>
      <c r="M14" s="77" t="s">
        <v>279</v>
      </c>
      <c r="N14" s="77">
        <v>12210996</v>
      </c>
      <c r="O14" s="77">
        <v>171813</v>
      </c>
      <c r="P14" s="77">
        <v>958005</v>
      </c>
      <c r="Q14" s="77">
        <v>21163702</v>
      </c>
      <c r="R14" s="15">
        <v>1964406</v>
      </c>
      <c r="S14" s="15">
        <v>39207</v>
      </c>
      <c r="T14" s="15">
        <v>61520</v>
      </c>
      <c r="U14" s="15">
        <v>53340</v>
      </c>
      <c r="V14" s="15">
        <v>2521432</v>
      </c>
      <c r="W14" s="18">
        <v>2867780</v>
      </c>
      <c r="X14" s="18">
        <v>41017</v>
      </c>
      <c r="Y14" s="18">
        <v>74500</v>
      </c>
      <c r="Z14" s="18">
        <v>2858614</v>
      </c>
      <c r="AA14" s="21">
        <v>363781</v>
      </c>
      <c r="AB14" s="95">
        <v>80007</v>
      </c>
      <c r="AC14" s="95">
        <v>0</v>
      </c>
      <c r="AD14" s="7">
        <v>0</v>
      </c>
      <c r="AE14" s="31">
        <v>725195.58</v>
      </c>
      <c r="AF14" s="108">
        <v>11650799.58</v>
      </c>
      <c r="AG14" s="10">
        <v>7815272</v>
      </c>
      <c r="AH14" s="10">
        <v>0</v>
      </c>
      <c r="AI14" s="10">
        <v>93893</v>
      </c>
      <c r="AJ14" s="10">
        <v>0</v>
      </c>
      <c r="AK14" s="35">
        <v>33916719</v>
      </c>
      <c r="AL14" s="35">
        <v>35904</v>
      </c>
      <c r="AM14" s="35">
        <v>66171</v>
      </c>
      <c r="AN14" s="35">
        <v>0</v>
      </c>
      <c r="AO14" s="7">
        <v>419436</v>
      </c>
      <c r="AP14" s="27">
        <v>0</v>
      </c>
      <c r="AQ14" s="7">
        <v>0</v>
      </c>
      <c r="AR14" s="108">
        <v>42347395</v>
      </c>
      <c r="AS14" s="108">
        <v>-30696595.420000002</v>
      </c>
    </row>
    <row r="15" spans="1:45" x14ac:dyDescent="0.35">
      <c r="A15" s="4" t="s">
        <v>539</v>
      </c>
      <c r="B15" s="4" t="s">
        <v>472</v>
      </c>
      <c r="C15" s="4" t="s">
        <v>471</v>
      </c>
      <c r="D15" s="4" t="s">
        <v>226</v>
      </c>
      <c r="E15" s="80">
        <v>43234.495138888888</v>
      </c>
      <c r="F15" s="80">
        <v>43238.386805555558</v>
      </c>
      <c r="G15" s="4" t="s">
        <v>315</v>
      </c>
      <c r="H15" s="4" t="s">
        <v>283</v>
      </c>
      <c r="I15" s="4" t="s">
        <v>470</v>
      </c>
      <c r="J15" s="4" t="s">
        <v>538</v>
      </c>
      <c r="K15" s="4"/>
      <c r="L15" s="4" t="s">
        <v>284</v>
      </c>
      <c r="M15" s="77" t="s">
        <v>225</v>
      </c>
      <c r="N15" s="77">
        <v>10753924</v>
      </c>
      <c r="O15" s="77">
        <v>505809</v>
      </c>
      <c r="P15" s="77">
        <v>156360</v>
      </c>
      <c r="Q15" s="77">
        <v>14319642</v>
      </c>
      <c r="R15" s="15">
        <v>1834812</v>
      </c>
      <c r="S15" s="15">
        <v>60777</v>
      </c>
      <c r="T15" s="15">
        <v>22267</v>
      </c>
      <c r="U15" s="15">
        <v>90340</v>
      </c>
      <c r="V15" s="15">
        <v>1778035</v>
      </c>
      <c r="W15" s="18">
        <v>2778245</v>
      </c>
      <c r="X15" s="18">
        <v>60325</v>
      </c>
      <c r="Y15" s="18">
        <v>34073</v>
      </c>
      <c r="Z15" s="18">
        <v>2047709</v>
      </c>
      <c r="AA15" s="21">
        <v>159837</v>
      </c>
      <c r="AB15" s="95">
        <v>0</v>
      </c>
      <c r="AC15" s="95">
        <v>0</v>
      </c>
      <c r="AD15" s="7">
        <v>0</v>
      </c>
      <c r="AE15" s="31">
        <v>441677.66</v>
      </c>
      <c r="AF15" s="108">
        <v>9308097.6600000001</v>
      </c>
      <c r="AG15" s="10">
        <v>5449427</v>
      </c>
      <c r="AH15" s="10">
        <v>5301</v>
      </c>
      <c r="AI15" s="10">
        <v>166615</v>
      </c>
      <c r="AJ15" s="10">
        <v>60000</v>
      </c>
      <c r="AK15" s="35">
        <v>16487168</v>
      </c>
      <c r="AL15" s="35">
        <v>11803</v>
      </c>
      <c r="AM15" s="35">
        <v>73789</v>
      </c>
      <c r="AN15" s="35">
        <v>847</v>
      </c>
      <c r="AO15" s="7">
        <v>427833</v>
      </c>
      <c r="AP15" s="27">
        <v>0</v>
      </c>
      <c r="AQ15" s="7">
        <v>44435</v>
      </c>
      <c r="AR15" s="108">
        <v>22727218</v>
      </c>
      <c r="AS15" s="108">
        <v>-13419120.34</v>
      </c>
    </row>
    <row r="16" spans="1:45" x14ac:dyDescent="0.35">
      <c r="A16" s="4" t="s">
        <v>537</v>
      </c>
      <c r="B16" s="4" t="s">
        <v>472</v>
      </c>
      <c r="C16" s="4" t="s">
        <v>471</v>
      </c>
      <c r="D16" s="4" t="s">
        <v>240</v>
      </c>
      <c r="E16" s="80">
        <v>43229.348611111112</v>
      </c>
      <c r="F16" s="80">
        <v>43231.37777777778</v>
      </c>
      <c r="G16" s="4" t="s">
        <v>291</v>
      </c>
      <c r="H16" s="4" t="s">
        <v>283</v>
      </c>
      <c r="I16" s="4" t="s">
        <v>470</v>
      </c>
      <c r="J16" s="4" t="s">
        <v>536</v>
      </c>
      <c r="K16" s="4"/>
      <c r="L16" s="4" t="s">
        <v>284</v>
      </c>
      <c r="M16" s="77" t="s">
        <v>71</v>
      </c>
      <c r="N16" s="77">
        <v>2430440</v>
      </c>
      <c r="O16" s="77">
        <v>156613</v>
      </c>
      <c r="P16" s="77">
        <v>146968</v>
      </c>
      <c r="Q16" s="77">
        <v>3025784</v>
      </c>
      <c r="R16" s="15">
        <v>375685</v>
      </c>
      <c r="S16" s="15">
        <v>17207</v>
      </c>
      <c r="T16" s="15">
        <v>40030</v>
      </c>
      <c r="U16" s="15">
        <v>0</v>
      </c>
      <c r="V16" s="15">
        <v>371961</v>
      </c>
      <c r="W16" s="18">
        <v>527405</v>
      </c>
      <c r="X16" s="18">
        <v>18636</v>
      </c>
      <c r="Y16" s="18">
        <v>31892</v>
      </c>
      <c r="Z16" s="18">
        <v>432687</v>
      </c>
      <c r="AA16" s="21">
        <v>61256</v>
      </c>
      <c r="AB16" s="95">
        <v>11215</v>
      </c>
      <c r="AC16" s="95">
        <v>0</v>
      </c>
      <c r="AD16" s="7">
        <v>0</v>
      </c>
      <c r="AE16" s="31">
        <v>103226.31</v>
      </c>
      <c r="AF16" s="108">
        <v>1991200.31</v>
      </c>
      <c r="AG16" s="10">
        <v>710947</v>
      </c>
      <c r="AH16" s="10">
        <v>103</v>
      </c>
      <c r="AI16" s="10">
        <v>32720</v>
      </c>
      <c r="AJ16" s="10">
        <v>86</v>
      </c>
      <c r="AK16" s="35">
        <v>4860742</v>
      </c>
      <c r="AL16" s="35">
        <v>22929</v>
      </c>
      <c r="AM16" s="35">
        <v>30117</v>
      </c>
      <c r="AN16" s="35">
        <v>0</v>
      </c>
      <c r="AO16" s="7">
        <v>103270</v>
      </c>
      <c r="AP16" s="27">
        <v>0</v>
      </c>
      <c r="AQ16" s="7">
        <v>0</v>
      </c>
      <c r="AR16" s="108">
        <v>5760914</v>
      </c>
      <c r="AS16" s="108">
        <v>-3769713.69</v>
      </c>
    </row>
    <row r="17" spans="1:45" x14ac:dyDescent="0.35">
      <c r="A17" s="4" t="s">
        <v>535</v>
      </c>
      <c r="B17" s="4" t="s">
        <v>472</v>
      </c>
      <c r="C17" s="4" t="s">
        <v>471</v>
      </c>
      <c r="D17" s="4" t="s">
        <v>271</v>
      </c>
      <c r="E17" s="80">
        <v>43240.447222222225</v>
      </c>
      <c r="F17" s="80">
        <v>43244.84652777778</v>
      </c>
      <c r="G17" s="4" t="s">
        <v>354</v>
      </c>
      <c r="H17" s="4" t="s">
        <v>283</v>
      </c>
      <c r="I17" s="4" t="s">
        <v>470</v>
      </c>
      <c r="J17" s="4" t="s">
        <v>534</v>
      </c>
      <c r="K17" s="4"/>
      <c r="L17" s="4" t="s">
        <v>284</v>
      </c>
      <c r="M17" s="77" t="s">
        <v>270</v>
      </c>
      <c r="N17" s="77">
        <v>5142930</v>
      </c>
      <c r="O17" s="77">
        <v>566700</v>
      </c>
      <c r="P17" s="77">
        <v>7788880</v>
      </c>
      <c r="Q17" s="77">
        <v>217900</v>
      </c>
      <c r="R17" s="15">
        <v>800300</v>
      </c>
      <c r="S17" s="15">
        <v>51658</v>
      </c>
      <c r="T17" s="15">
        <v>0</v>
      </c>
      <c r="U17" s="15">
        <v>67525</v>
      </c>
      <c r="V17" s="15">
        <v>990836</v>
      </c>
      <c r="W17" s="18">
        <v>1169933</v>
      </c>
      <c r="X17" s="18">
        <v>57097</v>
      </c>
      <c r="Y17" s="18">
        <v>0</v>
      </c>
      <c r="Z17" s="18">
        <v>1139143</v>
      </c>
      <c r="AA17" s="21">
        <v>50653</v>
      </c>
      <c r="AB17" s="95">
        <v>32368</v>
      </c>
      <c r="AC17" s="95">
        <v>0</v>
      </c>
      <c r="AD17" s="7">
        <v>0</v>
      </c>
      <c r="AE17" s="31">
        <v>247641.14</v>
      </c>
      <c r="AF17" s="108">
        <v>4607154.1399999997</v>
      </c>
      <c r="AG17" s="10">
        <v>3065618</v>
      </c>
      <c r="AH17" s="10">
        <v>37433</v>
      </c>
      <c r="AI17" s="10">
        <v>65838</v>
      </c>
      <c r="AJ17" s="10">
        <v>0</v>
      </c>
      <c r="AK17" s="35">
        <v>9646200</v>
      </c>
      <c r="AL17" s="35">
        <v>3572</v>
      </c>
      <c r="AM17" s="35">
        <v>45180</v>
      </c>
      <c r="AN17" s="35">
        <v>0</v>
      </c>
      <c r="AO17" s="7">
        <v>142651</v>
      </c>
      <c r="AP17" s="27">
        <v>109763</v>
      </c>
      <c r="AQ17" s="7">
        <v>0</v>
      </c>
      <c r="AR17" s="108">
        <v>13116255</v>
      </c>
      <c r="AS17" s="108">
        <v>-8509100.8599999994</v>
      </c>
    </row>
    <row r="18" spans="1:45" x14ac:dyDescent="0.35">
      <c r="A18" s="4" t="s">
        <v>533</v>
      </c>
      <c r="B18" s="4" t="s">
        <v>472</v>
      </c>
      <c r="C18" s="4" t="s">
        <v>471</v>
      </c>
      <c r="D18" s="4" t="s">
        <v>223</v>
      </c>
      <c r="E18" s="80">
        <v>43230.342361111114</v>
      </c>
      <c r="F18" s="80">
        <v>43238.345833333333</v>
      </c>
      <c r="G18" s="4" t="s">
        <v>363</v>
      </c>
      <c r="H18" s="4" t="s">
        <v>283</v>
      </c>
      <c r="I18" s="4" t="s">
        <v>470</v>
      </c>
      <c r="J18" s="4" t="s">
        <v>532</v>
      </c>
      <c r="K18" s="4"/>
      <c r="L18" s="4" t="s">
        <v>284</v>
      </c>
      <c r="M18" s="77" t="s">
        <v>222</v>
      </c>
      <c r="N18" s="77">
        <v>3859180</v>
      </c>
      <c r="O18" s="77">
        <v>199383</v>
      </c>
      <c r="P18" s="77">
        <v>147434</v>
      </c>
      <c r="Q18" s="77">
        <v>8584701</v>
      </c>
      <c r="R18" s="15">
        <v>578253</v>
      </c>
      <c r="S18" s="15">
        <v>20976</v>
      </c>
      <c r="T18" s="15">
        <v>18189</v>
      </c>
      <c r="U18" s="15">
        <v>40902</v>
      </c>
      <c r="V18" s="15">
        <v>1060359</v>
      </c>
      <c r="W18" s="18">
        <v>837442</v>
      </c>
      <c r="X18" s="18">
        <v>23727</v>
      </c>
      <c r="Y18" s="18">
        <v>31993</v>
      </c>
      <c r="Z18" s="18">
        <v>1227612</v>
      </c>
      <c r="AA18" s="21">
        <v>114717</v>
      </c>
      <c r="AB18" s="95">
        <v>10376</v>
      </c>
      <c r="AC18" s="95">
        <v>11932</v>
      </c>
      <c r="AD18" s="7">
        <v>0</v>
      </c>
      <c r="AE18" s="31">
        <v>187451.82</v>
      </c>
      <c r="AF18" s="108">
        <v>4163929.82</v>
      </c>
      <c r="AG18" s="10">
        <v>1781356</v>
      </c>
      <c r="AH18" s="10">
        <v>1143</v>
      </c>
      <c r="AI18" s="10">
        <v>25797</v>
      </c>
      <c r="AJ18" s="10">
        <v>0</v>
      </c>
      <c r="AK18" s="35">
        <v>7211710</v>
      </c>
      <c r="AL18" s="35">
        <v>6365</v>
      </c>
      <c r="AM18" s="35">
        <v>48656</v>
      </c>
      <c r="AN18" s="35">
        <v>0</v>
      </c>
      <c r="AO18" s="7">
        <v>171825</v>
      </c>
      <c r="AP18" s="27">
        <v>0</v>
      </c>
      <c r="AQ18" s="7">
        <v>31897</v>
      </c>
      <c r="AR18" s="108">
        <v>9278749</v>
      </c>
      <c r="AS18" s="108">
        <v>-5114819.18</v>
      </c>
    </row>
    <row r="19" spans="1:45" x14ac:dyDescent="0.35">
      <c r="A19" s="4" t="s">
        <v>531</v>
      </c>
      <c r="B19" s="4" t="s">
        <v>472</v>
      </c>
      <c r="C19" s="4" t="s">
        <v>471</v>
      </c>
      <c r="D19" s="4" t="s">
        <v>247</v>
      </c>
      <c r="E19" s="80">
        <v>43213.586111111108</v>
      </c>
      <c r="F19" s="80">
        <v>43214.491666666669</v>
      </c>
      <c r="G19" s="4" t="s">
        <v>369</v>
      </c>
      <c r="H19" s="4" t="s">
        <v>283</v>
      </c>
      <c r="I19" s="4" t="s">
        <v>470</v>
      </c>
      <c r="J19" s="4" t="s">
        <v>530</v>
      </c>
      <c r="K19" s="4"/>
      <c r="L19" s="4" t="s">
        <v>284</v>
      </c>
      <c r="M19" s="77" t="s">
        <v>246</v>
      </c>
      <c r="N19" s="77">
        <v>6349544</v>
      </c>
      <c r="O19" s="77">
        <v>223999</v>
      </c>
      <c r="P19" s="77">
        <v>637366</v>
      </c>
      <c r="Q19" s="77">
        <v>11106611</v>
      </c>
      <c r="R19" s="15">
        <v>1070827</v>
      </c>
      <c r="S19" s="15">
        <v>26222</v>
      </c>
      <c r="T19" s="15">
        <v>114920</v>
      </c>
      <c r="U19" s="15">
        <v>115997</v>
      </c>
      <c r="V19" s="15">
        <v>1323080</v>
      </c>
      <c r="W19" s="18">
        <v>1529215</v>
      </c>
      <c r="X19" s="18">
        <v>29121</v>
      </c>
      <c r="Y19" s="18">
        <v>165722</v>
      </c>
      <c r="Z19" s="18">
        <v>1498962</v>
      </c>
      <c r="AA19" s="21">
        <v>139206</v>
      </c>
      <c r="AB19" s="95">
        <v>229278</v>
      </c>
      <c r="AC19" s="95">
        <v>0</v>
      </c>
      <c r="AD19" s="7">
        <v>3254</v>
      </c>
      <c r="AE19" s="31">
        <v>286786.21999999997</v>
      </c>
      <c r="AF19" s="108">
        <v>6532590.2199999997</v>
      </c>
      <c r="AG19" s="10">
        <v>3224650</v>
      </c>
      <c r="AH19" s="10">
        <v>14363</v>
      </c>
      <c r="AI19" s="10">
        <v>100284</v>
      </c>
      <c r="AJ19" s="10">
        <v>0</v>
      </c>
      <c r="AK19" s="35">
        <v>13941749</v>
      </c>
      <c r="AL19" s="35">
        <v>26504</v>
      </c>
      <c r="AM19" s="35">
        <v>60974</v>
      </c>
      <c r="AN19" s="35">
        <v>0</v>
      </c>
      <c r="AO19" s="7">
        <v>279864</v>
      </c>
      <c r="AP19" s="27">
        <v>55642</v>
      </c>
      <c r="AQ19" s="7">
        <v>0</v>
      </c>
      <c r="AR19" s="108">
        <v>17704030</v>
      </c>
      <c r="AS19" s="108">
        <v>-11171439.779999999</v>
      </c>
    </row>
    <row r="20" spans="1:45" x14ac:dyDescent="0.35">
      <c r="A20" s="4" t="s">
        <v>529</v>
      </c>
      <c r="B20" s="4" t="s">
        <v>472</v>
      </c>
      <c r="C20" s="4" t="s">
        <v>471</v>
      </c>
      <c r="D20" s="4" t="s">
        <v>261</v>
      </c>
      <c r="E20" s="80">
        <v>43236.385416666664</v>
      </c>
      <c r="F20" s="80">
        <v>43238.536805555559</v>
      </c>
      <c r="G20" s="4" t="s">
        <v>330</v>
      </c>
      <c r="H20" s="4" t="s">
        <v>283</v>
      </c>
      <c r="I20" s="4" t="s">
        <v>470</v>
      </c>
      <c r="J20" s="4" t="s">
        <v>528</v>
      </c>
      <c r="K20" s="4"/>
      <c r="L20" s="4" t="s">
        <v>284</v>
      </c>
      <c r="M20" s="77" t="s">
        <v>260</v>
      </c>
      <c r="N20" s="77">
        <v>14454349</v>
      </c>
      <c r="O20" s="77">
        <v>99856</v>
      </c>
      <c r="P20" s="77">
        <v>0</v>
      </c>
      <c r="Q20" s="77">
        <v>24790282</v>
      </c>
      <c r="R20" s="15">
        <v>2222572</v>
      </c>
      <c r="S20" s="15">
        <v>10140</v>
      </c>
      <c r="T20" s="15">
        <v>0</v>
      </c>
      <c r="U20" s="15">
        <v>15181</v>
      </c>
      <c r="V20" s="15">
        <v>3084552</v>
      </c>
      <c r="W20" s="18">
        <v>3259162</v>
      </c>
      <c r="X20" s="18">
        <v>11882</v>
      </c>
      <c r="Y20" s="18">
        <v>0</v>
      </c>
      <c r="Z20" s="18">
        <v>3545010</v>
      </c>
      <c r="AA20" s="21">
        <v>303988</v>
      </c>
      <c r="AB20" s="95">
        <v>190297</v>
      </c>
      <c r="AC20" s="95">
        <v>0</v>
      </c>
      <c r="AD20" s="7">
        <v>0</v>
      </c>
      <c r="AE20" s="31">
        <v>1205510.5</v>
      </c>
      <c r="AF20" s="108">
        <v>13848294.5</v>
      </c>
      <c r="AG20" s="10">
        <v>10897311</v>
      </c>
      <c r="AH20" s="10">
        <v>12631</v>
      </c>
      <c r="AI20" s="10">
        <v>0</v>
      </c>
      <c r="AJ20" s="10">
        <v>0</v>
      </c>
      <c r="AK20" s="35">
        <v>40395394</v>
      </c>
      <c r="AL20" s="35">
        <v>8655</v>
      </c>
      <c r="AM20" s="35">
        <v>7621</v>
      </c>
      <c r="AN20" s="35">
        <v>18626</v>
      </c>
      <c r="AO20" s="7">
        <v>621683</v>
      </c>
      <c r="AP20" s="27">
        <v>175021</v>
      </c>
      <c r="AQ20" s="7">
        <v>85662</v>
      </c>
      <c r="AR20" s="108">
        <v>52222604</v>
      </c>
      <c r="AS20" s="108">
        <v>-38374309.5</v>
      </c>
    </row>
    <row r="21" spans="1:45" x14ac:dyDescent="0.35">
      <c r="A21" s="4" t="s">
        <v>527</v>
      </c>
      <c r="B21" s="4" t="s">
        <v>472</v>
      </c>
      <c r="C21" s="4" t="s">
        <v>471</v>
      </c>
      <c r="D21" s="4" t="s">
        <v>249</v>
      </c>
      <c r="E21" s="80">
        <v>43207.399305555555</v>
      </c>
      <c r="F21" s="80">
        <v>43221.387499999997</v>
      </c>
      <c r="G21" s="4" t="s">
        <v>357</v>
      </c>
      <c r="H21" s="4" t="s">
        <v>283</v>
      </c>
      <c r="I21" s="4" t="s">
        <v>470</v>
      </c>
      <c r="J21" s="4" t="s">
        <v>526</v>
      </c>
      <c r="K21" s="4"/>
      <c r="L21" s="4" t="s">
        <v>284</v>
      </c>
      <c r="M21" s="77" t="s">
        <v>248</v>
      </c>
      <c r="N21" s="77">
        <v>6053366.5</v>
      </c>
      <c r="O21" s="77">
        <v>1127147.1399999999</v>
      </c>
      <c r="P21" s="77">
        <v>597979.63</v>
      </c>
      <c r="Q21" s="77">
        <v>11338141.539999999</v>
      </c>
      <c r="R21" s="15">
        <v>850830.67</v>
      </c>
      <c r="S21" s="15">
        <v>98103.83</v>
      </c>
      <c r="T21" s="15">
        <v>123793.64</v>
      </c>
      <c r="U21" s="15">
        <v>183353.89</v>
      </c>
      <c r="V21" s="15">
        <v>1396966.93</v>
      </c>
      <c r="W21" s="18">
        <v>1313580.53</v>
      </c>
      <c r="X21" s="18">
        <v>134130.51</v>
      </c>
      <c r="Y21" s="18">
        <v>129761.58</v>
      </c>
      <c r="Z21" s="18">
        <v>1621354.24</v>
      </c>
      <c r="AA21" s="21">
        <v>165436.5</v>
      </c>
      <c r="AB21" s="95">
        <v>0</v>
      </c>
      <c r="AC21" s="95">
        <v>0</v>
      </c>
      <c r="AD21" s="7">
        <v>0</v>
      </c>
      <c r="AE21" s="31">
        <v>346707.85</v>
      </c>
      <c r="AF21" s="108">
        <v>6364020.1699999999</v>
      </c>
      <c r="AG21" s="10">
        <v>3850694.02</v>
      </c>
      <c r="AH21" s="10">
        <v>34713.82</v>
      </c>
      <c r="AI21" s="10">
        <v>232726.37</v>
      </c>
      <c r="AJ21" s="10">
        <v>65198.59</v>
      </c>
      <c r="AK21" s="35">
        <v>10799334.529999999</v>
      </c>
      <c r="AL21" s="35">
        <v>56327.71</v>
      </c>
      <c r="AM21" s="35">
        <v>131761.85999999999</v>
      </c>
      <c r="AN21" s="35">
        <v>12552.15</v>
      </c>
      <c r="AO21" s="7">
        <v>316394.69</v>
      </c>
      <c r="AP21" s="27">
        <v>0</v>
      </c>
      <c r="AQ21" s="7">
        <v>19166.2</v>
      </c>
      <c r="AR21" s="108">
        <v>15518869.939999999</v>
      </c>
      <c r="AS21" s="108">
        <v>-9154849.7699999996</v>
      </c>
    </row>
    <row r="22" spans="1:45" x14ac:dyDescent="0.35">
      <c r="A22" s="4" t="s">
        <v>525</v>
      </c>
      <c r="B22" s="4" t="s">
        <v>472</v>
      </c>
      <c r="C22" s="4" t="s">
        <v>471</v>
      </c>
      <c r="D22" s="4" t="s">
        <v>276</v>
      </c>
      <c r="E22" s="80">
        <v>43234.575694444444</v>
      </c>
      <c r="F22" s="80">
        <v>43235.4</v>
      </c>
      <c r="G22" s="4" t="s">
        <v>524</v>
      </c>
      <c r="H22" s="4" t="s">
        <v>283</v>
      </c>
      <c r="I22" s="4" t="s">
        <v>470</v>
      </c>
      <c r="J22" s="4" t="s">
        <v>523</v>
      </c>
      <c r="K22" s="4"/>
      <c r="L22" s="4" t="s">
        <v>284</v>
      </c>
      <c r="M22" s="77" t="s">
        <v>275</v>
      </c>
      <c r="N22" s="77">
        <v>4966851</v>
      </c>
      <c r="O22" s="77">
        <v>430116</v>
      </c>
      <c r="P22" s="77">
        <v>0</v>
      </c>
      <c r="Q22" s="77">
        <v>8079579</v>
      </c>
      <c r="R22" s="15">
        <v>784621.69</v>
      </c>
      <c r="S22" s="15">
        <v>47057.32</v>
      </c>
      <c r="T22" s="15">
        <v>0</v>
      </c>
      <c r="U22" s="15">
        <v>47713.69</v>
      </c>
      <c r="V22" s="15">
        <v>1007454.09</v>
      </c>
      <c r="W22" s="18">
        <v>1250483.53</v>
      </c>
      <c r="X22" s="18">
        <v>51403.55</v>
      </c>
      <c r="Y22" s="18">
        <v>0</v>
      </c>
      <c r="Z22" s="18">
        <v>1157722.24</v>
      </c>
      <c r="AA22" s="21">
        <v>158364</v>
      </c>
      <c r="AB22" s="95">
        <v>30705</v>
      </c>
      <c r="AC22" s="95">
        <v>0</v>
      </c>
      <c r="AD22" s="7">
        <v>0</v>
      </c>
      <c r="AE22" s="31">
        <v>151424.65</v>
      </c>
      <c r="AF22" s="108">
        <v>4686949.76</v>
      </c>
      <c r="AG22" s="10">
        <v>1915213.19</v>
      </c>
      <c r="AH22" s="10">
        <v>35681.160000000003</v>
      </c>
      <c r="AI22" s="10">
        <v>55774.49</v>
      </c>
      <c r="AJ22" s="10">
        <v>0</v>
      </c>
      <c r="AK22" s="35">
        <v>8609960.8699999992</v>
      </c>
      <c r="AL22" s="35">
        <v>43095.53</v>
      </c>
      <c r="AM22" s="35">
        <v>97559.66</v>
      </c>
      <c r="AN22" s="35">
        <v>0</v>
      </c>
      <c r="AO22" s="7">
        <v>151472.65</v>
      </c>
      <c r="AP22" s="27">
        <v>0</v>
      </c>
      <c r="AQ22" s="7">
        <v>0</v>
      </c>
      <c r="AR22" s="108">
        <v>10908757.550000001</v>
      </c>
      <c r="AS22" s="108">
        <v>-6221807.79</v>
      </c>
    </row>
    <row r="23" spans="1:45" x14ac:dyDescent="0.35">
      <c r="A23" s="4" t="s">
        <v>522</v>
      </c>
      <c r="B23" s="4" t="s">
        <v>472</v>
      </c>
      <c r="C23" s="4" t="s">
        <v>471</v>
      </c>
      <c r="D23" s="4" t="s">
        <v>244</v>
      </c>
      <c r="E23" s="80">
        <v>43207.331944444442</v>
      </c>
      <c r="F23" s="80">
        <v>43213.350694444445</v>
      </c>
      <c r="G23" s="4" t="s">
        <v>348</v>
      </c>
      <c r="H23" s="4" t="s">
        <v>283</v>
      </c>
      <c r="I23" s="4" t="s">
        <v>470</v>
      </c>
      <c r="J23" s="4" t="s">
        <v>521</v>
      </c>
      <c r="K23" s="4"/>
      <c r="L23" s="4" t="s">
        <v>284</v>
      </c>
      <c r="M23" s="77" t="s">
        <v>243</v>
      </c>
      <c r="N23" s="77">
        <v>13582433</v>
      </c>
      <c r="O23" s="77">
        <v>43823</v>
      </c>
      <c r="P23" s="77">
        <v>0</v>
      </c>
      <c r="Q23" s="77">
        <v>8692307</v>
      </c>
      <c r="R23" s="15">
        <v>1975127.54</v>
      </c>
      <c r="S23" s="15">
        <v>3721.13</v>
      </c>
      <c r="T23" s="15">
        <v>0</v>
      </c>
      <c r="U23" s="15">
        <v>0</v>
      </c>
      <c r="V23" s="15">
        <v>1040438.82</v>
      </c>
      <c r="W23" s="18">
        <v>2947388.47</v>
      </c>
      <c r="X23" s="18">
        <v>4404.8599999999997</v>
      </c>
      <c r="Y23" s="18">
        <v>0</v>
      </c>
      <c r="Z23" s="18">
        <v>1202192.47</v>
      </c>
      <c r="AA23" s="21">
        <v>431000</v>
      </c>
      <c r="AB23" s="95">
        <v>5138</v>
      </c>
      <c r="AC23" s="95">
        <v>0</v>
      </c>
      <c r="AD23" s="7">
        <v>0</v>
      </c>
      <c r="AE23" s="31">
        <v>465779.33</v>
      </c>
      <c r="AF23" s="108">
        <v>8075190.6200000001</v>
      </c>
      <c r="AG23" s="10">
        <v>6830860.9400000004</v>
      </c>
      <c r="AH23" s="10">
        <v>0</v>
      </c>
      <c r="AI23" s="10">
        <v>0</v>
      </c>
      <c r="AJ23" s="10">
        <v>46566.33</v>
      </c>
      <c r="AK23" s="35">
        <v>27775774.550000001</v>
      </c>
      <c r="AL23" s="35">
        <v>0</v>
      </c>
      <c r="AM23" s="35">
        <v>0</v>
      </c>
      <c r="AN23" s="35">
        <v>12351.07</v>
      </c>
      <c r="AO23" s="7">
        <v>445149.2</v>
      </c>
      <c r="AP23" s="27">
        <v>0</v>
      </c>
      <c r="AQ23" s="7">
        <v>50171.95</v>
      </c>
      <c r="AR23" s="108">
        <v>35160874.039999999</v>
      </c>
      <c r="AS23" s="108">
        <v>-27085683.420000002</v>
      </c>
    </row>
    <row r="24" spans="1:45" x14ac:dyDescent="0.35">
      <c r="A24" s="4" t="s">
        <v>520</v>
      </c>
      <c r="B24" s="4" t="s">
        <v>472</v>
      </c>
      <c r="C24" s="4" t="s">
        <v>471</v>
      </c>
      <c r="D24" s="4" t="s">
        <v>237</v>
      </c>
      <c r="E24" s="80">
        <v>43208.626388888886</v>
      </c>
      <c r="F24" s="80">
        <v>43234.491666666669</v>
      </c>
      <c r="G24" s="4" t="s">
        <v>345</v>
      </c>
      <c r="H24" s="4" t="s">
        <v>283</v>
      </c>
      <c r="I24" s="4" t="s">
        <v>470</v>
      </c>
      <c r="J24" s="4" t="s">
        <v>519</v>
      </c>
      <c r="K24" s="4"/>
      <c r="L24" s="4" t="s">
        <v>284</v>
      </c>
      <c r="M24" s="77" t="s">
        <v>236</v>
      </c>
      <c r="N24" s="77">
        <v>7664518</v>
      </c>
      <c r="O24" s="77">
        <v>44391</v>
      </c>
      <c r="P24" s="77">
        <v>85495</v>
      </c>
      <c r="Q24" s="77">
        <v>11484817</v>
      </c>
      <c r="R24" s="15">
        <v>1173583</v>
      </c>
      <c r="S24" s="15">
        <v>7406</v>
      </c>
      <c r="T24" s="15">
        <v>14478</v>
      </c>
      <c r="U24" s="15">
        <v>0</v>
      </c>
      <c r="V24" s="15">
        <v>1434609</v>
      </c>
      <c r="W24" s="18">
        <v>1669874</v>
      </c>
      <c r="X24" s="18">
        <v>5291</v>
      </c>
      <c r="Y24" s="18">
        <v>18552</v>
      </c>
      <c r="Z24" s="18">
        <v>1647653</v>
      </c>
      <c r="AA24" s="21">
        <v>42043</v>
      </c>
      <c r="AB24" s="95">
        <v>49402</v>
      </c>
      <c r="AC24" s="95">
        <v>0</v>
      </c>
      <c r="AD24" s="7">
        <v>0</v>
      </c>
      <c r="AE24" s="31">
        <v>525911</v>
      </c>
      <c r="AF24" s="108">
        <v>6588802</v>
      </c>
      <c r="AG24" s="10">
        <v>3025850</v>
      </c>
      <c r="AH24" s="10">
        <v>0</v>
      </c>
      <c r="AI24" s="10">
        <v>67660</v>
      </c>
      <c r="AJ24" s="10">
        <v>0</v>
      </c>
      <c r="AK24" s="35">
        <v>19570790</v>
      </c>
      <c r="AL24" s="35">
        <v>10895</v>
      </c>
      <c r="AM24" s="35">
        <v>17498</v>
      </c>
      <c r="AN24" s="35">
        <v>0</v>
      </c>
      <c r="AO24" s="7">
        <v>0</v>
      </c>
      <c r="AP24" s="27">
        <v>192511</v>
      </c>
      <c r="AQ24" s="7">
        <v>87287</v>
      </c>
      <c r="AR24" s="108">
        <v>22972491</v>
      </c>
      <c r="AS24" s="108">
        <v>-16383689</v>
      </c>
    </row>
    <row r="25" spans="1:45" x14ac:dyDescent="0.35">
      <c r="A25" s="4" t="s">
        <v>518</v>
      </c>
      <c r="B25" s="4" t="s">
        <v>472</v>
      </c>
      <c r="C25" s="4" t="s">
        <v>471</v>
      </c>
      <c r="D25" s="4" t="s">
        <v>241</v>
      </c>
      <c r="E25" s="80">
        <v>43207.405555555553</v>
      </c>
      <c r="F25" s="80">
        <v>43249.580555555556</v>
      </c>
      <c r="G25" s="4" t="s">
        <v>383</v>
      </c>
      <c r="H25" s="4" t="s">
        <v>283</v>
      </c>
      <c r="I25" s="4" t="s">
        <v>470</v>
      </c>
      <c r="J25" s="4" t="s">
        <v>517</v>
      </c>
      <c r="K25" s="4"/>
      <c r="L25" s="4" t="s">
        <v>284</v>
      </c>
      <c r="M25" s="77" t="s">
        <v>23</v>
      </c>
      <c r="N25" s="77">
        <v>3681390</v>
      </c>
      <c r="O25" s="77">
        <v>170154</v>
      </c>
      <c r="P25" s="77">
        <v>149292</v>
      </c>
      <c r="Q25" s="77">
        <v>4932514</v>
      </c>
      <c r="R25" s="15">
        <v>526358.1</v>
      </c>
      <c r="S25" s="15">
        <v>16164.48</v>
      </c>
      <c r="T25" s="15">
        <v>5047</v>
      </c>
      <c r="U25" s="15">
        <v>0</v>
      </c>
      <c r="V25" s="15">
        <v>596106.03</v>
      </c>
      <c r="W25" s="18">
        <v>773092.96</v>
      </c>
      <c r="X25" s="18">
        <v>18717.43</v>
      </c>
      <c r="Y25" s="18">
        <v>20901.189999999999</v>
      </c>
      <c r="Z25" s="18">
        <v>690552.16</v>
      </c>
      <c r="AA25" s="21">
        <v>0</v>
      </c>
      <c r="AB25" s="95">
        <v>0</v>
      </c>
      <c r="AC25" s="95">
        <v>73127.289999999994</v>
      </c>
      <c r="AD25" s="7">
        <v>0</v>
      </c>
      <c r="AE25" s="31">
        <v>60220.07</v>
      </c>
      <c r="AF25" s="108">
        <v>2780286.71</v>
      </c>
      <c r="AG25" s="10">
        <v>3014014.65</v>
      </c>
      <c r="AH25" s="10">
        <v>0</v>
      </c>
      <c r="AI25" s="10">
        <v>7488.36</v>
      </c>
      <c r="AJ25" s="10">
        <v>19365.75</v>
      </c>
      <c r="AK25" s="35">
        <v>5691821.7699999996</v>
      </c>
      <c r="AL25" s="35">
        <v>15035.9</v>
      </c>
      <c r="AM25" s="35">
        <v>11223.8</v>
      </c>
      <c r="AN25" s="35">
        <v>0</v>
      </c>
      <c r="AO25" s="7">
        <v>30912.7</v>
      </c>
      <c r="AP25" s="27">
        <v>0</v>
      </c>
      <c r="AQ25" s="7">
        <v>113014.85</v>
      </c>
      <c r="AR25" s="108">
        <v>8902877.7799999993</v>
      </c>
      <c r="AS25" s="108">
        <v>-6122591.0700000003</v>
      </c>
    </row>
    <row r="26" spans="1:45" x14ac:dyDescent="0.35">
      <c r="A26" s="4" t="s">
        <v>516</v>
      </c>
      <c r="B26" s="4" t="s">
        <v>472</v>
      </c>
      <c r="C26" s="4" t="s">
        <v>471</v>
      </c>
      <c r="D26" s="4" t="s">
        <v>213</v>
      </c>
      <c r="E26" s="80">
        <v>43221.643055555556</v>
      </c>
      <c r="F26" s="80">
        <v>43237.35</v>
      </c>
      <c r="G26" s="4" t="s">
        <v>408</v>
      </c>
      <c r="H26" s="4" t="s">
        <v>283</v>
      </c>
      <c r="I26" s="4" t="s">
        <v>470</v>
      </c>
      <c r="J26" s="4" t="s">
        <v>515</v>
      </c>
      <c r="K26" s="4"/>
      <c r="L26" s="4" t="s">
        <v>284</v>
      </c>
      <c r="M26" s="77" t="s">
        <v>212</v>
      </c>
      <c r="N26" s="77">
        <v>3963834</v>
      </c>
      <c r="O26" s="77">
        <v>309008</v>
      </c>
      <c r="P26" s="77">
        <v>476212</v>
      </c>
      <c r="Q26" s="77">
        <v>7697063</v>
      </c>
      <c r="R26" s="15">
        <v>586567</v>
      </c>
      <c r="S26" s="15">
        <v>33525</v>
      </c>
      <c r="T26" s="15">
        <v>68759</v>
      </c>
      <c r="U26" s="15">
        <v>66921</v>
      </c>
      <c r="V26" s="15">
        <v>949543</v>
      </c>
      <c r="W26" s="18">
        <v>722050</v>
      </c>
      <c r="X26" s="18">
        <v>36771</v>
      </c>
      <c r="Y26" s="18">
        <v>103338</v>
      </c>
      <c r="Z26" s="18">
        <v>1100680</v>
      </c>
      <c r="AA26" s="21">
        <v>58305</v>
      </c>
      <c r="AB26" s="95">
        <v>650900</v>
      </c>
      <c r="AC26" s="95">
        <v>0</v>
      </c>
      <c r="AD26" s="7">
        <v>0</v>
      </c>
      <c r="AE26" s="31">
        <v>100034.78</v>
      </c>
      <c r="AF26" s="108">
        <v>4477393.78</v>
      </c>
      <c r="AG26" s="10">
        <v>1438189</v>
      </c>
      <c r="AH26" s="10">
        <v>2507</v>
      </c>
      <c r="AI26" s="10">
        <v>50653</v>
      </c>
      <c r="AJ26" s="10">
        <v>121908</v>
      </c>
      <c r="AK26" s="35">
        <v>7736126</v>
      </c>
      <c r="AL26" s="35">
        <v>45867</v>
      </c>
      <c r="AM26" s="35">
        <v>47236</v>
      </c>
      <c r="AN26" s="35">
        <v>22052</v>
      </c>
      <c r="AO26" s="7">
        <v>100035</v>
      </c>
      <c r="AP26" s="27">
        <v>0</v>
      </c>
      <c r="AQ26" s="7">
        <v>0</v>
      </c>
      <c r="AR26" s="108">
        <v>9564573</v>
      </c>
      <c r="AS26" s="108">
        <v>-5087179.22</v>
      </c>
    </row>
    <row r="27" spans="1:45" x14ac:dyDescent="0.35">
      <c r="A27" s="4" t="s">
        <v>514</v>
      </c>
      <c r="B27" s="4" t="s">
        <v>472</v>
      </c>
      <c r="C27" s="4" t="s">
        <v>471</v>
      </c>
      <c r="D27" s="4" t="s">
        <v>253</v>
      </c>
      <c r="E27" s="80">
        <v>43221.64166666667</v>
      </c>
      <c r="F27" s="80">
        <v>43243.446527777778</v>
      </c>
      <c r="G27" s="4" t="s">
        <v>513</v>
      </c>
      <c r="H27" s="4" t="s">
        <v>283</v>
      </c>
      <c r="I27" s="4" t="s">
        <v>470</v>
      </c>
      <c r="J27" s="4" t="s">
        <v>512</v>
      </c>
      <c r="K27" s="4"/>
      <c r="L27" s="4" t="s">
        <v>284</v>
      </c>
      <c r="M27" s="77" t="s">
        <v>37</v>
      </c>
      <c r="N27" s="77">
        <v>3277268</v>
      </c>
      <c r="O27" s="77">
        <v>149059</v>
      </c>
      <c r="P27" s="77">
        <v>184409</v>
      </c>
      <c r="Q27" s="77">
        <v>4640209</v>
      </c>
      <c r="R27" s="15">
        <v>516822.98</v>
      </c>
      <c r="S27" s="15">
        <v>24091.46</v>
      </c>
      <c r="T27" s="15">
        <v>32604.09</v>
      </c>
      <c r="U27" s="15">
        <v>118735</v>
      </c>
      <c r="V27" s="15">
        <v>513135</v>
      </c>
      <c r="W27" s="18">
        <v>761571.36</v>
      </c>
      <c r="X27" s="18">
        <v>19773.29</v>
      </c>
      <c r="Y27" s="18">
        <v>48834.73</v>
      </c>
      <c r="Z27" s="18">
        <v>594862</v>
      </c>
      <c r="AA27" s="21">
        <v>0</v>
      </c>
      <c r="AB27" s="95">
        <v>0</v>
      </c>
      <c r="AC27" s="95">
        <v>732.22</v>
      </c>
      <c r="AD27" s="7">
        <v>0</v>
      </c>
      <c r="AE27" s="31">
        <v>90171.62</v>
      </c>
      <c r="AF27" s="108">
        <v>2721333.75</v>
      </c>
      <c r="AG27" s="10">
        <v>1575444.82</v>
      </c>
      <c r="AH27" s="10">
        <v>33495.54</v>
      </c>
      <c r="AI27" s="10">
        <v>184312.93</v>
      </c>
      <c r="AJ27" s="10">
        <v>0</v>
      </c>
      <c r="AK27" s="35">
        <v>4886890.18</v>
      </c>
      <c r="AL27" s="35">
        <v>15151.11</v>
      </c>
      <c r="AM27" s="35">
        <v>101718.89</v>
      </c>
      <c r="AN27" s="35">
        <v>0</v>
      </c>
      <c r="AO27" s="7">
        <v>0</v>
      </c>
      <c r="AP27" s="27">
        <v>0</v>
      </c>
      <c r="AQ27" s="7">
        <v>0</v>
      </c>
      <c r="AR27" s="108">
        <v>6797013.4699999997</v>
      </c>
      <c r="AS27" s="108">
        <v>-4075679.72</v>
      </c>
    </row>
    <row r="28" spans="1:45" x14ac:dyDescent="0.35">
      <c r="A28" s="4" t="s">
        <v>511</v>
      </c>
      <c r="B28" s="4" t="s">
        <v>472</v>
      </c>
      <c r="C28" s="4" t="s">
        <v>471</v>
      </c>
      <c r="D28" s="4" t="s">
        <v>233</v>
      </c>
      <c r="E28" s="80">
        <v>43236.620138888888</v>
      </c>
      <c r="F28" s="80">
        <v>43236.668055555558</v>
      </c>
      <c r="G28" s="4" t="s">
        <v>366</v>
      </c>
      <c r="H28" s="4" t="s">
        <v>283</v>
      </c>
      <c r="I28" s="4" t="s">
        <v>470</v>
      </c>
      <c r="J28" s="4" t="s">
        <v>510</v>
      </c>
      <c r="K28" s="4"/>
      <c r="L28" s="4" t="s">
        <v>284</v>
      </c>
      <c r="M28" s="77" t="s">
        <v>232</v>
      </c>
      <c r="N28" s="77">
        <v>4455248</v>
      </c>
      <c r="O28" s="77">
        <v>265013</v>
      </c>
      <c r="P28" s="77">
        <v>334092</v>
      </c>
      <c r="Q28" s="77">
        <v>9760083</v>
      </c>
      <c r="R28" s="15">
        <v>658792</v>
      </c>
      <c r="S28" s="15">
        <v>28643</v>
      </c>
      <c r="T28" s="15">
        <v>48270</v>
      </c>
      <c r="U28" s="15">
        <v>68460</v>
      </c>
      <c r="V28" s="15">
        <v>1208228</v>
      </c>
      <c r="W28" s="18">
        <v>966789</v>
      </c>
      <c r="X28" s="18">
        <v>31536</v>
      </c>
      <c r="Y28" s="18">
        <v>72498</v>
      </c>
      <c r="Z28" s="18">
        <v>1395692</v>
      </c>
      <c r="AA28" s="21">
        <v>42240</v>
      </c>
      <c r="AB28" s="95">
        <v>0</v>
      </c>
      <c r="AC28" s="95">
        <v>0</v>
      </c>
      <c r="AD28" s="7">
        <v>0</v>
      </c>
      <c r="AE28" s="31">
        <v>380000</v>
      </c>
      <c r="AF28" s="108">
        <v>4901148</v>
      </c>
      <c r="AG28" s="10">
        <v>1879926</v>
      </c>
      <c r="AH28" s="10">
        <v>10224</v>
      </c>
      <c r="AI28" s="10">
        <v>50951</v>
      </c>
      <c r="AJ28" s="10">
        <v>1611</v>
      </c>
      <c r="AK28" s="35">
        <v>12052486</v>
      </c>
      <c r="AL28" s="35">
        <v>3340</v>
      </c>
      <c r="AM28" s="35">
        <v>19682</v>
      </c>
      <c r="AN28" s="35">
        <v>13430</v>
      </c>
      <c r="AO28" s="7">
        <v>345895</v>
      </c>
      <c r="AP28" s="27">
        <v>15267</v>
      </c>
      <c r="AQ28" s="7">
        <v>0</v>
      </c>
      <c r="AR28" s="108">
        <v>14392812</v>
      </c>
      <c r="AS28" s="108">
        <v>-9491664</v>
      </c>
    </row>
    <row r="29" spans="1:45" x14ac:dyDescent="0.35">
      <c r="A29" s="4" t="s">
        <v>509</v>
      </c>
      <c r="B29" s="4" t="s">
        <v>472</v>
      </c>
      <c r="C29" s="4" t="s">
        <v>471</v>
      </c>
      <c r="D29" s="4" t="s">
        <v>234</v>
      </c>
      <c r="E29" s="80">
        <v>43217.412499999999</v>
      </c>
      <c r="F29" s="80">
        <v>43224.525000000001</v>
      </c>
      <c r="G29" s="4" t="s">
        <v>414</v>
      </c>
      <c r="H29" s="4" t="s">
        <v>283</v>
      </c>
      <c r="I29" s="4" t="s">
        <v>470</v>
      </c>
      <c r="J29" s="4" t="s">
        <v>508</v>
      </c>
      <c r="K29" s="4"/>
      <c r="L29" s="4" t="s">
        <v>284</v>
      </c>
      <c r="M29" s="77" t="s">
        <v>81</v>
      </c>
      <c r="N29" s="77">
        <v>3118020</v>
      </c>
      <c r="O29" s="77">
        <v>39065</v>
      </c>
      <c r="P29" s="77">
        <v>10006</v>
      </c>
      <c r="Q29" s="77">
        <v>5032716</v>
      </c>
      <c r="R29" s="15">
        <v>458274</v>
      </c>
      <c r="S29" s="15">
        <v>4063</v>
      </c>
      <c r="T29" s="15">
        <v>1328</v>
      </c>
      <c r="U29" s="15">
        <v>6242</v>
      </c>
      <c r="V29" s="15">
        <v>627045</v>
      </c>
      <c r="W29" s="18">
        <v>676610</v>
      </c>
      <c r="X29" s="18">
        <v>4649</v>
      </c>
      <c r="Y29" s="18">
        <v>2171</v>
      </c>
      <c r="Z29" s="18">
        <v>719678</v>
      </c>
      <c r="AA29" s="21">
        <v>41733</v>
      </c>
      <c r="AB29" s="95">
        <v>0</v>
      </c>
      <c r="AC29" s="95">
        <v>0</v>
      </c>
      <c r="AD29" s="7">
        <v>0</v>
      </c>
      <c r="AE29" s="31">
        <v>188790.47</v>
      </c>
      <c r="AF29" s="108">
        <v>2730583.47</v>
      </c>
      <c r="AG29" s="10">
        <v>1938883</v>
      </c>
      <c r="AH29" s="10">
        <v>0</v>
      </c>
      <c r="AI29" s="10">
        <v>0</v>
      </c>
      <c r="AJ29" s="10">
        <v>0</v>
      </c>
      <c r="AK29" s="35">
        <v>6016729</v>
      </c>
      <c r="AL29" s="35">
        <v>18</v>
      </c>
      <c r="AM29" s="35">
        <v>2359</v>
      </c>
      <c r="AN29" s="35">
        <v>0</v>
      </c>
      <c r="AO29" s="7">
        <v>188790</v>
      </c>
      <c r="AP29" s="27">
        <v>0</v>
      </c>
      <c r="AQ29" s="7">
        <v>0</v>
      </c>
      <c r="AR29" s="108">
        <v>8146779</v>
      </c>
      <c r="AS29" s="108">
        <v>-5416195.5300000003</v>
      </c>
    </row>
    <row r="30" spans="1:45" x14ac:dyDescent="0.35">
      <c r="A30" s="4" t="s">
        <v>507</v>
      </c>
      <c r="B30" s="4" t="s">
        <v>472</v>
      </c>
      <c r="C30" s="4" t="s">
        <v>471</v>
      </c>
      <c r="D30" s="4" t="s">
        <v>242</v>
      </c>
      <c r="E30" s="80">
        <v>43208.394444444442</v>
      </c>
      <c r="F30" s="80">
        <v>43223.484722222223</v>
      </c>
      <c r="G30" s="4" t="s">
        <v>300</v>
      </c>
      <c r="H30" s="4" t="s">
        <v>283</v>
      </c>
      <c r="I30" s="4" t="s">
        <v>470</v>
      </c>
      <c r="J30" s="4" t="s">
        <v>506</v>
      </c>
      <c r="K30" s="4"/>
      <c r="L30" s="4" t="s">
        <v>284</v>
      </c>
      <c r="M30" s="77" t="s">
        <v>15</v>
      </c>
      <c r="N30" s="77">
        <v>3687130</v>
      </c>
      <c r="O30" s="77">
        <v>379691</v>
      </c>
      <c r="P30" s="77">
        <v>107625.74</v>
      </c>
      <c r="Q30" s="77">
        <v>6965233.0599999996</v>
      </c>
      <c r="R30" s="15">
        <v>537087</v>
      </c>
      <c r="S30" s="15">
        <v>41680</v>
      </c>
      <c r="T30" s="15">
        <v>31267</v>
      </c>
      <c r="U30" s="15">
        <v>9811</v>
      </c>
      <c r="V30" s="15">
        <v>860318</v>
      </c>
      <c r="W30" s="18">
        <v>800106</v>
      </c>
      <c r="X30" s="18">
        <v>45183</v>
      </c>
      <c r="Y30" s="18">
        <v>23355</v>
      </c>
      <c r="Z30" s="18">
        <v>996031.96</v>
      </c>
      <c r="AA30" s="21">
        <v>103473.33</v>
      </c>
      <c r="AB30" s="95">
        <v>10801.8</v>
      </c>
      <c r="AC30" s="95">
        <v>20353.740000000002</v>
      </c>
      <c r="AD30" s="7">
        <v>0</v>
      </c>
      <c r="AE30" s="31">
        <v>203816.74</v>
      </c>
      <c r="AF30" s="108">
        <v>3683284.57</v>
      </c>
      <c r="AG30" s="10">
        <v>654061</v>
      </c>
      <c r="AH30" s="10">
        <v>8128</v>
      </c>
      <c r="AI30" s="10">
        <v>0</v>
      </c>
      <c r="AJ30" s="10">
        <v>21296</v>
      </c>
      <c r="AK30" s="35">
        <v>6360334.2699999996</v>
      </c>
      <c r="AL30" s="35">
        <v>15449.96</v>
      </c>
      <c r="AM30" s="35">
        <v>100167.43</v>
      </c>
      <c r="AN30" s="35">
        <v>15616.3</v>
      </c>
      <c r="AO30" s="7">
        <v>201114.56</v>
      </c>
      <c r="AP30" s="27">
        <v>0</v>
      </c>
      <c r="AQ30" s="7">
        <v>0</v>
      </c>
      <c r="AR30" s="108">
        <v>7376167.5199999996</v>
      </c>
      <c r="AS30" s="108">
        <v>-3692882.95</v>
      </c>
    </row>
    <row r="31" spans="1:45" x14ac:dyDescent="0.35">
      <c r="A31" s="4" t="s">
        <v>505</v>
      </c>
      <c r="B31" s="4" t="s">
        <v>472</v>
      </c>
      <c r="C31" s="4" t="s">
        <v>471</v>
      </c>
      <c r="D31" s="4" t="s">
        <v>239</v>
      </c>
      <c r="E31" s="80">
        <v>43220.62222222222</v>
      </c>
      <c r="F31" s="80">
        <v>43243.621527777781</v>
      </c>
      <c r="G31" s="4" t="s">
        <v>376</v>
      </c>
      <c r="H31" s="4" t="s">
        <v>283</v>
      </c>
      <c r="I31" s="4" t="s">
        <v>470</v>
      </c>
      <c r="J31" s="4" t="s">
        <v>504</v>
      </c>
      <c r="K31" s="4"/>
      <c r="L31" s="4" t="s">
        <v>284</v>
      </c>
      <c r="M31" s="77" t="s">
        <v>238</v>
      </c>
      <c r="N31" s="77">
        <v>5840715</v>
      </c>
      <c r="O31" s="77">
        <v>718168</v>
      </c>
      <c r="P31" s="77">
        <v>376195</v>
      </c>
      <c r="Q31" s="77">
        <v>10327576</v>
      </c>
      <c r="R31" s="15">
        <v>856205</v>
      </c>
      <c r="S31" s="15">
        <v>76230</v>
      </c>
      <c r="T31" s="15">
        <v>51143</v>
      </c>
      <c r="U31" s="15">
        <v>79628</v>
      </c>
      <c r="V31" s="15">
        <v>1284187</v>
      </c>
      <c r="W31" s="18">
        <v>1267435</v>
      </c>
      <c r="X31" s="18">
        <v>85462</v>
      </c>
      <c r="Y31" s="18">
        <v>81634</v>
      </c>
      <c r="Z31" s="18">
        <v>1476843</v>
      </c>
      <c r="AA31" s="21">
        <v>247953</v>
      </c>
      <c r="AB31" s="95">
        <v>33906</v>
      </c>
      <c r="AC31" s="95">
        <v>0</v>
      </c>
      <c r="AD31" s="7">
        <v>0</v>
      </c>
      <c r="AE31" s="31">
        <v>218238.13</v>
      </c>
      <c r="AF31" s="108">
        <v>5758864.1299999999</v>
      </c>
      <c r="AG31" s="10">
        <v>3137644</v>
      </c>
      <c r="AH31" s="10">
        <v>2466</v>
      </c>
      <c r="AI31" s="10">
        <v>105284</v>
      </c>
      <c r="AJ31" s="10">
        <v>97830</v>
      </c>
      <c r="AK31" s="35">
        <v>12046152</v>
      </c>
      <c r="AL31" s="35">
        <v>5761</v>
      </c>
      <c r="AM31" s="35">
        <v>58409</v>
      </c>
      <c r="AN31" s="35">
        <v>13033</v>
      </c>
      <c r="AO31" s="7">
        <v>252303</v>
      </c>
      <c r="AP31" s="27">
        <v>0</v>
      </c>
      <c r="AQ31" s="7">
        <v>54646</v>
      </c>
      <c r="AR31" s="108">
        <v>15773528</v>
      </c>
      <c r="AS31" s="108">
        <v>-10014663.869999999</v>
      </c>
    </row>
    <row r="32" spans="1:45" x14ac:dyDescent="0.35">
      <c r="A32" s="4" t="s">
        <v>503</v>
      </c>
      <c r="B32" s="4" t="s">
        <v>472</v>
      </c>
      <c r="C32" s="4" t="s">
        <v>471</v>
      </c>
      <c r="D32" s="4" t="s">
        <v>272</v>
      </c>
      <c r="E32" s="80">
        <v>43251.498611111114</v>
      </c>
      <c r="F32" s="80">
        <v>43251.640972222223</v>
      </c>
      <c r="G32" s="4" t="s">
        <v>418</v>
      </c>
      <c r="H32" s="4" t="s">
        <v>283</v>
      </c>
      <c r="I32" s="4" t="s">
        <v>470</v>
      </c>
      <c r="J32" s="4" t="s">
        <v>502</v>
      </c>
      <c r="K32" s="4"/>
      <c r="L32" s="4" t="s">
        <v>284</v>
      </c>
      <c r="M32" s="77" t="s">
        <v>416</v>
      </c>
      <c r="N32" s="77">
        <v>10252988</v>
      </c>
      <c r="O32" s="77">
        <v>320181</v>
      </c>
      <c r="P32" s="77">
        <v>1037366</v>
      </c>
      <c r="Q32" s="77">
        <v>13209081</v>
      </c>
      <c r="R32" s="15">
        <v>1487598</v>
      </c>
      <c r="S32" s="15">
        <v>33496</v>
      </c>
      <c r="T32" s="15">
        <v>169315</v>
      </c>
      <c r="U32" s="15">
        <v>222308</v>
      </c>
      <c r="V32" s="15">
        <v>1636247</v>
      </c>
      <c r="W32" s="18">
        <v>2224898</v>
      </c>
      <c r="X32" s="18">
        <v>38102</v>
      </c>
      <c r="Y32" s="18">
        <v>225108</v>
      </c>
      <c r="Z32" s="18">
        <v>1888899</v>
      </c>
      <c r="AA32" s="21">
        <v>216548</v>
      </c>
      <c r="AB32" s="95">
        <v>0</v>
      </c>
      <c r="AC32" s="95">
        <v>36139</v>
      </c>
      <c r="AD32" s="7">
        <v>0</v>
      </c>
      <c r="AE32" s="31">
        <v>339080.25</v>
      </c>
      <c r="AF32" s="108">
        <v>8517738.25</v>
      </c>
      <c r="AG32" s="10">
        <v>6539458</v>
      </c>
      <c r="AH32" s="10">
        <v>0</v>
      </c>
      <c r="AI32" s="10">
        <v>0</v>
      </c>
      <c r="AJ32" s="10">
        <v>0</v>
      </c>
      <c r="AK32" s="35">
        <v>16846986.039999999</v>
      </c>
      <c r="AL32" s="35">
        <v>21579</v>
      </c>
      <c r="AM32" s="35">
        <v>86994</v>
      </c>
      <c r="AN32" s="35">
        <v>11036</v>
      </c>
      <c r="AO32" s="7">
        <v>151736</v>
      </c>
      <c r="AP32" s="27">
        <v>71919</v>
      </c>
      <c r="AQ32" s="7">
        <v>0</v>
      </c>
      <c r="AR32" s="108">
        <v>23729708.039999999</v>
      </c>
      <c r="AS32" s="108">
        <v>-15211969.789999999</v>
      </c>
    </row>
    <row r="33" spans="1:45" x14ac:dyDescent="0.35">
      <c r="A33" s="4" t="s">
        <v>501</v>
      </c>
      <c r="B33" s="4" t="s">
        <v>472</v>
      </c>
      <c r="C33" s="4" t="s">
        <v>471</v>
      </c>
      <c r="D33" s="4" t="s">
        <v>215</v>
      </c>
      <c r="E33" s="80">
        <v>43238.291666666664</v>
      </c>
      <c r="F33" s="80">
        <v>43238.326388888891</v>
      </c>
      <c r="G33" s="4" t="s">
        <v>336</v>
      </c>
      <c r="H33" s="4" t="s">
        <v>283</v>
      </c>
      <c r="I33" s="4" t="s">
        <v>470</v>
      </c>
      <c r="J33" s="4" t="s">
        <v>500</v>
      </c>
      <c r="K33" s="4"/>
      <c r="L33" s="4" t="s">
        <v>284</v>
      </c>
      <c r="M33" s="77" t="s">
        <v>214</v>
      </c>
      <c r="N33" s="77">
        <v>9756046</v>
      </c>
      <c r="O33" s="77">
        <v>174051</v>
      </c>
      <c r="P33" s="77">
        <v>293604</v>
      </c>
      <c r="Q33" s="77">
        <v>11339870</v>
      </c>
      <c r="R33" s="15">
        <v>1410242.29</v>
      </c>
      <c r="S33" s="15">
        <v>18509.36</v>
      </c>
      <c r="T33" s="15">
        <v>42194.94</v>
      </c>
      <c r="U33" s="15">
        <v>62833.760000000002</v>
      </c>
      <c r="V33" s="15">
        <v>1412042.24</v>
      </c>
      <c r="W33" s="18">
        <v>2079035.63</v>
      </c>
      <c r="X33" s="18">
        <v>20245.080000000002</v>
      </c>
      <c r="Y33" s="18">
        <v>62943.28</v>
      </c>
      <c r="Z33" s="18">
        <v>1627826.52</v>
      </c>
      <c r="AA33" s="21">
        <v>247023</v>
      </c>
      <c r="AB33" s="95">
        <v>43897</v>
      </c>
      <c r="AC33" s="95">
        <v>0</v>
      </c>
      <c r="AD33" s="7">
        <v>0</v>
      </c>
      <c r="AE33" s="31">
        <v>445517.53</v>
      </c>
      <c r="AF33" s="108">
        <v>7472310.6299999999</v>
      </c>
      <c r="AG33" s="10">
        <v>4837632.03</v>
      </c>
      <c r="AH33" s="10">
        <v>0</v>
      </c>
      <c r="AI33" s="10">
        <v>99455</v>
      </c>
      <c r="AJ33" s="10">
        <v>0</v>
      </c>
      <c r="AK33" s="35">
        <v>17870111</v>
      </c>
      <c r="AL33" s="35">
        <v>1933.38</v>
      </c>
      <c r="AM33" s="35">
        <v>42836.26</v>
      </c>
      <c r="AN33" s="35">
        <v>0</v>
      </c>
      <c r="AO33" s="7">
        <v>446651.07</v>
      </c>
      <c r="AP33" s="27">
        <v>0</v>
      </c>
      <c r="AQ33" s="7">
        <v>193.58</v>
      </c>
      <c r="AR33" s="108">
        <v>23298812.32</v>
      </c>
      <c r="AS33" s="108">
        <v>-15826501.689999999</v>
      </c>
    </row>
    <row r="34" spans="1:45" x14ac:dyDescent="0.35">
      <c r="A34" s="4" t="s">
        <v>499</v>
      </c>
      <c r="B34" s="4" t="s">
        <v>472</v>
      </c>
      <c r="C34" s="4" t="s">
        <v>471</v>
      </c>
      <c r="D34" s="4" t="s">
        <v>252</v>
      </c>
      <c r="E34" s="80">
        <v>43207.474305555559</v>
      </c>
      <c r="F34" s="80">
        <v>43231.580555555556</v>
      </c>
      <c r="G34" s="4" t="s">
        <v>342</v>
      </c>
      <c r="H34" s="4" t="s">
        <v>283</v>
      </c>
      <c r="I34" s="4" t="s">
        <v>470</v>
      </c>
      <c r="J34" s="4" t="s">
        <v>498</v>
      </c>
      <c r="K34" s="4"/>
      <c r="L34" s="4" t="s">
        <v>284</v>
      </c>
      <c r="M34" s="77" t="s">
        <v>251</v>
      </c>
      <c r="N34" s="77">
        <v>4953907</v>
      </c>
      <c r="O34" s="77">
        <v>0</v>
      </c>
      <c r="P34" s="77">
        <v>24836</v>
      </c>
      <c r="Q34" s="77">
        <v>5883291</v>
      </c>
      <c r="R34" s="15">
        <v>729938.06</v>
      </c>
      <c r="S34" s="15">
        <v>317.54000000000002</v>
      </c>
      <c r="T34" s="15">
        <v>3558.29</v>
      </c>
      <c r="U34" s="15">
        <v>21726.5</v>
      </c>
      <c r="V34" s="15">
        <v>730312.99</v>
      </c>
      <c r="W34" s="18">
        <v>1075018.73</v>
      </c>
      <c r="X34" s="18">
        <v>0</v>
      </c>
      <c r="Y34" s="18">
        <v>5389.46</v>
      </c>
      <c r="Z34" s="18">
        <v>842817.98</v>
      </c>
      <c r="AA34" s="21">
        <v>0</v>
      </c>
      <c r="AB34" s="95">
        <v>0</v>
      </c>
      <c r="AC34" s="95">
        <v>0</v>
      </c>
      <c r="AD34" s="7">
        <v>0</v>
      </c>
      <c r="AE34" s="31">
        <v>374353.57</v>
      </c>
      <c r="AF34" s="108">
        <v>3783433.12</v>
      </c>
      <c r="AG34" s="10">
        <v>2948828.63</v>
      </c>
      <c r="AH34" s="10">
        <v>0</v>
      </c>
      <c r="AI34" s="10">
        <v>0</v>
      </c>
      <c r="AJ34" s="10">
        <v>0</v>
      </c>
      <c r="AK34" s="35">
        <v>11176812.08</v>
      </c>
      <c r="AL34" s="35">
        <v>50723.77</v>
      </c>
      <c r="AM34" s="35">
        <v>0</v>
      </c>
      <c r="AN34" s="35">
        <v>0</v>
      </c>
      <c r="AO34" s="7">
        <v>385155.43</v>
      </c>
      <c r="AP34" s="27">
        <v>0</v>
      </c>
      <c r="AQ34" s="7">
        <v>62989.69</v>
      </c>
      <c r="AR34" s="108">
        <v>14624509.6</v>
      </c>
      <c r="AS34" s="108">
        <v>-10841076.48</v>
      </c>
    </row>
    <row r="35" spans="1:45" x14ac:dyDescent="0.35">
      <c r="A35" s="4" t="s">
        <v>497</v>
      </c>
      <c r="B35" s="4" t="s">
        <v>472</v>
      </c>
      <c r="C35" s="4" t="s">
        <v>471</v>
      </c>
      <c r="D35" s="4" t="s">
        <v>262</v>
      </c>
      <c r="E35" s="80">
        <v>43208.377083333333</v>
      </c>
      <c r="F35" s="80">
        <v>43241.32916666667</v>
      </c>
      <c r="G35" s="4" t="s">
        <v>386</v>
      </c>
      <c r="H35" s="4" t="s">
        <v>283</v>
      </c>
      <c r="I35" s="4" t="s">
        <v>470</v>
      </c>
      <c r="J35" s="4" t="s">
        <v>496</v>
      </c>
      <c r="K35" s="4"/>
      <c r="L35" s="4" t="s">
        <v>284</v>
      </c>
      <c r="M35" s="77" t="s">
        <v>69</v>
      </c>
      <c r="N35" s="77">
        <v>2346745</v>
      </c>
      <c r="O35" s="77">
        <v>299171</v>
      </c>
      <c r="P35" s="77">
        <v>89145</v>
      </c>
      <c r="Q35" s="77">
        <v>7343800</v>
      </c>
      <c r="R35" s="15">
        <v>402246</v>
      </c>
      <c r="S35" s="15">
        <v>40973</v>
      </c>
      <c r="T35" s="15">
        <v>15187</v>
      </c>
      <c r="U35" s="15">
        <v>51658</v>
      </c>
      <c r="V35" s="15">
        <v>909123</v>
      </c>
      <c r="W35" s="18">
        <v>509244</v>
      </c>
      <c r="X35" s="18">
        <v>35601</v>
      </c>
      <c r="Y35" s="18">
        <v>19344</v>
      </c>
      <c r="Z35" s="18">
        <v>1050163</v>
      </c>
      <c r="AA35" s="21">
        <v>53904</v>
      </c>
      <c r="AB35" s="95">
        <v>21435</v>
      </c>
      <c r="AC35" s="95">
        <v>0</v>
      </c>
      <c r="AD35" s="7">
        <v>241</v>
      </c>
      <c r="AE35" s="31">
        <v>110386.9</v>
      </c>
      <c r="AF35" s="108">
        <v>3219505.9</v>
      </c>
      <c r="AG35" s="10">
        <v>557500</v>
      </c>
      <c r="AH35" s="10">
        <v>0</v>
      </c>
      <c r="AI35" s="10">
        <v>52026</v>
      </c>
      <c r="AJ35" s="10">
        <v>0</v>
      </c>
      <c r="AK35" s="35">
        <v>4921791</v>
      </c>
      <c r="AL35" s="35">
        <v>3443</v>
      </c>
      <c r="AM35" s="35">
        <v>45835</v>
      </c>
      <c r="AN35" s="35">
        <v>777</v>
      </c>
      <c r="AO35" s="7">
        <v>63547</v>
      </c>
      <c r="AP35" s="27">
        <v>0</v>
      </c>
      <c r="AQ35" s="7">
        <v>0</v>
      </c>
      <c r="AR35" s="108">
        <v>5644919</v>
      </c>
      <c r="AS35" s="108">
        <v>-2425413.1</v>
      </c>
    </row>
    <row r="36" spans="1:45" x14ac:dyDescent="0.35">
      <c r="A36" s="4" t="s">
        <v>495</v>
      </c>
      <c r="B36" s="4" t="s">
        <v>472</v>
      </c>
      <c r="C36" s="4" t="s">
        <v>471</v>
      </c>
      <c r="D36" s="4" t="s">
        <v>274</v>
      </c>
      <c r="E36" s="80">
        <v>43224.35833333333</v>
      </c>
      <c r="F36" s="80">
        <v>43243.556250000001</v>
      </c>
      <c r="G36" s="4" t="s">
        <v>494</v>
      </c>
      <c r="H36" s="4" t="s">
        <v>282</v>
      </c>
      <c r="I36" s="4" t="s">
        <v>470</v>
      </c>
      <c r="J36" s="4" t="s">
        <v>493</v>
      </c>
      <c r="K36" s="4"/>
      <c r="L36" s="4" t="s">
        <v>284</v>
      </c>
      <c r="M36" s="77" t="s">
        <v>273</v>
      </c>
      <c r="N36" s="77">
        <v>8473002</v>
      </c>
      <c r="O36" s="77">
        <v>98982</v>
      </c>
      <c r="P36" s="77">
        <v>0</v>
      </c>
      <c r="Q36" s="77">
        <v>10624720</v>
      </c>
      <c r="R36" s="15">
        <v>1372001</v>
      </c>
      <c r="S36" s="15">
        <v>19525</v>
      </c>
      <c r="T36" s="15">
        <v>0</v>
      </c>
      <c r="U36" s="15">
        <v>0</v>
      </c>
      <c r="V36" s="15">
        <v>1279450</v>
      </c>
      <c r="W36" s="18">
        <v>2032009</v>
      </c>
      <c r="X36" s="18">
        <v>21202</v>
      </c>
      <c r="Y36" s="18">
        <v>0</v>
      </c>
      <c r="Z36" s="18">
        <v>1458772</v>
      </c>
      <c r="AA36" s="21">
        <v>0</v>
      </c>
      <c r="AB36" s="95">
        <v>0</v>
      </c>
      <c r="AC36" s="95">
        <v>59916</v>
      </c>
      <c r="AD36" s="7">
        <v>0</v>
      </c>
      <c r="AE36" s="31">
        <v>326735.92</v>
      </c>
      <c r="AF36" s="108">
        <v>6569610.9199999999</v>
      </c>
      <c r="AG36" s="10">
        <v>4517536</v>
      </c>
      <c r="AH36" s="10">
        <v>25541</v>
      </c>
      <c r="AI36" s="10">
        <v>0</v>
      </c>
      <c r="AJ36" s="10">
        <v>0</v>
      </c>
      <c r="AK36" s="35">
        <v>20116992</v>
      </c>
      <c r="AL36" s="35">
        <v>24741</v>
      </c>
      <c r="AM36" s="35">
        <v>0</v>
      </c>
      <c r="AN36" s="35">
        <v>0</v>
      </c>
      <c r="AO36" s="7">
        <v>438176</v>
      </c>
      <c r="AP36" s="27">
        <v>0</v>
      </c>
      <c r="AQ36" s="7">
        <v>84466</v>
      </c>
      <c r="AR36" s="108">
        <v>25207452</v>
      </c>
      <c r="AS36" s="108">
        <v>-18637841.079999998</v>
      </c>
    </row>
    <row r="37" spans="1:45" x14ac:dyDescent="0.35">
      <c r="A37" s="4" t="s">
        <v>492</v>
      </c>
      <c r="B37" s="4" t="s">
        <v>472</v>
      </c>
      <c r="C37" s="4" t="s">
        <v>471</v>
      </c>
      <c r="D37" s="4" t="s">
        <v>217</v>
      </c>
      <c r="E37" s="80">
        <v>43234.50277777778</v>
      </c>
      <c r="F37" s="80">
        <v>43237.501388888886</v>
      </c>
      <c r="G37" s="4" t="s">
        <v>303</v>
      </c>
      <c r="H37" s="4" t="s">
        <v>283</v>
      </c>
      <c r="I37" s="4" t="s">
        <v>470</v>
      </c>
      <c r="J37" s="4" t="s">
        <v>491</v>
      </c>
      <c r="K37" s="4"/>
      <c r="L37" s="4" t="s">
        <v>284</v>
      </c>
      <c r="M37" s="77" t="s">
        <v>216</v>
      </c>
      <c r="N37" s="77">
        <v>6983177</v>
      </c>
      <c r="O37" s="77">
        <v>469241</v>
      </c>
      <c r="P37" s="77">
        <v>338603</v>
      </c>
      <c r="Q37" s="77">
        <v>10001353</v>
      </c>
      <c r="R37" s="15">
        <v>1023927</v>
      </c>
      <c r="S37" s="15">
        <v>50138</v>
      </c>
      <c r="T37" s="15">
        <v>41647</v>
      </c>
      <c r="U37" s="15">
        <v>23148</v>
      </c>
      <c r="V37" s="15">
        <v>1252830</v>
      </c>
      <c r="W37" s="18">
        <v>1505935</v>
      </c>
      <c r="X37" s="18">
        <v>55259</v>
      </c>
      <c r="Y37" s="18">
        <v>71949</v>
      </c>
      <c r="Z37" s="18">
        <v>1434680</v>
      </c>
      <c r="AA37" s="21">
        <v>400265</v>
      </c>
      <c r="AB37" s="95">
        <v>0</v>
      </c>
      <c r="AC37" s="95">
        <v>44752</v>
      </c>
      <c r="AD37" s="7">
        <v>0</v>
      </c>
      <c r="AE37" s="31">
        <v>292884.81</v>
      </c>
      <c r="AF37" s="108">
        <v>6197414.8099999996</v>
      </c>
      <c r="AG37" s="10">
        <v>4444122</v>
      </c>
      <c r="AH37" s="10">
        <v>1459</v>
      </c>
      <c r="AI37" s="10">
        <v>14390</v>
      </c>
      <c r="AJ37" s="10">
        <v>15263</v>
      </c>
      <c r="AK37" s="35">
        <v>12641807</v>
      </c>
      <c r="AL37" s="35">
        <v>4343</v>
      </c>
      <c r="AM37" s="35">
        <v>23039.48</v>
      </c>
      <c r="AN37" s="35">
        <v>1158.5999999999999</v>
      </c>
      <c r="AO37" s="7">
        <v>298630</v>
      </c>
      <c r="AP37" s="27">
        <v>0</v>
      </c>
      <c r="AQ37" s="7">
        <v>0</v>
      </c>
      <c r="AR37" s="108">
        <v>17444212.079999998</v>
      </c>
      <c r="AS37" s="108">
        <v>-11246797.27</v>
      </c>
    </row>
    <row r="38" spans="1:45" x14ac:dyDescent="0.35">
      <c r="A38" s="4" t="s">
        <v>490</v>
      </c>
      <c r="B38" s="4" t="s">
        <v>472</v>
      </c>
      <c r="C38" s="4" t="s">
        <v>471</v>
      </c>
      <c r="D38" s="4" t="s">
        <v>245</v>
      </c>
      <c r="E38" s="80">
        <v>43221.566666666666</v>
      </c>
      <c r="F38" s="80">
        <v>43234.415972222225</v>
      </c>
      <c r="G38" s="4" t="s">
        <v>287</v>
      </c>
      <c r="H38" s="4" t="s">
        <v>283</v>
      </c>
      <c r="I38" s="4" t="s">
        <v>470</v>
      </c>
      <c r="J38" s="4" t="s">
        <v>489</v>
      </c>
      <c r="K38" s="4"/>
      <c r="L38" s="4" t="s">
        <v>284</v>
      </c>
      <c r="M38" s="77" t="s">
        <v>45</v>
      </c>
      <c r="N38" s="77">
        <v>859786.96</v>
      </c>
      <c r="O38" s="77">
        <v>65555.13</v>
      </c>
      <c r="P38" s="77">
        <v>186910.05</v>
      </c>
      <c r="Q38" s="77">
        <v>1277312.73</v>
      </c>
      <c r="R38" s="15">
        <v>126823.4</v>
      </c>
      <c r="S38" s="15">
        <v>6708.47</v>
      </c>
      <c r="T38" s="15">
        <v>23445.94</v>
      </c>
      <c r="U38" s="15">
        <v>34051.440000000002</v>
      </c>
      <c r="V38" s="15">
        <v>155491.28</v>
      </c>
      <c r="W38" s="18">
        <v>186573.77</v>
      </c>
      <c r="X38" s="18">
        <v>7801.06</v>
      </c>
      <c r="Y38" s="18">
        <v>40559.480000000003</v>
      </c>
      <c r="Z38" s="18">
        <v>182655.72</v>
      </c>
      <c r="AA38" s="21">
        <v>0</v>
      </c>
      <c r="AB38" s="95">
        <v>0</v>
      </c>
      <c r="AC38" s="95">
        <v>0</v>
      </c>
      <c r="AD38" s="7">
        <v>0</v>
      </c>
      <c r="AE38" s="31">
        <v>31579.35</v>
      </c>
      <c r="AF38" s="108">
        <v>795689.91</v>
      </c>
      <c r="AG38" s="10">
        <v>0</v>
      </c>
      <c r="AH38" s="10">
        <v>0</v>
      </c>
      <c r="AI38" s="10">
        <v>0</v>
      </c>
      <c r="AJ38" s="10">
        <v>0</v>
      </c>
      <c r="AK38" s="35">
        <v>1526028.76</v>
      </c>
      <c r="AL38" s="35">
        <v>931.2</v>
      </c>
      <c r="AM38" s="35">
        <v>17189.86</v>
      </c>
      <c r="AN38" s="35">
        <v>0</v>
      </c>
      <c r="AO38" s="7">
        <v>31608.07</v>
      </c>
      <c r="AP38" s="27">
        <v>5852.81</v>
      </c>
      <c r="AQ38" s="7">
        <v>0</v>
      </c>
      <c r="AR38" s="108">
        <v>1581610.7</v>
      </c>
      <c r="AS38" s="108">
        <v>-785920.79</v>
      </c>
    </row>
    <row r="39" spans="1:45" x14ac:dyDescent="0.35">
      <c r="A39" s="4" t="s">
        <v>488</v>
      </c>
      <c r="B39" s="4" t="s">
        <v>472</v>
      </c>
      <c r="C39" s="4" t="s">
        <v>471</v>
      </c>
      <c r="D39" s="4" t="s">
        <v>231</v>
      </c>
      <c r="E39" s="80">
        <v>43235.36041666667</v>
      </c>
      <c r="F39" s="80">
        <v>43238.48333333333</v>
      </c>
      <c r="G39" s="4" t="s">
        <v>312</v>
      </c>
      <c r="H39" s="4" t="s">
        <v>283</v>
      </c>
      <c r="I39" s="4" t="s">
        <v>470</v>
      </c>
      <c r="J39" s="4" t="s">
        <v>487</v>
      </c>
      <c r="K39" s="4"/>
      <c r="L39" s="4" t="s">
        <v>284</v>
      </c>
      <c r="M39" s="77" t="s">
        <v>230</v>
      </c>
      <c r="N39" s="77">
        <v>8568481.8000000007</v>
      </c>
      <c r="O39" s="77">
        <v>781156.55</v>
      </c>
      <c r="P39" s="77">
        <v>663587.13</v>
      </c>
      <c r="Q39" s="77">
        <v>10351512.439999999</v>
      </c>
      <c r="R39" s="15">
        <v>1278899.79</v>
      </c>
      <c r="S39" s="15">
        <v>83495.55</v>
      </c>
      <c r="T39" s="15">
        <v>63391.98</v>
      </c>
      <c r="U39" s="15">
        <v>311797.06</v>
      </c>
      <c r="V39" s="15">
        <v>1947924.68</v>
      </c>
      <c r="W39" s="18">
        <v>1859360.55</v>
      </c>
      <c r="X39" s="18">
        <v>92957.63</v>
      </c>
      <c r="Y39" s="18">
        <v>94892.96</v>
      </c>
      <c r="Z39" s="18">
        <v>2246278.2000000002</v>
      </c>
      <c r="AA39" s="21">
        <v>60852.07</v>
      </c>
      <c r="AB39" s="95">
        <v>67343.320000000007</v>
      </c>
      <c r="AC39" s="95">
        <v>29631.47</v>
      </c>
      <c r="AD39" s="7">
        <v>0</v>
      </c>
      <c r="AE39" s="31">
        <v>636756.62</v>
      </c>
      <c r="AF39" s="108">
        <v>8773581.8800000008</v>
      </c>
      <c r="AG39" s="10">
        <v>4373163.78</v>
      </c>
      <c r="AH39" s="10">
        <v>7941.07</v>
      </c>
      <c r="AI39" s="10">
        <v>83807.19</v>
      </c>
      <c r="AJ39" s="10">
        <v>3171.12</v>
      </c>
      <c r="AK39" s="35">
        <v>14532881.380000001</v>
      </c>
      <c r="AL39" s="35">
        <v>323377.73</v>
      </c>
      <c r="AM39" s="35">
        <v>26345.78</v>
      </c>
      <c r="AN39" s="35">
        <v>10734.97</v>
      </c>
      <c r="AO39" s="7">
        <v>636756.62</v>
      </c>
      <c r="AP39" s="27">
        <v>350568.41</v>
      </c>
      <c r="AQ39" s="7">
        <v>0</v>
      </c>
      <c r="AR39" s="108">
        <v>20348748.050000001</v>
      </c>
      <c r="AS39" s="108">
        <v>-11575166.17</v>
      </c>
    </row>
    <row r="40" spans="1:45" x14ac:dyDescent="0.35">
      <c r="A40" s="81" t="s">
        <v>486</v>
      </c>
      <c r="B40" s="4" t="s">
        <v>472</v>
      </c>
      <c r="C40" s="4" t="s">
        <v>471</v>
      </c>
      <c r="D40" s="4" t="s">
        <v>267</v>
      </c>
      <c r="E40" s="80">
        <v>43229.336805555555</v>
      </c>
      <c r="F40" s="80">
        <v>43244.305555555555</v>
      </c>
      <c r="G40" s="4" t="s">
        <v>421</v>
      </c>
      <c r="H40" s="4" t="s">
        <v>283</v>
      </c>
      <c r="I40" s="4" t="s">
        <v>470</v>
      </c>
      <c r="J40" s="4" t="s">
        <v>485</v>
      </c>
      <c r="K40" s="4"/>
      <c r="L40" s="4" t="s">
        <v>284</v>
      </c>
      <c r="M40" s="77" t="s">
        <v>266</v>
      </c>
      <c r="N40" s="77">
        <v>3999705</v>
      </c>
      <c r="O40" s="77">
        <v>150768</v>
      </c>
      <c r="P40" s="77">
        <v>261255</v>
      </c>
      <c r="Q40" s="77">
        <v>9439388</v>
      </c>
      <c r="R40" s="15">
        <v>280119</v>
      </c>
      <c r="S40" s="15">
        <v>18981</v>
      </c>
      <c r="T40" s="15">
        <v>30839</v>
      </c>
      <c r="U40" s="15">
        <v>0</v>
      </c>
      <c r="V40" s="15">
        <v>1156547</v>
      </c>
      <c r="W40" s="18">
        <v>867936</v>
      </c>
      <c r="X40" s="18">
        <v>17941</v>
      </c>
      <c r="Y40" s="18">
        <v>56692</v>
      </c>
      <c r="Z40" s="18">
        <v>1349832</v>
      </c>
      <c r="AA40" s="21">
        <v>259739</v>
      </c>
      <c r="AB40" s="95">
        <v>0</v>
      </c>
      <c r="AC40" s="95">
        <v>38224</v>
      </c>
      <c r="AD40" s="7">
        <v>0</v>
      </c>
      <c r="AE40" s="31">
        <v>547670.69999999995</v>
      </c>
      <c r="AF40" s="108">
        <v>4624520.7</v>
      </c>
      <c r="AG40" s="10">
        <v>2955105</v>
      </c>
      <c r="AH40" s="10">
        <v>682</v>
      </c>
      <c r="AI40" s="10">
        <v>99621</v>
      </c>
      <c r="AJ40" s="10">
        <v>2783</v>
      </c>
      <c r="AK40" s="35">
        <v>10409920</v>
      </c>
      <c r="AL40" s="35">
        <v>4764</v>
      </c>
      <c r="AM40" s="35">
        <v>36660</v>
      </c>
      <c r="AN40" s="35">
        <v>2295</v>
      </c>
      <c r="AO40" s="7">
        <v>21164</v>
      </c>
      <c r="AP40" s="27">
        <v>0</v>
      </c>
      <c r="AQ40" s="7">
        <v>0</v>
      </c>
      <c r="AR40" s="108">
        <v>13532994</v>
      </c>
      <c r="AS40" s="108">
        <v>-8908473.3000000007</v>
      </c>
    </row>
    <row r="41" spans="1:45" x14ac:dyDescent="0.35">
      <c r="A41" s="81" t="s">
        <v>484</v>
      </c>
      <c r="B41" s="4" t="s">
        <v>472</v>
      </c>
      <c r="C41" s="4" t="s">
        <v>471</v>
      </c>
      <c r="D41" s="4" t="s">
        <v>257</v>
      </c>
      <c r="E41" s="80">
        <v>43235.547222222223</v>
      </c>
      <c r="F41" s="80">
        <v>43235.611805555556</v>
      </c>
      <c r="G41" s="4" t="s">
        <v>424</v>
      </c>
      <c r="H41" s="4" t="s">
        <v>283</v>
      </c>
      <c r="I41" s="4" t="s">
        <v>470</v>
      </c>
      <c r="J41" s="4" t="s">
        <v>483</v>
      </c>
      <c r="K41" s="4"/>
      <c r="L41" s="4" t="s">
        <v>284</v>
      </c>
      <c r="M41" s="77" t="s">
        <v>256</v>
      </c>
      <c r="N41" s="77">
        <v>3783400</v>
      </c>
      <c r="O41" s="77">
        <v>49112</v>
      </c>
      <c r="P41" s="77">
        <v>161216</v>
      </c>
      <c r="Q41" s="77">
        <v>7408355</v>
      </c>
      <c r="R41" s="15">
        <v>599356</v>
      </c>
      <c r="S41" s="15">
        <v>10798</v>
      </c>
      <c r="T41" s="15">
        <v>23192</v>
      </c>
      <c r="U41" s="15">
        <v>46314</v>
      </c>
      <c r="V41" s="15">
        <v>915435</v>
      </c>
      <c r="W41" s="18">
        <v>896006</v>
      </c>
      <c r="X41" s="18">
        <v>11664</v>
      </c>
      <c r="Y41" s="18">
        <v>34248</v>
      </c>
      <c r="Z41" s="18">
        <v>1052969</v>
      </c>
      <c r="AA41" s="21">
        <v>179937</v>
      </c>
      <c r="AB41" s="95">
        <v>5177</v>
      </c>
      <c r="AC41" s="95">
        <v>0</v>
      </c>
      <c r="AD41" s="7">
        <v>8842</v>
      </c>
      <c r="AE41" s="31">
        <v>198437.17</v>
      </c>
      <c r="AF41" s="108">
        <v>3982375.17</v>
      </c>
      <c r="AG41" s="10">
        <v>1614585</v>
      </c>
      <c r="AH41" s="10">
        <v>12186</v>
      </c>
      <c r="AI41" s="10">
        <v>39177</v>
      </c>
      <c r="AJ41" s="10">
        <v>48085</v>
      </c>
      <c r="AK41" s="35">
        <v>8141089</v>
      </c>
      <c r="AL41" s="35">
        <v>7898</v>
      </c>
      <c r="AM41" s="35">
        <v>25165</v>
      </c>
      <c r="AN41" s="35">
        <v>7211</v>
      </c>
      <c r="AO41" s="7">
        <v>204160</v>
      </c>
      <c r="AP41" s="27">
        <v>0</v>
      </c>
      <c r="AQ41" s="7">
        <v>91190</v>
      </c>
      <c r="AR41" s="108">
        <v>10190746</v>
      </c>
      <c r="AS41" s="108">
        <v>-6208370.8300000001</v>
      </c>
    </row>
    <row r="42" spans="1:45" x14ac:dyDescent="0.35">
      <c r="A42" s="4" t="s">
        <v>482</v>
      </c>
      <c r="B42" s="4" t="s">
        <v>472</v>
      </c>
      <c r="C42" s="4" t="s">
        <v>471</v>
      </c>
      <c r="D42" s="4" t="s">
        <v>278</v>
      </c>
      <c r="E42" s="80">
        <v>43235.393055555556</v>
      </c>
      <c r="F42" s="80">
        <v>43237.334722222222</v>
      </c>
      <c r="G42" s="4" t="s">
        <v>481</v>
      </c>
      <c r="H42" s="4" t="s">
        <v>283</v>
      </c>
      <c r="I42" s="4" t="s">
        <v>470</v>
      </c>
      <c r="J42" s="4" t="s">
        <v>480</v>
      </c>
      <c r="K42" s="4"/>
      <c r="L42" s="4" t="s">
        <v>284</v>
      </c>
      <c r="M42" s="77" t="s">
        <v>378</v>
      </c>
      <c r="N42" s="77">
        <v>2925264</v>
      </c>
      <c r="O42" s="77">
        <v>400020</v>
      </c>
      <c r="P42" s="77">
        <v>342673</v>
      </c>
      <c r="Q42" s="77">
        <v>7501860</v>
      </c>
      <c r="R42" s="15">
        <v>490441.98</v>
      </c>
      <c r="S42" s="15">
        <v>57212.77</v>
      </c>
      <c r="T42" s="15">
        <v>30839.15</v>
      </c>
      <c r="U42" s="15">
        <v>41444.75</v>
      </c>
      <c r="V42" s="15">
        <v>907669.26</v>
      </c>
      <c r="W42" s="18">
        <v>732760.67</v>
      </c>
      <c r="X42" s="18">
        <v>58894.12</v>
      </c>
      <c r="Y42" s="18">
        <v>41404.400000000001</v>
      </c>
      <c r="Z42" s="18">
        <v>1051180.51</v>
      </c>
      <c r="AA42" s="21">
        <v>25770.79</v>
      </c>
      <c r="AB42" s="95">
        <v>12403.92</v>
      </c>
      <c r="AC42" s="95">
        <v>0</v>
      </c>
      <c r="AD42" s="7">
        <v>4194.1499999999996</v>
      </c>
      <c r="AE42" s="31">
        <v>163124.81</v>
      </c>
      <c r="AF42" s="108">
        <v>3617341.28</v>
      </c>
      <c r="AG42" s="10">
        <v>2353709.31</v>
      </c>
      <c r="AH42" s="10">
        <v>27004.02</v>
      </c>
      <c r="AI42" s="10">
        <v>76102.539999999994</v>
      </c>
      <c r="AJ42" s="10">
        <v>2013.3</v>
      </c>
      <c r="AK42" s="35">
        <v>6903008.7800000003</v>
      </c>
      <c r="AL42" s="35">
        <v>20246.03</v>
      </c>
      <c r="AM42" s="35">
        <v>35565.449999999997</v>
      </c>
      <c r="AN42" s="35">
        <v>309.05</v>
      </c>
      <c r="AO42" s="7">
        <v>160095.19</v>
      </c>
      <c r="AP42" s="27">
        <v>101653.45</v>
      </c>
      <c r="AQ42" s="7">
        <v>0</v>
      </c>
      <c r="AR42" s="108">
        <v>9679707.1199999992</v>
      </c>
      <c r="AS42" s="108">
        <v>-6062365.8399999999</v>
      </c>
    </row>
    <row r="43" spans="1:45" x14ac:dyDescent="0.35">
      <c r="A43" s="4" t="s">
        <v>479</v>
      </c>
      <c r="B43" s="4" t="s">
        <v>472</v>
      </c>
      <c r="C43" s="4" t="s">
        <v>471</v>
      </c>
      <c r="D43" s="4" t="s">
        <v>221</v>
      </c>
      <c r="E43" s="80">
        <v>43234.52847222222</v>
      </c>
      <c r="F43" s="80">
        <v>43238.369444444441</v>
      </c>
      <c r="G43" s="4" t="s">
        <v>392</v>
      </c>
      <c r="H43" s="4" t="s">
        <v>283</v>
      </c>
      <c r="I43" s="4" t="s">
        <v>470</v>
      </c>
      <c r="J43" s="4" t="s">
        <v>478</v>
      </c>
      <c r="K43" s="4"/>
      <c r="L43" s="4" t="s">
        <v>284</v>
      </c>
      <c r="M43" s="77" t="s">
        <v>220</v>
      </c>
      <c r="N43" s="77">
        <v>2099558</v>
      </c>
      <c r="O43" s="77">
        <v>287529</v>
      </c>
      <c r="P43" s="77">
        <v>292447</v>
      </c>
      <c r="Q43" s="77">
        <v>5048643</v>
      </c>
      <c r="R43" s="15">
        <v>314168</v>
      </c>
      <c r="S43" s="15">
        <v>30671</v>
      </c>
      <c r="T43" s="15">
        <v>39196</v>
      </c>
      <c r="U43" s="15">
        <v>132238</v>
      </c>
      <c r="V43" s="15">
        <v>619225</v>
      </c>
      <c r="W43" s="18">
        <v>455604</v>
      </c>
      <c r="X43" s="18">
        <v>34216</v>
      </c>
      <c r="Y43" s="18">
        <v>63461</v>
      </c>
      <c r="Z43" s="18">
        <v>721956</v>
      </c>
      <c r="AA43" s="21">
        <v>16026</v>
      </c>
      <c r="AB43" s="95">
        <v>0</v>
      </c>
      <c r="AC43" s="95">
        <v>0</v>
      </c>
      <c r="AD43" s="7">
        <v>0</v>
      </c>
      <c r="AE43" s="31">
        <v>59642.32</v>
      </c>
      <c r="AF43" s="108">
        <v>2486403.3199999998</v>
      </c>
      <c r="AG43" s="10">
        <v>968632</v>
      </c>
      <c r="AH43" s="10">
        <v>27752</v>
      </c>
      <c r="AI43" s="10">
        <v>0</v>
      </c>
      <c r="AJ43" s="10">
        <v>0</v>
      </c>
      <c r="AK43" s="35">
        <v>4204585</v>
      </c>
      <c r="AL43" s="35">
        <v>645</v>
      </c>
      <c r="AM43" s="35">
        <v>39724</v>
      </c>
      <c r="AN43" s="35">
        <v>0</v>
      </c>
      <c r="AO43" s="7">
        <v>59642</v>
      </c>
      <c r="AP43" s="27">
        <v>7680</v>
      </c>
      <c r="AQ43" s="7">
        <v>0</v>
      </c>
      <c r="AR43" s="108">
        <v>5308660</v>
      </c>
      <c r="AS43" s="108">
        <v>-2822256.68</v>
      </c>
    </row>
    <row r="44" spans="1:45" x14ac:dyDescent="0.35">
      <c r="A44" s="4" t="s">
        <v>477</v>
      </c>
      <c r="B44" s="4" t="s">
        <v>472</v>
      </c>
      <c r="C44" s="4" t="s">
        <v>471</v>
      </c>
      <c r="D44" s="4" t="s">
        <v>269</v>
      </c>
      <c r="E44" s="80">
        <v>43208.38958333333</v>
      </c>
      <c r="F44" s="80">
        <v>43245.675694444442</v>
      </c>
      <c r="G44" s="4" t="s">
        <v>389</v>
      </c>
      <c r="H44" s="4" t="s">
        <v>283</v>
      </c>
      <c r="I44" s="4" t="s">
        <v>470</v>
      </c>
      <c r="J44" s="4" t="s">
        <v>476</v>
      </c>
      <c r="K44" s="4"/>
      <c r="L44" s="4" t="s">
        <v>284</v>
      </c>
      <c r="M44" s="77" t="s">
        <v>268</v>
      </c>
      <c r="N44" s="77">
        <v>15165094</v>
      </c>
      <c r="O44" s="77">
        <v>393109</v>
      </c>
      <c r="P44" s="77">
        <v>101633</v>
      </c>
      <c r="Q44" s="77">
        <v>28375616</v>
      </c>
      <c r="R44" s="15">
        <v>2182662</v>
      </c>
      <c r="S44" s="15">
        <v>42880</v>
      </c>
      <c r="T44" s="15">
        <v>14838</v>
      </c>
      <c r="U44" s="15">
        <v>9463</v>
      </c>
      <c r="V44" s="15">
        <v>3538144</v>
      </c>
      <c r="W44" s="18">
        <v>3290825</v>
      </c>
      <c r="X44" s="18">
        <v>46780</v>
      </c>
      <c r="Y44" s="18">
        <v>22054</v>
      </c>
      <c r="Z44" s="18">
        <v>4057713</v>
      </c>
      <c r="AA44" s="21">
        <v>481249</v>
      </c>
      <c r="AB44" s="95">
        <v>60592</v>
      </c>
      <c r="AC44" s="95">
        <v>78358</v>
      </c>
      <c r="AD44" s="7">
        <v>0</v>
      </c>
      <c r="AE44" s="31">
        <v>1023026</v>
      </c>
      <c r="AF44" s="108">
        <v>14848584</v>
      </c>
      <c r="AG44" s="10">
        <v>8083900</v>
      </c>
      <c r="AH44" s="10">
        <v>98574</v>
      </c>
      <c r="AI44" s="10">
        <v>0</v>
      </c>
      <c r="AJ44" s="10">
        <v>0</v>
      </c>
      <c r="AK44" s="35">
        <v>36968369</v>
      </c>
      <c r="AL44" s="35">
        <v>15883</v>
      </c>
      <c r="AM44" s="35">
        <v>7043</v>
      </c>
      <c r="AN44" s="35">
        <v>0</v>
      </c>
      <c r="AO44" s="7">
        <v>1094731</v>
      </c>
      <c r="AP44" s="27">
        <v>32381</v>
      </c>
      <c r="AQ44" s="7">
        <v>0</v>
      </c>
      <c r="AR44" s="108">
        <v>46300881</v>
      </c>
      <c r="AS44" s="108">
        <v>-31452297</v>
      </c>
    </row>
    <row r="45" spans="1:45" x14ac:dyDescent="0.35">
      <c r="A45" s="4" t="s">
        <v>475</v>
      </c>
      <c r="B45" s="4" t="s">
        <v>472</v>
      </c>
      <c r="C45" s="4" t="s">
        <v>471</v>
      </c>
      <c r="D45" s="4" t="s">
        <v>211</v>
      </c>
      <c r="E45" s="80">
        <v>43229.591666666667</v>
      </c>
      <c r="F45" s="80">
        <v>43238.642361111109</v>
      </c>
      <c r="G45" s="4" t="s">
        <v>411</v>
      </c>
      <c r="H45" s="4" t="s">
        <v>283</v>
      </c>
      <c r="I45" s="4" t="s">
        <v>470</v>
      </c>
      <c r="J45" s="4" t="s">
        <v>474</v>
      </c>
      <c r="K45" s="4"/>
      <c r="L45" s="4" t="s">
        <v>284</v>
      </c>
      <c r="M45" s="77" t="s">
        <v>101</v>
      </c>
      <c r="N45" s="77">
        <v>2335069</v>
      </c>
      <c r="O45" s="77">
        <v>656277</v>
      </c>
      <c r="P45" s="77">
        <v>6029455</v>
      </c>
      <c r="Q45" s="77">
        <v>267940</v>
      </c>
      <c r="R45" s="15">
        <v>343917</v>
      </c>
      <c r="S45" s="15">
        <v>70583</v>
      </c>
      <c r="T45" s="15">
        <v>59163</v>
      </c>
      <c r="U45" s="15">
        <v>0</v>
      </c>
      <c r="V45" s="15">
        <v>732098</v>
      </c>
      <c r="W45" s="18">
        <v>506710</v>
      </c>
      <c r="X45" s="18">
        <v>78097</v>
      </c>
      <c r="Y45" s="18">
        <v>58143</v>
      </c>
      <c r="Z45" s="18">
        <v>862212</v>
      </c>
      <c r="AA45" s="21">
        <v>0</v>
      </c>
      <c r="AB45" s="95">
        <v>52866</v>
      </c>
      <c r="AC45" s="95">
        <v>0</v>
      </c>
      <c r="AD45" s="7">
        <v>15997</v>
      </c>
      <c r="AE45" s="31">
        <v>64083.82</v>
      </c>
      <c r="AF45" s="108">
        <v>2843869.82</v>
      </c>
      <c r="AG45" s="10">
        <v>710425</v>
      </c>
      <c r="AH45" s="10">
        <v>28629</v>
      </c>
      <c r="AI45" s="10">
        <v>40387</v>
      </c>
      <c r="AJ45" s="10">
        <v>0</v>
      </c>
      <c r="AK45" s="35">
        <v>4287195.07</v>
      </c>
      <c r="AL45" s="35">
        <v>16185</v>
      </c>
      <c r="AM45" s="35">
        <v>4990</v>
      </c>
      <c r="AN45" s="35">
        <v>0</v>
      </c>
      <c r="AO45" s="7">
        <v>38374.93</v>
      </c>
      <c r="AP45" s="27">
        <v>8161</v>
      </c>
      <c r="AQ45" s="7">
        <v>12727</v>
      </c>
      <c r="AR45" s="108">
        <v>5147074</v>
      </c>
      <c r="AS45" s="108">
        <v>-2303204.1800000002</v>
      </c>
    </row>
    <row r="46" spans="1:45" x14ac:dyDescent="0.35">
      <c r="A46" s="4" t="s">
        <v>473</v>
      </c>
      <c r="B46" s="4" t="s">
        <v>472</v>
      </c>
      <c r="C46" s="4" t="s">
        <v>471</v>
      </c>
      <c r="D46" s="4" t="s">
        <v>227</v>
      </c>
      <c r="E46" s="80">
        <v>43228.568055555559</v>
      </c>
      <c r="F46" s="80">
        <v>43238.54583333333</v>
      </c>
      <c r="G46" s="4" t="s">
        <v>306</v>
      </c>
      <c r="H46" s="4" t="s">
        <v>283</v>
      </c>
      <c r="I46" s="4" t="s">
        <v>470</v>
      </c>
      <c r="J46" s="4" t="s">
        <v>469</v>
      </c>
      <c r="K46" s="4"/>
      <c r="L46" s="4" t="s">
        <v>284</v>
      </c>
      <c r="M46" s="77" t="s">
        <v>29</v>
      </c>
      <c r="N46" s="77">
        <v>3285339.45</v>
      </c>
      <c r="O46" s="77">
        <v>841762.02</v>
      </c>
      <c r="P46" s="77">
        <v>175479.54</v>
      </c>
      <c r="Q46" s="77">
        <v>4910212.0999999996</v>
      </c>
      <c r="R46" s="15">
        <v>489700.14</v>
      </c>
      <c r="S46" s="15">
        <v>100110.62</v>
      </c>
      <c r="T46" s="15">
        <v>38964.35</v>
      </c>
      <c r="U46" s="15">
        <v>0</v>
      </c>
      <c r="V46" s="15">
        <v>607843.31000000006</v>
      </c>
      <c r="W46" s="18">
        <v>712918.66</v>
      </c>
      <c r="X46" s="18">
        <v>100169.68</v>
      </c>
      <c r="Y46" s="18">
        <v>38079.06</v>
      </c>
      <c r="Z46" s="18">
        <v>702160.33</v>
      </c>
      <c r="AA46" s="21">
        <v>0</v>
      </c>
      <c r="AB46" s="95">
        <v>0</v>
      </c>
      <c r="AC46" s="95">
        <v>0</v>
      </c>
      <c r="AD46" s="7">
        <v>37314.81</v>
      </c>
      <c r="AE46" s="31">
        <v>78384.53</v>
      </c>
      <c r="AF46" s="108">
        <v>2905645.49</v>
      </c>
      <c r="AG46" s="10">
        <v>1503097.92</v>
      </c>
      <c r="AH46" s="10">
        <v>4172.1099999999997</v>
      </c>
      <c r="AI46" s="10">
        <v>0</v>
      </c>
      <c r="AJ46" s="10">
        <v>0</v>
      </c>
      <c r="AK46" s="35">
        <v>5331561.97</v>
      </c>
      <c r="AL46" s="35">
        <v>21373.9</v>
      </c>
      <c r="AM46" s="35">
        <v>18570.34</v>
      </c>
      <c r="AN46" s="35">
        <v>0</v>
      </c>
      <c r="AO46" s="7">
        <v>44886.559999999998</v>
      </c>
      <c r="AP46" s="27">
        <v>0</v>
      </c>
      <c r="AQ46" s="7">
        <v>98040.48</v>
      </c>
      <c r="AR46" s="108">
        <v>7021703.2800000003</v>
      </c>
      <c r="AS46" s="108">
        <v>-4116057.79</v>
      </c>
    </row>
    <row r="47" spans="1:45" x14ac:dyDescent="0.35">
      <c r="A47" s="4"/>
      <c r="B47" s="4"/>
      <c r="C47" s="4"/>
      <c r="D47" s="4"/>
      <c r="E47" s="4"/>
      <c r="F47" s="4"/>
      <c r="G47" s="4"/>
      <c r="H47" s="4"/>
      <c r="I47" s="4"/>
      <c r="J47" s="4"/>
      <c r="K47" s="4"/>
      <c r="L47" s="4"/>
      <c r="M47" s="77"/>
      <c r="N47" s="77"/>
      <c r="O47" s="77"/>
      <c r="P47" s="77"/>
      <c r="Q47" s="77"/>
      <c r="R47" s="15"/>
      <c r="S47" s="15"/>
      <c r="T47" s="15"/>
      <c r="U47" s="15"/>
      <c r="V47" s="15"/>
      <c r="W47" s="18"/>
      <c r="X47" s="18"/>
      <c r="Y47" s="18"/>
      <c r="Z47" s="18"/>
      <c r="AA47" s="21"/>
      <c r="AB47" s="95"/>
      <c r="AC47" s="95"/>
      <c r="AD47" s="7"/>
      <c r="AE47" s="31"/>
      <c r="AF47" s="108">
        <f>SUM(AF2:AF46)</f>
        <v>283078653.71999997</v>
      </c>
      <c r="AG47" s="10"/>
      <c r="AH47" s="10"/>
      <c r="AI47" s="10"/>
      <c r="AJ47" s="10"/>
      <c r="AK47" s="35"/>
      <c r="AL47" s="35"/>
      <c r="AM47" s="35"/>
      <c r="AN47" s="35"/>
      <c r="AO47" s="7"/>
      <c r="AP47" s="27"/>
      <c r="AQ47" s="7"/>
      <c r="AR47" s="108">
        <f>SUM(AR2:AR46)</f>
        <v>818080455.26999998</v>
      </c>
      <c r="AS47" s="76">
        <f>SUM(AS2:AS46)</f>
        <v>-535001801.55000013</v>
      </c>
    </row>
    <row r="48" spans="1:45" x14ac:dyDescent="0.35">
      <c r="A48" s="127"/>
      <c r="B48" s="127"/>
      <c r="C48" s="127"/>
      <c r="D48" s="127"/>
      <c r="E48" s="127"/>
      <c r="F48" s="127"/>
      <c r="G48" s="127"/>
      <c r="H48" s="127"/>
      <c r="I48" s="127"/>
      <c r="J48" s="127"/>
      <c r="K48" s="127"/>
      <c r="L48" s="127"/>
      <c r="M48" s="128"/>
      <c r="N48" s="128"/>
      <c r="O48" s="128"/>
      <c r="P48" s="128"/>
      <c r="Q48" s="128"/>
      <c r="R48" s="129"/>
      <c r="S48" s="129"/>
      <c r="T48" s="129"/>
      <c r="U48" s="129"/>
      <c r="V48" s="129"/>
      <c r="W48" s="130"/>
      <c r="X48" s="130"/>
      <c r="Y48" s="130"/>
      <c r="Z48" s="130"/>
      <c r="AA48" s="131"/>
      <c r="AB48" s="132"/>
      <c r="AC48" s="132"/>
      <c r="AD48" s="133"/>
      <c r="AE48" s="134"/>
      <c r="AF48" s="135"/>
      <c r="AG48" s="136"/>
      <c r="AH48" s="136"/>
      <c r="AI48" s="136"/>
      <c r="AJ48" s="136"/>
      <c r="AK48" s="137"/>
      <c r="AL48" s="137"/>
      <c r="AM48" s="137"/>
      <c r="AN48" s="137"/>
      <c r="AO48" s="133"/>
      <c r="AP48" s="138"/>
      <c r="AQ48" s="133"/>
      <c r="AR48" s="135"/>
      <c r="AS48" s="139"/>
    </row>
    <row r="49" spans="1:45" x14ac:dyDescent="0.35">
      <c r="A49" s="127"/>
      <c r="B49" s="127"/>
      <c r="C49" s="127"/>
      <c r="D49" s="127"/>
      <c r="E49" s="127"/>
      <c r="F49" s="127"/>
      <c r="G49" s="127"/>
      <c r="H49" s="127"/>
      <c r="I49" s="127"/>
      <c r="J49" s="127"/>
      <c r="K49" s="127"/>
      <c r="L49" s="127"/>
      <c r="M49" s="128"/>
      <c r="N49" s="128"/>
      <c r="O49" s="128"/>
      <c r="P49" s="128"/>
      <c r="Q49" s="128"/>
      <c r="R49" s="129"/>
      <c r="S49" s="129"/>
      <c r="T49" s="129"/>
      <c r="U49" s="129"/>
      <c r="V49" s="129"/>
      <c r="W49" s="130"/>
      <c r="X49" s="130"/>
      <c r="Y49" s="130"/>
      <c r="Z49" s="130"/>
      <c r="AA49" s="131"/>
      <c r="AB49" s="132"/>
      <c r="AC49" s="132"/>
      <c r="AD49" s="133"/>
      <c r="AE49" s="134"/>
      <c r="AF49" s="135"/>
      <c r="AG49" s="136"/>
      <c r="AH49" s="136"/>
      <c r="AI49" s="136"/>
      <c r="AJ49" s="136"/>
      <c r="AK49" s="137"/>
      <c r="AL49" s="137"/>
      <c r="AM49" s="137"/>
      <c r="AN49" s="137"/>
      <c r="AO49" s="133"/>
      <c r="AP49" s="138"/>
      <c r="AQ49" s="133"/>
      <c r="AR49" s="135"/>
      <c r="AS49" s="139"/>
    </row>
    <row r="50" spans="1:45" x14ac:dyDescent="0.35">
      <c r="A50" s="127"/>
      <c r="B50" s="127"/>
      <c r="C50" s="127"/>
      <c r="D50" s="127"/>
      <c r="E50" s="127"/>
      <c r="F50" s="127"/>
      <c r="G50" s="127"/>
      <c r="H50" s="127"/>
      <c r="I50" s="127"/>
      <c r="J50" s="127"/>
      <c r="K50" s="127"/>
      <c r="L50" s="127"/>
      <c r="M50" s="128"/>
      <c r="N50" s="128"/>
      <c r="O50" s="128"/>
      <c r="P50" s="128"/>
      <c r="Q50" s="128"/>
      <c r="R50" s="129"/>
      <c r="S50" s="129"/>
      <c r="T50" s="129"/>
      <c r="U50" s="129"/>
      <c r="V50" s="129"/>
      <c r="W50" s="130"/>
      <c r="X50" s="130"/>
      <c r="Y50" s="130"/>
      <c r="Z50" s="130"/>
      <c r="AA50" s="131"/>
      <c r="AB50" s="132"/>
      <c r="AC50" s="132"/>
      <c r="AD50" s="133"/>
      <c r="AE50" s="134"/>
      <c r="AF50" s="135"/>
      <c r="AG50" s="136"/>
      <c r="AH50" s="136"/>
      <c r="AI50" s="136"/>
      <c r="AJ50" s="136"/>
      <c r="AK50" s="137"/>
      <c r="AL50" s="137"/>
      <c r="AM50" s="137"/>
      <c r="AN50" s="137"/>
      <c r="AO50" s="133"/>
      <c r="AP50" s="138"/>
      <c r="AQ50" s="133"/>
      <c r="AR50" s="135"/>
      <c r="AS50" s="139"/>
    </row>
    <row r="51" spans="1:45" x14ac:dyDescent="0.35">
      <c r="M51" s="79"/>
      <c r="N51" s="79"/>
      <c r="O51" s="79"/>
      <c r="P51" s="79"/>
      <c r="Q51" s="79"/>
      <c r="R51" s="83"/>
      <c r="S51" s="83"/>
      <c r="T51" s="83"/>
      <c r="U51" s="83"/>
      <c r="V51" s="83"/>
      <c r="W51" s="89"/>
      <c r="X51" s="89"/>
      <c r="Y51" s="89"/>
      <c r="Z51" s="89"/>
      <c r="AA51" s="92"/>
      <c r="AB51" s="96"/>
      <c r="AC51" s="96"/>
      <c r="AD51" s="87"/>
      <c r="AE51" s="103"/>
      <c r="AF51" s="109"/>
      <c r="AG51" s="112"/>
      <c r="AH51" s="112"/>
      <c r="AI51" s="112"/>
      <c r="AJ51" s="112"/>
      <c r="AK51" s="114"/>
      <c r="AL51" s="114"/>
      <c r="AM51" s="114"/>
      <c r="AN51" s="114"/>
      <c r="AO51" s="87"/>
      <c r="AP51" s="99"/>
      <c r="AQ51" s="87"/>
      <c r="AR51" s="109"/>
      <c r="AS51" s="109"/>
    </row>
    <row r="52" spans="1:45" x14ac:dyDescent="0.35">
      <c r="L52" s="9" t="s">
        <v>205</v>
      </c>
      <c r="M52" s="13">
        <f>SUM(N52:AS52)</f>
        <v>158685877.70999995</v>
      </c>
      <c r="O52" s="79"/>
      <c r="P52" s="79"/>
      <c r="Q52" s="79"/>
      <c r="R52" s="83"/>
      <c r="S52" s="83"/>
      <c r="T52" s="83"/>
      <c r="U52" s="83"/>
      <c r="V52" s="83"/>
      <c r="W52" s="89"/>
      <c r="X52" s="89"/>
      <c r="Y52" s="89"/>
      <c r="Z52" s="89"/>
      <c r="AA52" s="92"/>
      <c r="AB52" s="96"/>
      <c r="AC52" s="96"/>
      <c r="AD52" s="87"/>
      <c r="AE52" s="103"/>
      <c r="AF52" s="109"/>
      <c r="AG52" s="112">
        <f>SUM(AG2:AG47)</f>
        <v>155143823.88999996</v>
      </c>
      <c r="AH52" s="112">
        <f t="shared" ref="AH52:AJ52" si="0">SUM(AH2:AH47)</f>
        <v>731339.91999999993</v>
      </c>
      <c r="AI52" s="112">
        <f t="shared" si="0"/>
        <v>2279389.9699999997</v>
      </c>
      <c r="AJ52" s="112">
        <f t="shared" si="0"/>
        <v>531323.93000000005</v>
      </c>
      <c r="AK52" s="114"/>
      <c r="AL52" s="114"/>
      <c r="AM52" s="114"/>
      <c r="AN52" s="114"/>
      <c r="AO52" s="87"/>
      <c r="AP52" s="99"/>
      <c r="AQ52" s="87"/>
      <c r="AR52" s="109"/>
      <c r="AS52" s="109"/>
    </row>
    <row r="53" spans="1:45" x14ac:dyDescent="0.35">
      <c r="L53" s="34" t="s">
        <v>209</v>
      </c>
      <c r="M53" s="13">
        <f t="shared" ref="M53:M55" si="1">SUM(N53:AS53)</f>
        <v>644294022.87</v>
      </c>
      <c r="AK53" s="115">
        <f>SUM(AK2:AK47)</f>
        <v>641073835.85000002</v>
      </c>
      <c r="AL53" s="115">
        <f t="shared" ref="AL53:AN53" si="2">SUM(AL2:AL47)</f>
        <v>1080037.7999999998</v>
      </c>
      <c r="AM53" s="115">
        <f t="shared" si="2"/>
        <v>1922030.39</v>
      </c>
      <c r="AN53" s="115">
        <f t="shared" si="2"/>
        <v>218118.83</v>
      </c>
    </row>
    <row r="54" spans="1:45" x14ac:dyDescent="0.35">
      <c r="L54" s="26" t="s">
        <v>210</v>
      </c>
      <c r="M54" s="13">
        <f t="shared" si="1"/>
        <v>1422605.3599999999</v>
      </c>
      <c r="AP54" s="116">
        <f>SUM(AP2:AP47)</f>
        <v>1422605.3599999999</v>
      </c>
    </row>
    <row r="55" spans="1:45" x14ac:dyDescent="0.35">
      <c r="L55" s="29" t="s">
        <v>7</v>
      </c>
      <c r="M55" s="13">
        <f t="shared" si="1"/>
        <v>13677949.33</v>
      </c>
      <c r="AO55" s="101">
        <f>SUM(AO2:AO47)</f>
        <v>11500786.18</v>
      </c>
      <c r="AQ55" s="101">
        <f>SUM(AQ2:AQ47)</f>
        <v>2177163.1500000004</v>
      </c>
    </row>
    <row r="56" spans="1:45" x14ac:dyDescent="0.35">
      <c r="M56" s="38">
        <f>SUM(M52:M55)</f>
        <v>818080455.26999998</v>
      </c>
    </row>
    <row r="59" spans="1:45" x14ac:dyDescent="0.35">
      <c r="L59" s="14" t="s">
        <v>203</v>
      </c>
      <c r="M59" s="13">
        <f t="shared" ref="M59:M64" si="3">SUM(N59:AS59)</f>
        <v>114730066.72</v>
      </c>
      <c r="R59" s="84">
        <f>SUM(R2:R47)</f>
        <v>45626656.129999995</v>
      </c>
      <c r="S59" s="84">
        <f t="shared" ref="S59:V59" si="4">SUM(S2:S47)</f>
        <v>1797341.94</v>
      </c>
      <c r="T59" s="84">
        <f t="shared" si="4"/>
        <v>1632248.65</v>
      </c>
      <c r="U59" s="84">
        <f t="shared" si="4"/>
        <v>3307978.5999999996</v>
      </c>
      <c r="V59" s="84">
        <f t="shared" si="4"/>
        <v>62365841.400000013</v>
      </c>
    </row>
    <row r="60" spans="1:45" x14ac:dyDescent="0.35">
      <c r="L60" s="17" t="s">
        <v>202</v>
      </c>
      <c r="M60" s="13">
        <f t="shared" si="3"/>
        <v>144018279.33999997</v>
      </c>
      <c r="W60" s="90">
        <f>SUM(W2:W47)</f>
        <v>67544338.920000002</v>
      </c>
      <c r="X60" s="90">
        <f t="shared" ref="X60:Z60" si="5">SUM(X2:X47)</f>
        <v>1833451.1400000004</v>
      </c>
      <c r="Y60" s="90">
        <f t="shared" si="5"/>
        <v>2945476.6899999995</v>
      </c>
      <c r="Z60" s="90">
        <f t="shared" si="5"/>
        <v>71695012.589999989</v>
      </c>
    </row>
    <row r="61" spans="1:45" x14ac:dyDescent="0.35">
      <c r="L61" s="20" t="s">
        <v>206</v>
      </c>
      <c r="M61" s="13">
        <f t="shared" si="3"/>
        <v>6073160.2800000003</v>
      </c>
      <c r="AA61" s="93">
        <f>SUM(AA2:AA47)</f>
        <v>6073160.2800000003</v>
      </c>
    </row>
    <row r="62" spans="1:45" x14ac:dyDescent="0.35">
      <c r="L62" s="29" t="s">
        <v>7</v>
      </c>
      <c r="M62" s="13">
        <f t="shared" si="3"/>
        <v>557101.96</v>
      </c>
      <c r="AD62" s="101">
        <f>SUM(AD2:AD47)</f>
        <v>557101.96</v>
      </c>
    </row>
    <row r="63" spans="1:45" x14ac:dyDescent="0.35">
      <c r="L63" s="26" t="s">
        <v>207</v>
      </c>
      <c r="M63" s="13">
        <f t="shared" si="3"/>
        <v>2246270.8200000003</v>
      </c>
      <c r="AB63" s="100">
        <f>SUM(AB2:AB47)</f>
        <v>1681001.1</v>
      </c>
      <c r="AC63" s="100">
        <f>SUM(AC2:AC47)</f>
        <v>565269.72</v>
      </c>
    </row>
    <row r="64" spans="1:45" x14ac:dyDescent="0.35">
      <c r="L64" s="30" t="s">
        <v>208</v>
      </c>
      <c r="M64" s="13">
        <f t="shared" si="3"/>
        <v>15453774.599999998</v>
      </c>
      <c r="AE64" s="104">
        <f>SUM(AE2:AE47)</f>
        <v>15453774.599999998</v>
      </c>
    </row>
    <row r="65" spans="13:13" x14ac:dyDescent="0.35">
      <c r="M65" s="38">
        <f>SUM(M59:M64)</f>
        <v>283078653.71999997</v>
      </c>
    </row>
  </sheetData>
  <pageMargins left="0.70866141732283472" right="0.70866141732283472" top="0.74803149606299213" bottom="0.74803149606299213" header="0.31496062992125984" footer="0.31496062992125984"/>
  <pageSetup scale="2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W65"/>
  <sheetViews>
    <sheetView zoomScale="60" zoomScaleNormal="60" workbookViewId="0">
      <pane ySplit="2" topLeftCell="A30" activePane="bottomLeft" state="frozen"/>
      <selection activeCell="E1" sqref="E1"/>
      <selection pane="bottomLeft" activeCell="A52" sqref="A52:XFD52"/>
    </sheetView>
  </sheetViews>
  <sheetFormatPr defaultColWidth="9.1796875" defaultRowHeight="15.5" x14ac:dyDescent="0.35"/>
  <cols>
    <col min="1" max="1" width="28.453125" style="2" bestFit="1" customWidth="1"/>
    <col min="2" max="2" width="18.81640625" style="2" customWidth="1"/>
    <col min="3" max="3" width="5.81640625" style="2" customWidth="1"/>
    <col min="4" max="4" width="21.81640625" style="23" bestFit="1" customWidth="1"/>
    <col min="5" max="5" width="19.453125" style="23" bestFit="1" customWidth="1"/>
    <col min="6" max="6" width="20.453125" style="23" bestFit="1" customWidth="1"/>
    <col min="7" max="7" width="21.1796875" style="23" bestFit="1" customWidth="1"/>
    <col min="8" max="8" width="19.81640625" style="14" bestFit="1" customWidth="1"/>
    <col min="9" max="9" width="18.1796875" style="14" bestFit="1" customWidth="1"/>
    <col min="10" max="11" width="17.81640625" style="14" bestFit="1" customWidth="1"/>
    <col min="12" max="12" width="20.453125" style="14" bestFit="1" customWidth="1"/>
    <col min="13" max="13" width="20.453125" style="17" bestFit="1" customWidth="1"/>
    <col min="14" max="15" width="18.1796875" style="17" bestFit="1" customWidth="1"/>
    <col min="16" max="16" width="19.81640625" style="17" bestFit="1" customWidth="1"/>
    <col min="17" max="17" width="18.1796875" style="20" bestFit="1" customWidth="1"/>
    <col min="18" max="18" width="18.1796875" style="26" bestFit="1" customWidth="1"/>
    <col min="19" max="19" width="15.54296875" style="26" bestFit="1" customWidth="1"/>
    <col min="20" max="20" width="15.54296875" style="29" bestFit="1" customWidth="1"/>
    <col min="21" max="21" width="19.81640625" style="30" bestFit="1" customWidth="1"/>
    <col min="22" max="22" width="22.1796875" style="23" bestFit="1" customWidth="1"/>
    <col min="23" max="23" width="21.1796875" style="9" bestFit="1" customWidth="1"/>
    <col min="24" max="24" width="15.81640625" style="9" bestFit="1" customWidth="1"/>
    <col min="25" max="25" width="18.81640625" style="9" bestFit="1" customWidth="1"/>
    <col min="26" max="26" width="16.1796875" style="9" bestFit="1" customWidth="1"/>
    <col min="27" max="27" width="21.81640625" style="34" bestFit="1" customWidth="1"/>
    <col min="28" max="28" width="17.1796875" style="34" bestFit="1" customWidth="1"/>
    <col min="29" max="29" width="18.1796875" style="34" bestFit="1" customWidth="1"/>
    <col min="30" max="30" width="16.1796875" style="34" bestFit="1" customWidth="1"/>
    <col min="31" max="31" width="19" style="9" bestFit="1" customWidth="1"/>
    <col min="32" max="32" width="16.1796875" style="9" bestFit="1" customWidth="1"/>
    <col min="33" max="33" width="18.1796875" style="26" bestFit="1" customWidth="1"/>
    <col min="34" max="34" width="17.1796875" style="29" bestFit="1" customWidth="1"/>
    <col min="35" max="36" width="21.1796875" style="23" bestFit="1" customWidth="1"/>
    <col min="37" max="37" width="28.81640625" style="23" bestFit="1" customWidth="1"/>
    <col min="38" max="38" width="23.81640625" style="23" bestFit="1" customWidth="1"/>
    <col min="39" max="39" width="29.453125" style="23" bestFit="1" customWidth="1"/>
    <col min="40" max="40" width="21.1796875" style="23" bestFit="1" customWidth="1"/>
    <col min="41" max="41" width="58" style="23" bestFit="1" customWidth="1"/>
    <col min="42" max="42" width="15.54296875" style="23" bestFit="1" customWidth="1"/>
    <col min="43" max="43" width="16.81640625" style="23" bestFit="1" customWidth="1"/>
    <col min="44" max="45" width="14.453125" style="23" bestFit="1" customWidth="1"/>
    <col min="46" max="46" width="14.81640625" style="23" bestFit="1" customWidth="1"/>
    <col min="47" max="47" width="25.54296875" style="23" bestFit="1" customWidth="1"/>
    <col min="48" max="48" width="38" style="23" bestFit="1" customWidth="1"/>
    <col min="49" max="49" width="18.81640625" style="23" bestFit="1" customWidth="1"/>
    <col min="50" max="51" width="0" style="2" hidden="1" customWidth="1"/>
    <col min="52" max="16384" width="9.1796875" style="2"/>
  </cols>
  <sheetData>
    <row r="1" spans="1:49" x14ac:dyDescent="0.35">
      <c r="A1" s="2" t="s">
        <v>184</v>
      </c>
      <c r="B1" s="2" t="s">
        <v>183</v>
      </c>
      <c r="C1" s="2" t="s">
        <v>182</v>
      </c>
      <c r="D1" s="23" t="s">
        <v>181</v>
      </c>
      <c r="E1" s="23" t="s">
        <v>180</v>
      </c>
      <c r="F1" s="23" t="s">
        <v>179</v>
      </c>
      <c r="G1" s="23" t="s">
        <v>178</v>
      </c>
      <c r="H1" s="14" t="s">
        <v>177</v>
      </c>
      <c r="I1" s="14" t="s">
        <v>176</v>
      </c>
      <c r="J1" s="14" t="s">
        <v>175</v>
      </c>
      <c r="K1" s="14" t="s">
        <v>174</v>
      </c>
      <c r="L1" s="14" t="s">
        <v>173</v>
      </c>
      <c r="M1" s="17" t="s">
        <v>172</v>
      </c>
      <c r="N1" s="17" t="s">
        <v>171</v>
      </c>
      <c r="O1" s="17" t="s">
        <v>170</v>
      </c>
      <c r="P1" s="17" t="s">
        <v>169</v>
      </c>
      <c r="Q1" s="20" t="s">
        <v>168</v>
      </c>
      <c r="R1" s="26" t="s">
        <v>167</v>
      </c>
      <c r="S1" s="26" t="s">
        <v>166</v>
      </c>
      <c r="T1" s="29" t="s">
        <v>165</v>
      </c>
      <c r="U1" s="30" t="s">
        <v>164</v>
      </c>
      <c r="V1" s="23" t="s">
        <v>163</v>
      </c>
      <c r="W1" s="9" t="s">
        <v>162</v>
      </c>
      <c r="X1" s="9" t="s">
        <v>161</v>
      </c>
      <c r="Y1" s="9" t="s">
        <v>160</v>
      </c>
      <c r="Z1" s="9" t="s">
        <v>159</v>
      </c>
      <c r="AA1" s="34" t="s">
        <v>158</v>
      </c>
      <c r="AB1" s="34" t="s">
        <v>157</v>
      </c>
      <c r="AC1" s="34" t="s">
        <v>156</v>
      </c>
      <c r="AD1" s="34" t="s">
        <v>155</v>
      </c>
      <c r="AE1" s="9" t="s">
        <v>154</v>
      </c>
      <c r="AF1" s="9" t="s">
        <v>153</v>
      </c>
      <c r="AG1" s="26" t="s">
        <v>152</v>
      </c>
      <c r="AH1" s="29" t="s">
        <v>151</v>
      </c>
      <c r="AI1" s="23" t="s">
        <v>150</v>
      </c>
      <c r="AJ1" s="23" t="s">
        <v>200</v>
      </c>
      <c r="AK1" s="23" t="s">
        <v>149</v>
      </c>
      <c r="AL1" s="23" t="s">
        <v>148</v>
      </c>
      <c r="AM1" s="23" t="s">
        <v>147</v>
      </c>
      <c r="AN1" s="23" t="s">
        <v>146</v>
      </c>
      <c r="AO1" s="23" t="s">
        <v>145</v>
      </c>
      <c r="AP1" s="23" t="s">
        <v>144</v>
      </c>
      <c r="AQ1" s="23" t="s">
        <v>143</v>
      </c>
      <c r="AR1" s="23" t="s">
        <v>142</v>
      </c>
      <c r="AS1" s="23" t="s">
        <v>141</v>
      </c>
      <c r="AT1" s="23" t="s">
        <v>140</v>
      </c>
      <c r="AU1" s="23" t="s">
        <v>139</v>
      </c>
      <c r="AV1" s="23" t="s">
        <v>138</v>
      </c>
      <c r="AW1" s="23" t="s">
        <v>137</v>
      </c>
    </row>
    <row r="2" spans="1:49" ht="211.5" x14ac:dyDescent="0.35">
      <c r="A2" s="4"/>
      <c r="B2" s="4"/>
      <c r="C2" s="4"/>
      <c r="D2" s="39" t="s">
        <v>136</v>
      </c>
      <c r="E2" s="39" t="s">
        <v>135</v>
      </c>
      <c r="F2" s="39" t="s">
        <v>134</v>
      </c>
      <c r="G2" s="39" t="s">
        <v>133</v>
      </c>
      <c r="H2" s="40" t="s">
        <v>199</v>
      </c>
      <c r="I2" s="40" t="s">
        <v>131</v>
      </c>
      <c r="J2" s="40" t="s">
        <v>130</v>
      </c>
      <c r="K2" s="40" t="s">
        <v>129</v>
      </c>
      <c r="L2" s="40" t="s">
        <v>128</v>
      </c>
      <c r="M2" s="41" t="s">
        <v>127</v>
      </c>
      <c r="N2" s="41" t="s">
        <v>126</v>
      </c>
      <c r="O2" s="41" t="s">
        <v>125</v>
      </c>
      <c r="P2" s="41" t="s">
        <v>124</v>
      </c>
      <c r="Q2" s="42" t="s">
        <v>198</v>
      </c>
      <c r="R2" s="43" t="s">
        <v>122</v>
      </c>
      <c r="S2" s="43" t="s">
        <v>197</v>
      </c>
      <c r="T2" s="44" t="s">
        <v>196</v>
      </c>
      <c r="U2" s="45" t="s">
        <v>195</v>
      </c>
      <c r="V2" s="39" t="s">
        <v>194</v>
      </c>
      <c r="W2" s="46" t="s">
        <v>118</v>
      </c>
      <c r="X2" s="46" t="s">
        <v>117</v>
      </c>
      <c r="Y2" s="46" t="s">
        <v>116</v>
      </c>
      <c r="Z2" s="46" t="s">
        <v>115</v>
      </c>
      <c r="AA2" s="47" t="s">
        <v>114</v>
      </c>
      <c r="AB2" s="47" t="s">
        <v>113</v>
      </c>
      <c r="AC2" s="47" t="s">
        <v>112</v>
      </c>
      <c r="AD2" s="47" t="s">
        <v>111</v>
      </c>
      <c r="AE2" s="46" t="s">
        <v>193</v>
      </c>
      <c r="AF2" s="46" t="s">
        <v>192</v>
      </c>
      <c r="AG2" s="43" t="s">
        <v>191</v>
      </c>
      <c r="AH2" s="44" t="s">
        <v>190</v>
      </c>
      <c r="AI2" s="39" t="s">
        <v>189</v>
      </c>
      <c r="AJ2" s="39" t="s">
        <v>188</v>
      </c>
      <c r="AK2" s="48"/>
    </row>
    <row r="3" spans="1:49" x14ac:dyDescent="0.35">
      <c r="A3" s="4" t="s">
        <v>187</v>
      </c>
      <c r="B3" s="4" t="s">
        <v>105</v>
      </c>
      <c r="C3" s="4"/>
      <c r="D3" s="24">
        <v>0</v>
      </c>
      <c r="E3" s="24">
        <v>20720</v>
      </c>
      <c r="F3" s="24">
        <v>0</v>
      </c>
      <c r="G3" s="24">
        <v>66587</v>
      </c>
      <c r="H3" s="15">
        <v>0</v>
      </c>
      <c r="I3" s="15">
        <v>2246</v>
      </c>
      <c r="J3" s="15">
        <v>0</v>
      </c>
      <c r="K3" s="15">
        <v>114</v>
      </c>
      <c r="L3" s="15">
        <v>8985</v>
      </c>
      <c r="M3" s="18">
        <v>0</v>
      </c>
      <c r="N3" s="18">
        <v>2466</v>
      </c>
      <c r="O3" s="18">
        <v>0</v>
      </c>
      <c r="P3" s="18">
        <v>10036</v>
      </c>
      <c r="Q3" s="21">
        <v>0</v>
      </c>
      <c r="R3" s="27">
        <v>0</v>
      </c>
      <c r="S3" s="27">
        <v>0</v>
      </c>
      <c r="T3" s="7">
        <v>0</v>
      </c>
      <c r="U3" s="31">
        <v>0</v>
      </c>
      <c r="V3" s="24">
        <v>23847</v>
      </c>
      <c r="W3" s="10">
        <v>0</v>
      </c>
      <c r="X3" s="10">
        <v>0</v>
      </c>
      <c r="Y3" s="10">
        <v>0</v>
      </c>
      <c r="Z3" s="10">
        <v>0</v>
      </c>
      <c r="AA3" s="35">
        <v>0</v>
      </c>
      <c r="AB3" s="35">
        <v>2791</v>
      </c>
      <c r="AC3" s="35">
        <v>0</v>
      </c>
      <c r="AD3" s="35">
        <v>0</v>
      </c>
      <c r="AE3" s="10">
        <v>0</v>
      </c>
      <c r="AF3" s="10">
        <v>0</v>
      </c>
      <c r="AG3" s="27">
        <v>0</v>
      </c>
      <c r="AH3" s="7">
        <v>0</v>
      </c>
      <c r="AI3" s="24">
        <v>2791</v>
      </c>
      <c r="AJ3" s="24">
        <v>-21056</v>
      </c>
      <c r="AK3" s="48">
        <v>42879.49895833333</v>
      </c>
      <c r="AL3" s="23" t="s">
        <v>11</v>
      </c>
      <c r="AM3" s="23" t="s">
        <v>186</v>
      </c>
      <c r="AN3" s="23" t="s">
        <v>185</v>
      </c>
      <c r="AO3" s="23" t="s">
        <v>104</v>
      </c>
      <c r="AP3" s="23">
        <v>538</v>
      </c>
      <c r="AQ3" s="23">
        <v>37</v>
      </c>
      <c r="AR3" s="23">
        <v>959</v>
      </c>
      <c r="AS3" s="23">
        <v>509784</v>
      </c>
      <c r="AT3" s="23">
        <v>898</v>
      </c>
      <c r="AU3" s="23">
        <v>690</v>
      </c>
      <c r="AW3" s="23">
        <v>55045</v>
      </c>
    </row>
    <row r="4" spans="1:49" x14ac:dyDescent="0.35">
      <c r="A4" s="4" t="s">
        <v>187</v>
      </c>
      <c r="B4" s="4" t="s">
        <v>67</v>
      </c>
      <c r="C4" s="4"/>
      <c r="D4" s="24">
        <v>3199591</v>
      </c>
      <c r="E4" s="24">
        <v>614582</v>
      </c>
      <c r="F4" s="24">
        <v>5543574</v>
      </c>
      <c r="G4" s="24">
        <v>2929</v>
      </c>
      <c r="H4" s="15">
        <v>490818</v>
      </c>
      <c r="I4" s="15">
        <v>57036</v>
      </c>
      <c r="J4" s="15">
        <v>0</v>
      </c>
      <c r="K4" s="15">
        <v>777803</v>
      </c>
      <c r="L4" s="15">
        <v>9903</v>
      </c>
      <c r="M4" s="18">
        <v>694311</v>
      </c>
      <c r="N4" s="18">
        <v>73750</v>
      </c>
      <c r="O4" s="18">
        <v>792731</v>
      </c>
      <c r="P4" s="18">
        <v>635</v>
      </c>
      <c r="Q4" s="21">
        <v>0</v>
      </c>
      <c r="R4" s="27">
        <v>0</v>
      </c>
      <c r="S4" s="27">
        <v>0</v>
      </c>
      <c r="T4" s="7">
        <v>0</v>
      </c>
      <c r="U4" s="31">
        <v>63113.23</v>
      </c>
      <c r="V4" s="24">
        <v>2960100.23</v>
      </c>
      <c r="W4" s="10">
        <v>501004</v>
      </c>
      <c r="X4" s="10">
        <v>96999</v>
      </c>
      <c r="Y4" s="10">
        <v>0</v>
      </c>
      <c r="Z4" s="10">
        <v>0</v>
      </c>
      <c r="AA4" s="35">
        <v>5273660</v>
      </c>
      <c r="AB4" s="35">
        <v>44206</v>
      </c>
      <c r="AC4" s="35">
        <v>0</v>
      </c>
      <c r="AD4" s="35">
        <v>0</v>
      </c>
      <c r="AE4" s="10">
        <v>0</v>
      </c>
      <c r="AF4" s="10">
        <v>0</v>
      </c>
      <c r="AG4" s="27">
        <v>15431</v>
      </c>
      <c r="AH4" s="7">
        <v>0</v>
      </c>
      <c r="AI4" s="24">
        <v>5931300</v>
      </c>
      <c r="AJ4" s="24">
        <v>2971200</v>
      </c>
      <c r="AK4" s="48">
        <v>42873.396145833336</v>
      </c>
      <c r="AL4" s="23" t="s">
        <v>11</v>
      </c>
      <c r="AM4" s="23" t="s">
        <v>186</v>
      </c>
      <c r="AN4" s="23" t="s">
        <v>185</v>
      </c>
      <c r="AO4" s="23" t="s">
        <v>66</v>
      </c>
      <c r="AP4" s="23">
        <v>538</v>
      </c>
      <c r="AQ4" s="23">
        <v>37</v>
      </c>
      <c r="AR4" s="23">
        <v>959</v>
      </c>
      <c r="AS4" s="23">
        <v>509772</v>
      </c>
      <c r="AT4" s="23">
        <v>898</v>
      </c>
      <c r="AU4" s="23">
        <v>691</v>
      </c>
      <c r="AW4" s="23">
        <v>48245</v>
      </c>
    </row>
    <row r="5" spans="1:49" x14ac:dyDescent="0.35">
      <c r="A5" s="4" t="s">
        <v>187</v>
      </c>
      <c r="B5" s="4" t="s">
        <v>33</v>
      </c>
      <c r="C5" s="4"/>
      <c r="D5" s="24">
        <v>14454349</v>
      </c>
      <c r="E5" s="24">
        <v>99856</v>
      </c>
      <c r="F5" s="24">
        <v>0</v>
      </c>
      <c r="G5" s="24">
        <v>24790281.82</v>
      </c>
      <c r="H5" s="15">
        <v>2222572</v>
      </c>
      <c r="I5" s="15">
        <v>10140</v>
      </c>
      <c r="J5" s="15">
        <v>0</v>
      </c>
      <c r="K5" s="15">
        <v>15181</v>
      </c>
      <c r="L5" s="15">
        <v>3084552</v>
      </c>
      <c r="M5" s="18">
        <v>3259162</v>
      </c>
      <c r="N5" s="18">
        <v>11882</v>
      </c>
      <c r="O5" s="18">
        <v>0</v>
      </c>
      <c r="P5" s="18">
        <v>3545010</v>
      </c>
      <c r="Q5" s="21">
        <v>303988.3</v>
      </c>
      <c r="R5" s="27">
        <v>190297.09</v>
      </c>
      <c r="S5" s="27">
        <v>0</v>
      </c>
      <c r="T5" s="7">
        <v>0</v>
      </c>
      <c r="U5" s="31">
        <v>1205510.5</v>
      </c>
      <c r="V5" s="24">
        <v>13848294.890000001</v>
      </c>
      <c r="W5" s="10">
        <v>10897311</v>
      </c>
      <c r="X5" s="10">
        <v>12631</v>
      </c>
      <c r="Y5" s="10">
        <v>0</v>
      </c>
      <c r="Z5" s="10">
        <v>0</v>
      </c>
      <c r="AA5" s="35">
        <v>40395394.280000001</v>
      </c>
      <c r="AB5" s="35">
        <v>8655</v>
      </c>
      <c r="AC5" s="35">
        <v>7621</v>
      </c>
      <c r="AD5" s="35">
        <v>18626</v>
      </c>
      <c r="AE5" s="10">
        <v>621682.92000000004</v>
      </c>
      <c r="AF5" s="10">
        <v>27943.63</v>
      </c>
      <c r="AG5" s="27">
        <v>175020.62</v>
      </c>
      <c r="AH5" s="7">
        <v>57717.95</v>
      </c>
      <c r="AI5" s="24">
        <v>52222603.399999999</v>
      </c>
      <c r="AJ5" s="24">
        <v>38374309</v>
      </c>
      <c r="AK5" s="48">
        <v>42872.535219907404</v>
      </c>
      <c r="AL5" s="23" t="s">
        <v>11</v>
      </c>
      <c r="AM5" s="23" t="s">
        <v>186</v>
      </c>
      <c r="AN5" s="23" t="s">
        <v>185</v>
      </c>
      <c r="AO5" s="23" t="s">
        <v>32</v>
      </c>
      <c r="AP5" s="23">
        <v>538</v>
      </c>
      <c r="AQ5" s="23">
        <v>37</v>
      </c>
      <c r="AR5" s="23">
        <v>959</v>
      </c>
      <c r="AS5" s="23">
        <v>508416</v>
      </c>
      <c r="AT5" s="23">
        <v>898</v>
      </c>
      <c r="AU5" s="23">
        <v>463</v>
      </c>
      <c r="AW5" s="23">
        <v>48933</v>
      </c>
    </row>
    <row r="6" spans="1:49" x14ac:dyDescent="0.35">
      <c r="A6" s="4" t="s">
        <v>187</v>
      </c>
      <c r="B6" s="4" t="s">
        <v>103</v>
      </c>
      <c r="C6" s="4"/>
      <c r="D6" s="24">
        <v>5391396</v>
      </c>
      <c r="E6" s="24">
        <v>479807</v>
      </c>
      <c r="F6" s="24">
        <v>7966035</v>
      </c>
      <c r="G6" s="24">
        <v>59658</v>
      </c>
      <c r="H6" s="15">
        <v>786333</v>
      </c>
      <c r="I6" s="15">
        <v>50616</v>
      </c>
      <c r="J6" s="15">
        <v>21574</v>
      </c>
      <c r="K6" s="15">
        <v>39559</v>
      </c>
      <c r="L6" s="15">
        <v>984237</v>
      </c>
      <c r="M6" s="18">
        <v>1162054</v>
      </c>
      <c r="N6" s="18">
        <v>56621</v>
      </c>
      <c r="O6" s="18">
        <v>12946</v>
      </c>
      <c r="P6" s="18">
        <v>1134552</v>
      </c>
      <c r="Q6" s="21">
        <v>50653</v>
      </c>
      <c r="R6" s="27">
        <v>32368</v>
      </c>
      <c r="S6" s="27">
        <v>0</v>
      </c>
      <c r="T6" s="7">
        <v>0</v>
      </c>
      <c r="U6" s="31">
        <v>247641.14</v>
      </c>
      <c r="V6" s="24">
        <v>4579154.1399999997</v>
      </c>
      <c r="W6" s="10">
        <v>3031495</v>
      </c>
      <c r="X6" s="10">
        <v>89520</v>
      </c>
      <c r="Y6" s="10">
        <v>47875</v>
      </c>
      <c r="Z6" s="10">
        <v>0</v>
      </c>
      <c r="AA6" s="35">
        <v>9646200</v>
      </c>
      <c r="AB6" s="35">
        <v>3572</v>
      </c>
      <c r="AC6" s="35">
        <v>45180</v>
      </c>
      <c r="AD6" s="35">
        <v>0</v>
      </c>
      <c r="AE6" s="10">
        <v>142651</v>
      </c>
      <c r="AF6" s="10">
        <v>0</v>
      </c>
      <c r="AG6" s="27">
        <v>109763</v>
      </c>
      <c r="AH6" s="7">
        <v>0</v>
      </c>
      <c r="AI6" s="24">
        <v>13116256</v>
      </c>
      <c r="AJ6" s="24">
        <v>8537102</v>
      </c>
      <c r="AK6" s="48">
        <v>42871.525046296294</v>
      </c>
      <c r="AL6" s="23" t="s">
        <v>11</v>
      </c>
      <c r="AM6" s="23" t="s">
        <v>186</v>
      </c>
      <c r="AN6" s="23" t="s">
        <v>185</v>
      </c>
      <c r="AO6" s="23" t="s">
        <v>102</v>
      </c>
      <c r="AP6" s="23">
        <v>538</v>
      </c>
      <c r="AQ6" s="23">
        <v>37</v>
      </c>
      <c r="AR6" s="23">
        <v>959</v>
      </c>
      <c r="AS6" s="23">
        <v>509516</v>
      </c>
      <c r="AT6" s="23">
        <v>898</v>
      </c>
      <c r="AU6" s="23">
        <v>475</v>
      </c>
      <c r="AW6" s="23">
        <v>55326</v>
      </c>
    </row>
    <row r="7" spans="1:49" x14ac:dyDescent="0.35">
      <c r="A7" s="4" t="s">
        <v>187</v>
      </c>
      <c r="B7" s="4" t="s">
        <v>101</v>
      </c>
      <c r="C7" s="4"/>
      <c r="D7" s="24">
        <v>2335069</v>
      </c>
      <c r="E7" s="24">
        <v>655983</v>
      </c>
      <c r="F7" s="24">
        <v>267940</v>
      </c>
      <c r="G7" s="24">
        <v>6029455</v>
      </c>
      <c r="H7" s="15">
        <v>344168</v>
      </c>
      <c r="I7" s="15">
        <v>70618</v>
      </c>
      <c r="J7" s="15">
        <v>59163</v>
      </c>
      <c r="K7" s="15">
        <v>0</v>
      </c>
      <c r="L7" s="15">
        <v>732106</v>
      </c>
      <c r="M7" s="18">
        <v>506710</v>
      </c>
      <c r="N7" s="18">
        <v>78062</v>
      </c>
      <c r="O7" s="18">
        <v>58143</v>
      </c>
      <c r="P7" s="18">
        <v>862212</v>
      </c>
      <c r="Q7" s="21">
        <v>0</v>
      </c>
      <c r="R7" s="27">
        <v>52866</v>
      </c>
      <c r="S7" s="27">
        <v>0</v>
      </c>
      <c r="T7" s="7">
        <v>15997</v>
      </c>
      <c r="U7" s="31">
        <v>64083.82</v>
      </c>
      <c r="V7" s="24">
        <v>2844128.82</v>
      </c>
      <c r="W7" s="10">
        <v>710425</v>
      </c>
      <c r="X7" s="10">
        <v>28629</v>
      </c>
      <c r="Y7" s="10">
        <v>40387</v>
      </c>
      <c r="Z7" s="10">
        <v>0</v>
      </c>
      <c r="AA7" s="35">
        <v>4287195</v>
      </c>
      <c r="AB7" s="35">
        <v>16185</v>
      </c>
      <c r="AC7" s="35">
        <v>4990</v>
      </c>
      <c r="AD7" s="35">
        <v>0</v>
      </c>
      <c r="AE7" s="10">
        <v>38375</v>
      </c>
      <c r="AF7" s="10">
        <v>0</v>
      </c>
      <c r="AG7" s="27">
        <v>8161</v>
      </c>
      <c r="AH7" s="7">
        <v>12978</v>
      </c>
      <c r="AI7" s="24">
        <v>5147325</v>
      </c>
      <c r="AJ7" s="24">
        <v>2303196</v>
      </c>
      <c r="AK7" s="48">
        <v>42870.667453703703</v>
      </c>
      <c r="AL7" s="23" t="s">
        <v>11</v>
      </c>
      <c r="AM7" s="23" t="s">
        <v>186</v>
      </c>
      <c r="AN7" s="23" t="s">
        <v>185</v>
      </c>
      <c r="AO7" s="23" t="s">
        <v>100</v>
      </c>
      <c r="AP7" s="23">
        <v>538</v>
      </c>
      <c r="AQ7" s="23">
        <v>37</v>
      </c>
      <c r="AR7" s="23">
        <v>959</v>
      </c>
      <c r="AS7" s="23">
        <v>509786</v>
      </c>
      <c r="AT7" s="23">
        <v>898</v>
      </c>
      <c r="AU7" s="23">
        <v>685</v>
      </c>
      <c r="AW7" s="23">
        <v>55045</v>
      </c>
    </row>
    <row r="8" spans="1:49" x14ac:dyDescent="0.35">
      <c r="A8" s="4" t="s">
        <v>187</v>
      </c>
      <c r="B8" s="4" t="s">
        <v>99</v>
      </c>
      <c r="C8" s="4"/>
      <c r="D8" s="24">
        <v>3954100</v>
      </c>
      <c r="E8" s="24">
        <v>474100</v>
      </c>
      <c r="F8" s="24">
        <v>101700</v>
      </c>
      <c r="G8" s="24">
        <v>7934000</v>
      </c>
      <c r="H8" s="15">
        <v>581341</v>
      </c>
      <c r="I8" s="15">
        <v>52526</v>
      </c>
      <c r="J8" s="15">
        <v>27689</v>
      </c>
      <c r="K8" s="15">
        <v>169271</v>
      </c>
      <c r="L8" s="15">
        <v>979935</v>
      </c>
      <c r="M8" s="18">
        <v>858048</v>
      </c>
      <c r="N8" s="18">
        <v>56413</v>
      </c>
      <c r="O8" s="18">
        <v>22069</v>
      </c>
      <c r="P8" s="18">
        <v>1134559</v>
      </c>
      <c r="Q8" s="21">
        <v>69125</v>
      </c>
      <c r="R8" s="27">
        <v>0</v>
      </c>
      <c r="S8" s="27">
        <v>0</v>
      </c>
      <c r="T8" s="7">
        <v>0</v>
      </c>
      <c r="U8" s="31">
        <v>145669.21</v>
      </c>
      <c r="V8" s="24">
        <v>4096645.21</v>
      </c>
      <c r="W8" s="10">
        <v>2017730</v>
      </c>
      <c r="X8" s="10">
        <v>0</v>
      </c>
      <c r="Y8" s="10">
        <v>48432</v>
      </c>
      <c r="Z8" s="10">
        <v>0</v>
      </c>
      <c r="AA8" s="35">
        <v>6889070</v>
      </c>
      <c r="AB8" s="35">
        <v>7478</v>
      </c>
      <c r="AC8" s="35">
        <v>46269</v>
      </c>
      <c r="AD8" s="35">
        <v>0</v>
      </c>
      <c r="AE8" s="10">
        <v>116608</v>
      </c>
      <c r="AF8" s="10">
        <v>0</v>
      </c>
      <c r="AG8" s="27">
        <v>199657</v>
      </c>
      <c r="AH8" s="7">
        <v>35</v>
      </c>
      <c r="AI8" s="24">
        <v>9325279</v>
      </c>
      <c r="AJ8" s="24">
        <v>5228634</v>
      </c>
      <c r="AK8" s="48">
        <v>42870.598344907405</v>
      </c>
      <c r="AL8" s="23" t="s">
        <v>11</v>
      </c>
      <c r="AM8" s="23" t="s">
        <v>186</v>
      </c>
      <c r="AN8" s="23" t="s">
        <v>185</v>
      </c>
      <c r="AO8" s="23" t="s">
        <v>98</v>
      </c>
      <c r="AP8" s="23">
        <v>538</v>
      </c>
      <c r="AQ8" s="23">
        <v>37</v>
      </c>
      <c r="AR8" s="23">
        <v>959</v>
      </c>
      <c r="AS8" s="23">
        <v>507735</v>
      </c>
      <c r="AT8" s="23">
        <v>898</v>
      </c>
      <c r="AU8" s="23">
        <v>699</v>
      </c>
      <c r="AW8" s="23">
        <v>44576</v>
      </c>
    </row>
    <row r="9" spans="1:49" x14ac:dyDescent="0.35">
      <c r="A9" s="4" t="s">
        <v>187</v>
      </c>
      <c r="B9" s="4" t="s">
        <v>97</v>
      </c>
      <c r="C9" s="4"/>
      <c r="D9" s="24">
        <v>6983177</v>
      </c>
      <c r="E9" s="24">
        <v>469241</v>
      </c>
      <c r="F9" s="24">
        <v>338603</v>
      </c>
      <c r="G9" s="24">
        <v>10001353</v>
      </c>
      <c r="H9" s="15">
        <v>1023927</v>
      </c>
      <c r="I9" s="15">
        <v>50138</v>
      </c>
      <c r="J9" s="15">
        <v>41647</v>
      </c>
      <c r="K9" s="15">
        <v>23148</v>
      </c>
      <c r="L9" s="15">
        <v>1252830</v>
      </c>
      <c r="M9" s="18">
        <v>1505935</v>
      </c>
      <c r="N9" s="18">
        <v>55259</v>
      </c>
      <c r="O9" s="18">
        <v>71949</v>
      </c>
      <c r="P9" s="18">
        <v>1434680</v>
      </c>
      <c r="Q9" s="21">
        <v>400265</v>
      </c>
      <c r="R9" s="27">
        <v>0</v>
      </c>
      <c r="S9" s="27">
        <v>44752</v>
      </c>
      <c r="T9" s="7">
        <v>0</v>
      </c>
      <c r="U9" s="31">
        <v>292884.81</v>
      </c>
      <c r="V9" s="24">
        <v>6197414.8099999996</v>
      </c>
      <c r="W9" s="10">
        <v>4444122</v>
      </c>
      <c r="X9" s="10">
        <v>1459</v>
      </c>
      <c r="Y9" s="10">
        <v>14390</v>
      </c>
      <c r="Z9" s="10">
        <v>15263</v>
      </c>
      <c r="AA9" s="35">
        <v>12641807</v>
      </c>
      <c r="AB9" s="35">
        <v>4343</v>
      </c>
      <c r="AC9" s="35">
        <v>23039.48</v>
      </c>
      <c r="AD9" s="35">
        <v>1158.5999999999999</v>
      </c>
      <c r="AE9" s="10">
        <v>0</v>
      </c>
      <c r="AF9" s="10">
        <v>298630</v>
      </c>
      <c r="AG9" s="27">
        <v>0</v>
      </c>
      <c r="AH9" s="7">
        <v>0</v>
      </c>
      <c r="AI9" s="24">
        <v>17444212.079999998</v>
      </c>
      <c r="AJ9" s="24">
        <v>11246797</v>
      </c>
      <c r="AK9" s="48">
        <v>42867.689131944448</v>
      </c>
      <c r="AL9" s="23" t="s">
        <v>11</v>
      </c>
      <c r="AM9" s="23" t="s">
        <v>186</v>
      </c>
      <c r="AN9" s="23" t="s">
        <v>185</v>
      </c>
      <c r="AO9" s="23" t="s">
        <v>96</v>
      </c>
      <c r="AP9" s="23">
        <v>538</v>
      </c>
      <c r="AQ9" s="23">
        <v>37</v>
      </c>
      <c r="AR9" s="23">
        <v>959</v>
      </c>
      <c r="AS9" s="23">
        <v>509491</v>
      </c>
      <c r="AT9" s="23">
        <v>898</v>
      </c>
      <c r="AU9" s="23">
        <v>438</v>
      </c>
      <c r="AW9" s="23">
        <v>46239</v>
      </c>
    </row>
    <row r="10" spans="1:49" x14ac:dyDescent="0.35">
      <c r="A10" s="4" t="s">
        <v>187</v>
      </c>
      <c r="B10" s="4" t="s">
        <v>95</v>
      </c>
      <c r="C10" s="4"/>
      <c r="D10" s="24">
        <v>3106853</v>
      </c>
      <c r="E10" s="24">
        <v>153004</v>
      </c>
      <c r="F10" s="24">
        <v>76125</v>
      </c>
      <c r="G10" s="24">
        <v>6563552</v>
      </c>
      <c r="H10" s="15">
        <v>458990</v>
      </c>
      <c r="I10" s="15">
        <v>17702</v>
      </c>
      <c r="J10" s="15">
        <v>10712</v>
      </c>
      <c r="K10" s="15">
        <v>13065</v>
      </c>
      <c r="L10" s="15">
        <v>811587</v>
      </c>
      <c r="M10" s="18">
        <v>674187</v>
      </c>
      <c r="N10" s="18">
        <v>18207</v>
      </c>
      <c r="O10" s="18">
        <v>16519</v>
      </c>
      <c r="P10" s="18">
        <v>938588</v>
      </c>
      <c r="Q10" s="21">
        <v>38688</v>
      </c>
      <c r="R10" s="27">
        <v>0</v>
      </c>
      <c r="S10" s="27">
        <v>19323</v>
      </c>
      <c r="T10" s="7">
        <v>0</v>
      </c>
      <c r="U10" s="31">
        <v>215639.72</v>
      </c>
      <c r="V10" s="24">
        <v>3233207.72</v>
      </c>
      <c r="W10" s="10">
        <v>1238377</v>
      </c>
      <c r="X10" s="10">
        <v>0</v>
      </c>
      <c r="Y10" s="10">
        <v>55378</v>
      </c>
      <c r="Z10" s="10">
        <v>0</v>
      </c>
      <c r="AA10" s="35">
        <v>6007620</v>
      </c>
      <c r="AB10" s="35">
        <v>8015</v>
      </c>
      <c r="AC10" s="35">
        <v>45182</v>
      </c>
      <c r="AD10" s="35">
        <v>0</v>
      </c>
      <c r="AE10" s="10">
        <v>126224</v>
      </c>
      <c r="AF10" s="10">
        <v>0</v>
      </c>
      <c r="AG10" s="27">
        <v>10721</v>
      </c>
      <c r="AH10" s="7">
        <v>497789</v>
      </c>
      <c r="AI10" s="24">
        <v>7989306</v>
      </c>
      <c r="AJ10" s="24">
        <v>4756098</v>
      </c>
      <c r="AK10" s="48">
        <v>42867.674305555556</v>
      </c>
      <c r="AL10" s="23" t="s">
        <v>11</v>
      </c>
      <c r="AM10" s="23" t="s">
        <v>186</v>
      </c>
      <c r="AN10" s="23" t="s">
        <v>185</v>
      </c>
      <c r="AO10" s="23" t="s">
        <v>94</v>
      </c>
      <c r="AP10" s="23">
        <v>538</v>
      </c>
      <c r="AQ10" s="23">
        <v>37</v>
      </c>
      <c r="AR10" s="23">
        <v>959</v>
      </c>
      <c r="AS10" s="23">
        <v>509523</v>
      </c>
      <c r="AT10" s="23">
        <v>898</v>
      </c>
      <c r="AU10" s="23">
        <v>439</v>
      </c>
      <c r="AW10" s="23">
        <v>48752</v>
      </c>
    </row>
    <row r="11" spans="1:49" x14ac:dyDescent="0.35">
      <c r="A11" s="4" t="s">
        <v>187</v>
      </c>
      <c r="B11" s="4" t="s">
        <v>93</v>
      </c>
      <c r="C11" s="4"/>
      <c r="D11" s="24">
        <v>5840715</v>
      </c>
      <c r="E11" s="24">
        <v>718168</v>
      </c>
      <c r="F11" s="24">
        <v>376195</v>
      </c>
      <c r="G11" s="24">
        <v>10327576</v>
      </c>
      <c r="H11" s="15">
        <v>856205</v>
      </c>
      <c r="I11" s="15">
        <v>76230</v>
      </c>
      <c r="J11" s="15">
        <v>51143</v>
      </c>
      <c r="K11" s="15">
        <v>79628</v>
      </c>
      <c r="L11" s="15">
        <v>1284187</v>
      </c>
      <c r="M11" s="18">
        <v>1267435</v>
      </c>
      <c r="N11" s="18">
        <v>85462</v>
      </c>
      <c r="O11" s="18">
        <v>81634</v>
      </c>
      <c r="P11" s="18">
        <v>1476843</v>
      </c>
      <c r="Q11" s="21">
        <v>247953</v>
      </c>
      <c r="R11" s="27">
        <v>33906</v>
      </c>
      <c r="S11" s="27">
        <v>0</v>
      </c>
      <c r="T11" s="7">
        <v>0</v>
      </c>
      <c r="U11" s="31">
        <v>218238.13</v>
      </c>
      <c r="V11" s="24">
        <v>5758864.1299999999</v>
      </c>
      <c r="W11" s="10">
        <v>3137644</v>
      </c>
      <c r="X11" s="10">
        <v>2466</v>
      </c>
      <c r="Y11" s="10">
        <v>105284</v>
      </c>
      <c r="Z11" s="10">
        <v>97830</v>
      </c>
      <c r="AA11" s="35">
        <v>12046152</v>
      </c>
      <c r="AB11" s="35">
        <v>5761</v>
      </c>
      <c r="AC11" s="35">
        <v>58409</v>
      </c>
      <c r="AD11" s="35">
        <v>13033</v>
      </c>
      <c r="AE11" s="10">
        <v>252303</v>
      </c>
      <c r="AF11" s="10">
        <v>0</v>
      </c>
      <c r="AG11" s="27">
        <v>0</v>
      </c>
      <c r="AH11" s="7">
        <v>54646</v>
      </c>
      <c r="AI11" s="24">
        <v>15773528</v>
      </c>
      <c r="AJ11" s="24">
        <v>10014664</v>
      </c>
      <c r="AK11" s="48">
        <v>42867.672615740739</v>
      </c>
      <c r="AL11" s="23" t="s">
        <v>11</v>
      </c>
      <c r="AM11" s="23" t="s">
        <v>186</v>
      </c>
      <c r="AN11" s="23" t="s">
        <v>185</v>
      </c>
      <c r="AO11" s="23" t="s">
        <v>92</v>
      </c>
      <c r="AP11" s="23">
        <v>538</v>
      </c>
      <c r="AQ11" s="23">
        <v>37</v>
      </c>
      <c r="AR11" s="23">
        <v>959</v>
      </c>
      <c r="AS11" s="23">
        <v>508385</v>
      </c>
      <c r="AT11" s="23">
        <v>898</v>
      </c>
      <c r="AU11" s="23">
        <v>485</v>
      </c>
      <c r="AW11" s="23">
        <v>44258</v>
      </c>
    </row>
    <row r="12" spans="1:49" x14ac:dyDescent="0.35">
      <c r="A12" s="4" t="s">
        <v>187</v>
      </c>
      <c r="B12" s="4" t="s">
        <v>91</v>
      </c>
      <c r="C12" s="4"/>
      <c r="D12" s="24">
        <v>3999705</v>
      </c>
      <c r="E12" s="24">
        <v>150768</v>
      </c>
      <c r="F12" s="24">
        <v>261255</v>
      </c>
      <c r="G12" s="24">
        <v>9439388</v>
      </c>
      <c r="H12" s="15">
        <v>280119</v>
      </c>
      <c r="I12" s="15">
        <v>18981</v>
      </c>
      <c r="J12" s="15">
        <v>30839</v>
      </c>
      <c r="K12" s="15">
        <v>0</v>
      </c>
      <c r="L12" s="15">
        <v>1156547</v>
      </c>
      <c r="M12" s="18">
        <v>867936</v>
      </c>
      <c r="N12" s="18">
        <v>17941</v>
      </c>
      <c r="O12" s="18">
        <v>56692</v>
      </c>
      <c r="P12" s="18">
        <v>1349832</v>
      </c>
      <c r="Q12" s="21">
        <v>259739</v>
      </c>
      <c r="R12" s="27">
        <v>0</v>
      </c>
      <c r="S12" s="27">
        <v>38224</v>
      </c>
      <c r="T12" s="7">
        <v>0</v>
      </c>
      <c r="U12" s="31">
        <v>547670.69999999995</v>
      </c>
      <c r="V12" s="24">
        <v>4624520.7</v>
      </c>
      <c r="W12" s="10">
        <v>2955105</v>
      </c>
      <c r="X12" s="10">
        <v>682</v>
      </c>
      <c r="Y12" s="10">
        <v>99621</v>
      </c>
      <c r="Z12" s="10">
        <v>2783</v>
      </c>
      <c r="AA12" s="35">
        <v>10409920</v>
      </c>
      <c r="AB12" s="35">
        <v>4764</v>
      </c>
      <c r="AC12" s="35">
        <v>36660</v>
      </c>
      <c r="AD12" s="35">
        <v>2295</v>
      </c>
      <c r="AE12" s="10">
        <v>0</v>
      </c>
      <c r="AF12" s="10">
        <v>21164</v>
      </c>
      <c r="AG12" s="27">
        <v>0</v>
      </c>
      <c r="AH12" s="7">
        <v>0</v>
      </c>
      <c r="AI12" s="24">
        <v>13532994</v>
      </c>
      <c r="AJ12" s="24">
        <v>8908473</v>
      </c>
      <c r="AK12" s="48">
        <v>42867.661481481482</v>
      </c>
      <c r="AL12" s="23" t="s">
        <v>11</v>
      </c>
      <c r="AM12" s="23" t="s">
        <v>186</v>
      </c>
      <c r="AN12" s="23" t="s">
        <v>185</v>
      </c>
      <c r="AO12" s="23" t="s">
        <v>90</v>
      </c>
      <c r="AP12" s="23">
        <v>538</v>
      </c>
      <c r="AQ12" s="23">
        <v>37</v>
      </c>
      <c r="AR12" s="23">
        <v>959</v>
      </c>
      <c r="AS12" s="23">
        <v>509501</v>
      </c>
      <c r="AT12" s="23">
        <v>898</v>
      </c>
      <c r="AU12" s="23">
        <v>450</v>
      </c>
      <c r="AW12" s="23">
        <v>49317</v>
      </c>
    </row>
    <row r="13" spans="1:49" x14ac:dyDescent="0.35">
      <c r="A13" s="4" t="s">
        <v>187</v>
      </c>
      <c r="B13" s="4" t="s">
        <v>89</v>
      </c>
      <c r="C13" s="4"/>
      <c r="D13" s="24">
        <v>3576220</v>
      </c>
      <c r="E13" s="24">
        <v>529072</v>
      </c>
      <c r="F13" s="24">
        <v>413144</v>
      </c>
      <c r="G13" s="24">
        <v>8089680</v>
      </c>
      <c r="H13" s="15">
        <v>578729</v>
      </c>
      <c r="I13" s="15">
        <v>62400</v>
      </c>
      <c r="J13" s="15">
        <v>63626</v>
      </c>
      <c r="K13" s="15">
        <v>95447</v>
      </c>
      <c r="L13" s="15">
        <v>1030255</v>
      </c>
      <c r="M13" s="18">
        <v>853236</v>
      </c>
      <c r="N13" s="18">
        <v>69835</v>
      </c>
      <c r="O13" s="18">
        <v>95423</v>
      </c>
      <c r="P13" s="18">
        <v>1194197</v>
      </c>
      <c r="Q13" s="21">
        <v>60659</v>
      </c>
      <c r="R13" s="27">
        <v>79517</v>
      </c>
      <c r="S13" s="27">
        <v>0</v>
      </c>
      <c r="T13" s="7">
        <v>0</v>
      </c>
      <c r="U13" s="31">
        <v>277449.56</v>
      </c>
      <c r="V13" s="24">
        <v>4460773.5599999996</v>
      </c>
      <c r="W13" s="10">
        <v>2210759</v>
      </c>
      <c r="X13" s="10">
        <v>35680</v>
      </c>
      <c r="Y13" s="10">
        <v>88383</v>
      </c>
      <c r="Z13" s="10">
        <v>18958</v>
      </c>
      <c r="AA13" s="35">
        <v>9996414</v>
      </c>
      <c r="AB13" s="35">
        <v>28113</v>
      </c>
      <c r="AC13" s="35">
        <v>96292</v>
      </c>
      <c r="AD13" s="35">
        <v>5001</v>
      </c>
      <c r="AE13" s="10">
        <v>159932</v>
      </c>
      <c r="AF13" s="10">
        <v>27665</v>
      </c>
      <c r="AG13" s="27">
        <v>0</v>
      </c>
      <c r="AH13" s="7">
        <v>169023</v>
      </c>
      <c r="AI13" s="24">
        <v>12836220</v>
      </c>
      <c r="AJ13" s="24">
        <v>8375446</v>
      </c>
      <c r="AK13" s="48">
        <v>42867.65483796296</v>
      </c>
      <c r="AL13" s="23" t="s">
        <v>11</v>
      </c>
      <c r="AM13" s="23" t="s">
        <v>186</v>
      </c>
      <c r="AN13" s="23" t="s">
        <v>185</v>
      </c>
      <c r="AO13" s="23" t="s">
        <v>88</v>
      </c>
      <c r="AP13" s="23">
        <v>538</v>
      </c>
      <c r="AQ13" s="23">
        <v>37</v>
      </c>
      <c r="AR13" s="23">
        <v>959</v>
      </c>
      <c r="AS13" s="23">
        <v>509782</v>
      </c>
      <c r="AT13" s="23">
        <v>898</v>
      </c>
      <c r="AU13" s="23">
        <v>490</v>
      </c>
      <c r="AW13" s="23">
        <v>48760</v>
      </c>
    </row>
    <row r="14" spans="1:49" x14ac:dyDescent="0.35">
      <c r="A14" s="4" t="s">
        <v>187</v>
      </c>
      <c r="B14" s="4" t="s">
        <v>87</v>
      </c>
      <c r="C14" s="4"/>
      <c r="D14" s="24">
        <v>4455248</v>
      </c>
      <c r="E14" s="24">
        <v>265013</v>
      </c>
      <c r="F14" s="24">
        <v>334092</v>
      </c>
      <c r="G14" s="24">
        <v>9760083</v>
      </c>
      <c r="H14" s="15">
        <v>658792</v>
      </c>
      <c r="I14" s="15">
        <v>28643</v>
      </c>
      <c r="J14" s="15">
        <v>48270</v>
      </c>
      <c r="K14" s="15">
        <v>68460</v>
      </c>
      <c r="L14" s="15">
        <v>1208228</v>
      </c>
      <c r="M14" s="18">
        <v>966789</v>
      </c>
      <c r="N14" s="18">
        <v>31536</v>
      </c>
      <c r="O14" s="18">
        <v>72498</v>
      </c>
      <c r="P14" s="18">
        <v>1395692</v>
      </c>
      <c r="Q14" s="21">
        <v>42240</v>
      </c>
      <c r="R14" s="27">
        <v>0</v>
      </c>
      <c r="S14" s="27">
        <v>0</v>
      </c>
      <c r="T14" s="7">
        <v>0</v>
      </c>
      <c r="U14" s="31">
        <v>380000</v>
      </c>
      <c r="V14" s="24">
        <v>4901148</v>
      </c>
      <c r="W14" s="10">
        <v>1879926</v>
      </c>
      <c r="X14" s="10">
        <v>10224</v>
      </c>
      <c r="Y14" s="10">
        <v>50951</v>
      </c>
      <c r="Z14" s="10">
        <v>1611</v>
      </c>
      <c r="AA14" s="35">
        <v>12052486</v>
      </c>
      <c r="AB14" s="35">
        <v>3340</v>
      </c>
      <c r="AC14" s="35">
        <v>19682</v>
      </c>
      <c r="AD14" s="35">
        <v>13430</v>
      </c>
      <c r="AE14" s="10">
        <v>345895</v>
      </c>
      <c r="AF14" s="10">
        <v>0</v>
      </c>
      <c r="AG14" s="27">
        <v>15267</v>
      </c>
      <c r="AH14" s="7">
        <v>0</v>
      </c>
      <c r="AI14" s="24">
        <v>14392812</v>
      </c>
      <c r="AJ14" s="24">
        <v>9491664</v>
      </c>
      <c r="AK14" s="48">
        <v>42867.637650462966</v>
      </c>
      <c r="AL14" s="23" t="s">
        <v>11</v>
      </c>
      <c r="AM14" s="23" t="s">
        <v>186</v>
      </c>
      <c r="AN14" s="23" t="s">
        <v>185</v>
      </c>
      <c r="AO14" s="23" t="s">
        <v>86</v>
      </c>
      <c r="AP14" s="23">
        <v>538</v>
      </c>
      <c r="AQ14" s="23">
        <v>37</v>
      </c>
      <c r="AR14" s="23">
        <v>959</v>
      </c>
      <c r="AS14" s="23">
        <v>507614</v>
      </c>
      <c r="AT14" s="23">
        <v>898</v>
      </c>
      <c r="AU14" s="23">
        <v>445</v>
      </c>
      <c r="AW14" s="23">
        <v>44361</v>
      </c>
    </row>
    <row r="15" spans="1:49" x14ac:dyDescent="0.35">
      <c r="A15" s="4" t="s">
        <v>187</v>
      </c>
      <c r="B15" s="4" t="s">
        <v>85</v>
      </c>
      <c r="C15" s="4"/>
      <c r="D15" s="24">
        <v>2925264</v>
      </c>
      <c r="E15" s="24">
        <v>400020</v>
      </c>
      <c r="F15" s="24">
        <v>342673</v>
      </c>
      <c r="G15" s="24">
        <v>7501860</v>
      </c>
      <c r="H15" s="15">
        <v>490442</v>
      </c>
      <c r="I15" s="15">
        <v>57213</v>
      </c>
      <c r="J15" s="15">
        <v>30839</v>
      </c>
      <c r="K15" s="15">
        <v>41445</v>
      </c>
      <c r="L15" s="15">
        <v>907669</v>
      </c>
      <c r="M15" s="18">
        <v>732761</v>
      </c>
      <c r="N15" s="18">
        <v>58894</v>
      </c>
      <c r="O15" s="18">
        <v>41404</v>
      </c>
      <c r="P15" s="18">
        <v>1051181</v>
      </c>
      <c r="Q15" s="21">
        <v>25771</v>
      </c>
      <c r="R15" s="27">
        <v>12404</v>
      </c>
      <c r="S15" s="27">
        <v>0</v>
      </c>
      <c r="T15" s="7">
        <v>4194</v>
      </c>
      <c r="U15" s="31">
        <v>163124.81</v>
      </c>
      <c r="V15" s="24">
        <v>3617341.81</v>
      </c>
      <c r="W15" s="10">
        <v>2371295</v>
      </c>
      <c r="X15" s="10">
        <v>27004</v>
      </c>
      <c r="Y15" s="10">
        <v>76103</v>
      </c>
      <c r="Z15" s="10">
        <v>2013</v>
      </c>
      <c r="AA15" s="35">
        <v>6903009</v>
      </c>
      <c r="AB15" s="35">
        <v>20246</v>
      </c>
      <c r="AC15" s="35">
        <v>35565</v>
      </c>
      <c r="AD15" s="35">
        <v>309</v>
      </c>
      <c r="AE15" s="10">
        <v>160095</v>
      </c>
      <c r="AF15" s="10">
        <v>0</v>
      </c>
      <c r="AG15" s="27">
        <v>101653</v>
      </c>
      <c r="AH15" s="7">
        <v>0</v>
      </c>
      <c r="AI15" s="24">
        <v>9697292</v>
      </c>
      <c r="AJ15" s="24">
        <v>6079950</v>
      </c>
      <c r="AK15" s="48">
        <v>42867.620659722219</v>
      </c>
      <c r="AL15" s="23" t="s">
        <v>11</v>
      </c>
      <c r="AM15" s="23" t="s">
        <v>186</v>
      </c>
      <c r="AN15" s="23" t="s">
        <v>185</v>
      </c>
      <c r="AO15" s="23" t="s">
        <v>84</v>
      </c>
      <c r="AP15" s="23">
        <v>538</v>
      </c>
      <c r="AQ15" s="23">
        <v>37</v>
      </c>
      <c r="AR15" s="23">
        <v>959</v>
      </c>
      <c r="AS15" s="23">
        <v>509781</v>
      </c>
      <c r="AT15" s="23">
        <v>898</v>
      </c>
      <c r="AU15" s="23">
        <v>467</v>
      </c>
      <c r="AW15" s="23">
        <v>44629</v>
      </c>
    </row>
    <row r="16" spans="1:49" x14ac:dyDescent="0.35">
      <c r="A16" s="4" t="s">
        <v>187</v>
      </c>
      <c r="B16" s="4" t="s">
        <v>83</v>
      </c>
      <c r="C16" s="4"/>
      <c r="D16" s="24">
        <v>7043007</v>
      </c>
      <c r="E16" s="24">
        <v>51319</v>
      </c>
      <c r="F16" s="24">
        <v>0</v>
      </c>
      <c r="G16" s="24">
        <v>10429863</v>
      </c>
      <c r="H16" s="15">
        <v>948267</v>
      </c>
      <c r="I16" s="15">
        <v>68978</v>
      </c>
      <c r="J16" s="15">
        <v>0</v>
      </c>
      <c r="K16" s="15">
        <v>0</v>
      </c>
      <c r="L16" s="15">
        <v>1404272</v>
      </c>
      <c r="M16" s="18">
        <v>1528333</v>
      </c>
      <c r="N16" s="18">
        <v>61073</v>
      </c>
      <c r="O16" s="18">
        <v>0</v>
      </c>
      <c r="P16" s="18">
        <v>1491470</v>
      </c>
      <c r="Q16" s="21">
        <v>18727</v>
      </c>
      <c r="R16" s="27">
        <v>0</v>
      </c>
      <c r="S16" s="27">
        <v>0</v>
      </c>
      <c r="T16" s="7">
        <v>0</v>
      </c>
      <c r="U16" s="31">
        <v>247471</v>
      </c>
      <c r="V16" s="24">
        <v>5768591</v>
      </c>
      <c r="W16" s="10">
        <v>3589663</v>
      </c>
      <c r="X16" s="10">
        <v>0</v>
      </c>
      <c r="Y16" s="10">
        <v>0</v>
      </c>
      <c r="Z16" s="10">
        <v>0</v>
      </c>
      <c r="AA16" s="35">
        <v>12398314</v>
      </c>
      <c r="AB16" s="35">
        <v>0</v>
      </c>
      <c r="AC16" s="35">
        <v>0</v>
      </c>
      <c r="AD16" s="35">
        <v>0</v>
      </c>
      <c r="AE16" s="10">
        <v>0</v>
      </c>
      <c r="AF16" s="10">
        <v>0</v>
      </c>
      <c r="AG16" s="27">
        <v>0</v>
      </c>
      <c r="AH16" s="7">
        <v>0</v>
      </c>
      <c r="AI16" s="24">
        <v>15987977</v>
      </c>
      <c r="AJ16" s="24">
        <v>10219386</v>
      </c>
      <c r="AK16" s="48">
        <v>42867.580243055556</v>
      </c>
      <c r="AL16" s="23" t="s">
        <v>11</v>
      </c>
      <c r="AM16" s="23" t="s">
        <v>186</v>
      </c>
      <c r="AN16" s="23" t="s">
        <v>185</v>
      </c>
      <c r="AO16" s="23" t="s">
        <v>82</v>
      </c>
      <c r="AP16" s="23">
        <v>538</v>
      </c>
      <c r="AQ16" s="23">
        <v>37</v>
      </c>
      <c r="AR16" s="23">
        <v>959</v>
      </c>
      <c r="AS16" s="23">
        <v>508426</v>
      </c>
      <c r="AT16" s="23">
        <v>898</v>
      </c>
      <c r="AU16" s="23">
        <v>697</v>
      </c>
      <c r="AW16" s="23">
        <v>48026</v>
      </c>
    </row>
    <row r="17" spans="1:49" x14ac:dyDescent="0.35">
      <c r="A17" s="4" t="s">
        <v>187</v>
      </c>
      <c r="B17" s="4" t="s">
        <v>79</v>
      </c>
      <c r="C17" s="4"/>
      <c r="D17" s="24">
        <v>7664518</v>
      </c>
      <c r="E17" s="24">
        <v>44391</v>
      </c>
      <c r="F17" s="24">
        <v>85495</v>
      </c>
      <c r="G17" s="24">
        <v>11484817</v>
      </c>
      <c r="H17" s="15">
        <v>1173583</v>
      </c>
      <c r="I17" s="15">
        <v>7406</v>
      </c>
      <c r="J17" s="15">
        <v>14478</v>
      </c>
      <c r="K17" s="15">
        <v>0</v>
      </c>
      <c r="L17" s="15">
        <v>1434609</v>
      </c>
      <c r="M17" s="18">
        <v>1669874</v>
      </c>
      <c r="N17" s="18">
        <v>5291</v>
      </c>
      <c r="O17" s="18">
        <v>18552</v>
      </c>
      <c r="P17" s="18">
        <v>1647653</v>
      </c>
      <c r="Q17" s="21">
        <v>42043</v>
      </c>
      <c r="R17" s="27">
        <v>49402</v>
      </c>
      <c r="S17" s="27">
        <v>0</v>
      </c>
      <c r="T17" s="7">
        <v>0</v>
      </c>
      <c r="U17" s="31">
        <v>525911</v>
      </c>
      <c r="V17" s="24">
        <v>6588802</v>
      </c>
      <c r="W17" s="10">
        <v>3025850</v>
      </c>
      <c r="X17" s="10">
        <v>0</v>
      </c>
      <c r="Y17" s="10">
        <v>67660</v>
      </c>
      <c r="Z17" s="10">
        <v>0</v>
      </c>
      <c r="AA17" s="35">
        <v>19570790</v>
      </c>
      <c r="AB17" s="35">
        <v>10895</v>
      </c>
      <c r="AC17" s="35">
        <v>17498</v>
      </c>
      <c r="AD17" s="35">
        <v>0</v>
      </c>
      <c r="AE17" s="10">
        <v>0</v>
      </c>
      <c r="AF17" s="10">
        <v>87039</v>
      </c>
      <c r="AG17" s="27">
        <v>192511</v>
      </c>
      <c r="AH17" s="7">
        <v>248</v>
      </c>
      <c r="AI17" s="24">
        <v>22972491</v>
      </c>
      <c r="AJ17" s="24">
        <v>16383689</v>
      </c>
      <c r="AK17" s="48">
        <v>42867.544305555559</v>
      </c>
      <c r="AL17" s="23" t="s">
        <v>11</v>
      </c>
      <c r="AM17" s="23" t="s">
        <v>186</v>
      </c>
      <c r="AN17" s="23" t="s">
        <v>185</v>
      </c>
      <c r="AO17" s="23" t="s">
        <v>78</v>
      </c>
      <c r="AP17" s="23">
        <v>538</v>
      </c>
      <c r="AQ17" s="23">
        <v>37</v>
      </c>
      <c r="AR17" s="23">
        <v>959</v>
      </c>
      <c r="AS17" s="23">
        <v>508619</v>
      </c>
      <c r="AT17" s="23">
        <v>898</v>
      </c>
      <c r="AU17" s="23">
        <v>488</v>
      </c>
      <c r="AW17" s="23">
        <v>62608</v>
      </c>
    </row>
    <row r="18" spans="1:49" x14ac:dyDescent="0.35">
      <c r="A18" s="4" t="s">
        <v>187</v>
      </c>
      <c r="B18" s="4" t="s">
        <v>77</v>
      </c>
      <c r="C18" s="4"/>
      <c r="D18" s="24">
        <v>58501995</v>
      </c>
      <c r="E18" s="24">
        <v>581845</v>
      </c>
      <c r="F18" s="24">
        <v>0</v>
      </c>
      <c r="G18" s="24">
        <v>103001615</v>
      </c>
      <c r="H18" s="15">
        <v>8753750</v>
      </c>
      <c r="I18" s="15">
        <v>82073</v>
      </c>
      <c r="J18" s="15">
        <v>0</v>
      </c>
      <c r="K18" s="15">
        <v>0</v>
      </c>
      <c r="L18" s="15">
        <v>12851037</v>
      </c>
      <c r="M18" s="18">
        <v>12751551</v>
      </c>
      <c r="N18" s="18">
        <v>69416</v>
      </c>
      <c r="O18" s="18">
        <v>0</v>
      </c>
      <c r="P18" s="18">
        <v>14734794</v>
      </c>
      <c r="Q18" s="21">
        <v>664877</v>
      </c>
      <c r="R18" s="27">
        <v>0</v>
      </c>
      <c r="S18" s="27">
        <v>122996</v>
      </c>
      <c r="T18" s="7">
        <v>0</v>
      </c>
      <c r="U18" s="31">
        <v>2944680.04</v>
      </c>
      <c r="V18" s="24">
        <v>52975174.039999999</v>
      </c>
      <c r="W18" s="10">
        <v>26560273</v>
      </c>
      <c r="X18" s="10">
        <v>0</v>
      </c>
      <c r="Y18" s="10">
        <v>0</v>
      </c>
      <c r="Z18" s="10">
        <v>7189</v>
      </c>
      <c r="AA18" s="35">
        <v>132804326</v>
      </c>
      <c r="AB18" s="35">
        <v>24268</v>
      </c>
      <c r="AC18" s="35">
        <v>0</v>
      </c>
      <c r="AD18" s="35">
        <v>0</v>
      </c>
      <c r="AE18" s="10">
        <v>1719920</v>
      </c>
      <c r="AF18" s="10">
        <v>21200</v>
      </c>
      <c r="AG18" s="27">
        <v>69057</v>
      </c>
      <c r="AH18" s="7">
        <v>633759</v>
      </c>
      <c r="AI18" s="24">
        <v>161839992</v>
      </c>
      <c r="AJ18" s="24">
        <v>108864818</v>
      </c>
      <c r="AK18" s="48">
        <v>42867.463356481479</v>
      </c>
      <c r="AL18" s="23" t="s">
        <v>11</v>
      </c>
      <c r="AM18" s="23" t="s">
        <v>186</v>
      </c>
      <c r="AN18" s="23" t="s">
        <v>185</v>
      </c>
      <c r="AO18" s="23" t="s">
        <v>76</v>
      </c>
      <c r="AP18" s="23">
        <v>538</v>
      </c>
      <c r="AQ18" s="23">
        <v>37</v>
      </c>
      <c r="AR18" s="23">
        <v>959</v>
      </c>
      <c r="AS18" s="23">
        <v>507723</v>
      </c>
      <c r="AT18" s="23">
        <v>898</v>
      </c>
      <c r="AU18" s="23">
        <v>505</v>
      </c>
      <c r="AW18" s="23">
        <v>55650</v>
      </c>
    </row>
    <row r="19" spans="1:49" x14ac:dyDescent="0.35">
      <c r="A19" s="4" t="s">
        <v>187</v>
      </c>
      <c r="B19" s="4" t="s">
        <v>75</v>
      </c>
      <c r="C19" s="4"/>
      <c r="D19" s="24">
        <v>5644955</v>
      </c>
      <c r="E19" s="24">
        <v>219889</v>
      </c>
      <c r="F19" s="24">
        <v>40860</v>
      </c>
      <c r="G19" s="24">
        <v>10063389</v>
      </c>
      <c r="H19" s="15">
        <v>814489</v>
      </c>
      <c r="I19" s="15">
        <v>21911</v>
      </c>
      <c r="J19" s="15">
        <v>4136</v>
      </c>
      <c r="K19" s="15">
        <v>556</v>
      </c>
      <c r="L19" s="15">
        <v>1234654</v>
      </c>
      <c r="M19" s="18">
        <v>1195883</v>
      </c>
      <c r="N19" s="18">
        <v>26191</v>
      </c>
      <c r="O19" s="18">
        <v>7073</v>
      </c>
      <c r="P19" s="18">
        <v>1444604</v>
      </c>
      <c r="Q19" s="21">
        <v>61164</v>
      </c>
      <c r="R19" s="27">
        <v>3376</v>
      </c>
      <c r="S19" s="27">
        <v>0</v>
      </c>
      <c r="T19" s="7">
        <v>0</v>
      </c>
      <c r="U19" s="31">
        <v>333022.21999999997</v>
      </c>
      <c r="V19" s="24">
        <v>5147059.22</v>
      </c>
      <c r="W19" s="10">
        <v>1949549</v>
      </c>
      <c r="X19" s="10">
        <v>0</v>
      </c>
      <c r="Y19" s="10">
        <v>0</v>
      </c>
      <c r="Z19" s="10">
        <v>0</v>
      </c>
      <c r="AA19" s="35">
        <v>9944340</v>
      </c>
      <c r="AB19" s="35">
        <v>16386</v>
      </c>
      <c r="AC19" s="35">
        <v>10656</v>
      </c>
      <c r="AD19" s="35">
        <v>0</v>
      </c>
      <c r="AE19" s="10">
        <v>333391</v>
      </c>
      <c r="AF19" s="10">
        <v>0</v>
      </c>
      <c r="AG19" s="27">
        <v>1320</v>
      </c>
      <c r="AH19" s="7">
        <v>200</v>
      </c>
      <c r="AI19" s="24">
        <v>12255842</v>
      </c>
      <c r="AJ19" s="24">
        <v>7108783</v>
      </c>
      <c r="AK19" s="48">
        <v>42867.450208333335</v>
      </c>
      <c r="AL19" s="23" t="s">
        <v>11</v>
      </c>
      <c r="AM19" s="23" t="s">
        <v>186</v>
      </c>
      <c r="AN19" s="23" t="s">
        <v>185</v>
      </c>
      <c r="AO19" s="23" t="s">
        <v>74</v>
      </c>
      <c r="AP19" s="23">
        <v>538</v>
      </c>
      <c r="AQ19" s="23">
        <v>37</v>
      </c>
      <c r="AR19" s="23">
        <v>959</v>
      </c>
      <c r="AS19" s="23">
        <v>509527</v>
      </c>
      <c r="AT19" s="23">
        <v>898</v>
      </c>
      <c r="AU19" s="23">
        <v>688</v>
      </c>
      <c r="AW19" s="23">
        <v>62591</v>
      </c>
    </row>
    <row r="20" spans="1:49" x14ac:dyDescent="0.35">
      <c r="A20" s="4" t="s">
        <v>187</v>
      </c>
      <c r="B20" s="4" t="s">
        <v>73</v>
      </c>
      <c r="C20" s="4"/>
      <c r="D20" s="24">
        <v>4897758</v>
      </c>
      <c r="E20" s="24">
        <v>430116</v>
      </c>
      <c r="F20" s="24">
        <v>0</v>
      </c>
      <c r="G20" s="24">
        <v>8079579</v>
      </c>
      <c r="H20" s="15">
        <v>784622</v>
      </c>
      <c r="I20" s="15">
        <v>47057</v>
      </c>
      <c r="J20" s="15">
        <v>0</v>
      </c>
      <c r="K20" s="15">
        <v>47714</v>
      </c>
      <c r="L20" s="15">
        <v>1007454</v>
      </c>
      <c r="M20" s="18">
        <v>1250484</v>
      </c>
      <c r="N20" s="18">
        <v>51403</v>
      </c>
      <c r="O20" s="18">
        <v>0</v>
      </c>
      <c r="P20" s="18">
        <v>1157722</v>
      </c>
      <c r="Q20" s="21">
        <v>158364</v>
      </c>
      <c r="R20" s="27">
        <v>0</v>
      </c>
      <c r="S20" s="27">
        <v>0</v>
      </c>
      <c r="T20" s="7">
        <v>0</v>
      </c>
      <c r="U20" s="31">
        <v>151424.65</v>
      </c>
      <c r="V20" s="24">
        <v>4656244.6500000004</v>
      </c>
      <c r="W20" s="10">
        <v>1884508</v>
      </c>
      <c r="X20" s="10">
        <v>35681</v>
      </c>
      <c r="Y20" s="10">
        <v>55774</v>
      </c>
      <c r="Z20" s="10">
        <v>0</v>
      </c>
      <c r="AA20" s="35">
        <v>8609961</v>
      </c>
      <c r="AB20" s="35">
        <v>43096</v>
      </c>
      <c r="AC20" s="35">
        <v>97560</v>
      </c>
      <c r="AD20" s="35">
        <v>0</v>
      </c>
      <c r="AE20" s="10">
        <v>151473</v>
      </c>
      <c r="AF20" s="10">
        <v>0</v>
      </c>
      <c r="AG20" s="27">
        <v>0</v>
      </c>
      <c r="AH20" s="7">
        <v>0</v>
      </c>
      <c r="AI20" s="24">
        <v>10878053</v>
      </c>
      <c r="AJ20" s="24">
        <v>6221808</v>
      </c>
      <c r="AK20" s="48">
        <v>42867.449571759258</v>
      </c>
      <c r="AL20" s="23" t="s">
        <v>11</v>
      </c>
      <c r="AM20" s="23" t="s">
        <v>186</v>
      </c>
      <c r="AN20" s="23" t="s">
        <v>185</v>
      </c>
      <c r="AO20" s="23" t="s">
        <v>72</v>
      </c>
      <c r="AP20" s="23">
        <v>538</v>
      </c>
      <c r="AQ20" s="23">
        <v>37</v>
      </c>
      <c r="AR20" s="23">
        <v>959</v>
      </c>
      <c r="AS20" s="23">
        <v>508616</v>
      </c>
      <c r="AT20" s="23">
        <v>898</v>
      </c>
      <c r="AU20" s="23">
        <v>458</v>
      </c>
      <c r="AW20" s="23">
        <v>48628</v>
      </c>
    </row>
    <row r="21" spans="1:49" x14ac:dyDescent="0.35">
      <c r="A21" s="4" t="s">
        <v>187</v>
      </c>
      <c r="B21" s="4" t="s">
        <v>39</v>
      </c>
      <c r="C21" s="4"/>
      <c r="D21" s="24">
        <v>3461044</v>
      </c>
      <c r="E21" s="24">
        <v>63307</v>
      </c>
      <c r="F21" s="24">
        <v>166657</v>
      </c>
      <c r="G21" s="24">
        <v>7292412</v>
      </c>
      <c r="H21" s="15">
        <v>435449</v>
      </c>
      <c r="I21" s="15">
        <v>5930</v>
      </c>
      <c r="J21" s="15">
        <v>26098</v>
      </c>
      <c r="K21" s="15">
        <v>0</v>
      </c>
      <c r="L21" s="15">
        <v>808287</v>
      </c>
      <c r="M21" s="18">
        <v>643070</v>
      </c>
      <c r="N21" s="18">
        <v>6765</v>
      </c>
      <c r="O21" s="18">
        <v>20845</v>
      </c>
      <c r="P21" s="18">
        <v>929779</v>
      </c>
      <c r="Q21" s="21">
        <v>39211</v>
      </c>
      <c r="R21" s="27">
        <v>0</v>
      </c>
      <c r="S21" s="27">
        <v>25307</v>
      </c>
      <c r="T21" s="7">
        <v>0</v>
      </c>
      <c r="U21" s="31">
        <v>138252.46</v>
      </c>
      <c r="V21" s="24">
        <v>3078993.46</v>
      </c>
      <c r="W21" s="10">
        <v>1264649</v>
      </c>
      <c r="X21" s="10">
        <v>38714</v>
      </c>
      <c r="Y21" s="10">
        <v>0</v>
      </c>
      <c r="Z21" s="10">
        <v>0</v>
      </c>
      <c r="AA21" s="35">
        <v>6286356.9500000002</v>
      </c>
      <c r="AB21" s="35">
        <v>29264.66</v>
      </c>
      <c r="AC21" s="35">
        <v>0</v>
      </c>
      <c r="AD21" s="35">
        <v>37129</v>
      </c>
      <c r="AE21" s="10">
        <v>133270.06</v>
      </c>
      <c r="AF21" s="10">
        <v>0</v>
      </c>
      <c r="AG21" s="27">
        <v>0</v>
      </c>
      <c r="AH21" s="7">
        <v>0</v>
      </c>
      <c r="AI21" s="24">
        <v>7789383.6699999999</v>
      </c>
      <c r="AJ21" s="24">
        <v>4710390</v>
      </c>
      <c r="AK21" s="48">
        <v>42867.434953703705</v>
      </c>
      <c r="AL21" s="23" t="s">
        <v>11</v>
      </c>
      <c r="AM21" s="23" t="s">
        <v>186</v>
      </c>
      <c r="AN21" s="23" t="s">
        <v>185</v>
      </c>
      <c r="AO21" s="23" t="s">
        <v>38</v>
      </c>
      <c r="AP21" s="23">
        <v>538</v>
      </c>
      <c r="AQ21" s="23">
        <v>37</v>
      </c>
      <c r="AR21" s="23">
        <v>959</v>
      </c>
      <c r="AS21" s="23">
        <v>508632</v>
      </c>
      <c r="AT21" s="23">
        <v>898</v>
      </c>
      <c r="AU21" s="23">
        <v>442</v>
      </c>
      <c r="AW21" s="23">
        <v>51598</v>
      </c>
    </row>
    <row r="22" spans="1:49" x14ac:dyDescent="0.35">
      <c r="A22" s="4" t="s">
        <v>187</v>
      </c>
      <c r="B22" s="4" t="s">
        <v>81</v>
      </c>
      <c r="C22" s="4"/>
      <c r="D22" s="24">
        <v>3118020</v>
      </c>
      <c r="E22" s="24">
        <v>39064</v>
      </c>
      <c r="F22" s="24">
        <v>10005.94</v>
      </c>
      <c r="G22" s="24">
        <v>5032715.66</v>
      </c>
      <c r="H22" s="15">
        <v>458274</v>
      </c>
      <c r="I22" s="15">
        <v>4063</v>
      </c>
      <c r="J22" s="15">
        <v>1328</v>
      </c>
      <c r="K22" s="15">
        <v>6242</v>
      </c>
      <c r="L22" s="15">
        <v>627045</v>
      </c>
      <c r="M22" s="18">
        <v>676610</v>
      </c>
      <c r="N22" s="18">
        <v>4649</v>
      </c>
      <c r="O22" s="18">
        <v>2171</v>
      </c>
      <c r="P22" s="18">
        <v>719678</v>
      </c>
      <c r="Q22" s="21">
        <v>41733</v>
      </c>
      <c r="R22" s="27">
        <v>0</v>
      </c>
      <c r="S22" s="27">
        <v>0</v>
      </c>
      <c r="T22" s="7">
        <v>0</v>
      </c>
      <c r="U22" s="31">
        <v>188790.47</v>
      </c>
      <c r="V22" s="24">
        <v>2730583.47</v>
      </c>
      <c r="W22" s="10">
        <v>1938883</v>
      </c>
      <c r="X22" s="10">
        <v>0</v>
      </c>
      <c r="Y22" s="10">
        <v>0</v>
      </c>
      <c r="Z22" s="10">
        <v>0</v>
      </c>
      <c r="AA22" s="35">
        <v>6016729.4199999999</v>
      </c>
      <c r="AB22" s="35">
        <v>17.88</v>
      </c>
      <c r="AC22" s="35">
        <v>2359.08</v>
      </c>
      <c r="AD22" s="35">
        <v>0</v>
      </c>
      <c r="AE22" s="10">
        <v>188790.46</v>
      </c>
      <c r="AF22" s="10">
        <v>0</v>
      </c>
      <c r="AG22" s="27">
        <v>0</v>
      </c>
      <c r="AH22" s="7">
        <v>0</v>
      </c>
      <c r="AI22" s="24">
        <v>8146779.8399999999</v>
      </c>
      <c r="AJ22" s="24">
        <v>5416196</v>
      </c>
      <c r="AK22" s="48">
        <v>42867.412407407406</v>
      </c>
      <c r="AL22" s="23" t="s">
        <v>11</v>
      </c>
      <c r="AM22" s="23" t="s">
        <v>186</v>
      </c>
      <c r="AN22" s="23" t="s">
        <v>185</v>
      </c>
      <c r="AO22" s="23" t="s">
        <v>80</v>
      </c>
      <c r="AP22" s="23">
        <v>538</v>
      </c>
      <c r="AQ22" s="23">
        <v>37</v>
      </c>
      <c r="AR22" s="23">
        <v>959</v>
      </c>
      <c r="AS22" s="23">
        <v>509481</v>
      </c>
      <c r="AT22" s="23">
        <v>898</v>
      </c>
      <c r="AU22" s="23">
        <v>698</v>
      </c>
      <c r="AW22" s="23">
        <v>46070</v>
      </c>
    </row>
    <row r="23" spans="1:49" x14ac:dyDescent="0.35">
      <c r="A23" s="4" t="s">
        <v>187</v>
      </c>
      <c r="B23" s="4" t="s">
        <v>71</v>
      </c>
      <c r="C23" s="4"/>
      <c r="D23" s="24">
        <v>2430440</v>
      </c>
      <c r="E23" s="24">
        <v>156613</v>
      </c>
      <c r="F23" s="24">
        <v>146968</v>
      </c>
      <c r="G23" s="24">
        <v>3025784</v>
      </c>
      <c r="H23" s="15">
        <v>375685</v>
      </c>
      <c r="I23" s="15">
        <v>17207</v>
      </c>
      <c r="J23" s="15">
        <v>40030</v>
      </c>
      <c r="K23" s="15">
        <v>0</v>
      </c>
      <c r="L23" s="15">
        <v>371961</v>
      </c>
      <c r="M23" s="18">
        <v>527405</v>
      </c>
      <c r="N23" s="18">
        <v>18636</v>
      </c>
      <c r="O23" s="18">
        <v>31892</v>
      </c>
      <c r="P23" s="18">
        <v>432687.25</v>
      </c>
      <c r="Q23" s="21">
        <v>61256.41</v>
      </c>
      <c r="R23" s="27">
        <v>11215</v>
      </c>
      <c r="S23" s="27">
        <v>0</v>
      </c>
      <c r="T23" s="7">
        <v>0</v>
      </c>
      <c r="U23" s="31">
        <v>103226.31</v>
      </c>
      <c r="V23" s="24">
        <v>1991200.97</v>
      </c>
      <c r="W23" s="10">
        <v>710947</v>
      </c>
      <c r="X23" s="10">
        <v>103</v>
      </c>
      <c r="Y23" s="10">
        <v>32720</v>
      </c>
      <c r="Z23" s="10">
        <v>86</v>
      </c>
      <c r="AA23" s="35">
        <v>4860741.9800000004</v>
      </c>
      <c r="AB23" s="35">
        <v>22928.91</v>
      </c>
      <c r="AC23" s="35">
        <v>30116.77</v>
      </c>
      <c r="AD23" s="35">
        <v>0</v>
      </c>
      <c r="AE23" s="10">
        <v>103270.57</v>
      </c>
      <c r="AF23" s="10">
        <v>0</v>
      </c>
      <c r="AG23" s="27">
        <v>0</v>
      </c>
      <c r="AH23" s="7">
        <v>0</v>
      </c>
      <c r="AI23" s="24">
        <v>5760914.2300000004</v>
      </c>
      <c r="AJ23" s="24">
        <v>3769713</v>
      </c>
      <c r="AK23" s="48">
        <v>42867.378842592596</v>
      </c>
      <c r="AL23" s="23" t="s">
        <v>11</v>
      </c>
      <c r="AM23" s="23" t="s">
        <v>186</v>
      </c>
      <c r="AN23" s="23" t="s">
        <v>185</v>
      </c>
      <c r="AO23" s="23" t="s">
        <v>70</v>
      </c>
      <c r="AP23" s="23">
        <v>538</v>
      </c>
      <c r="AQ23" s="23">
        <v>37</v>
      </c>
      <c r="AR23" s="23">
        <v>959</v>
      </c>
      <c r="AS23" s="23">
        <v>509522</v>
      </c>
      <c r="AT23" s="23">
        <v>898</v>
      </c>
      <c r="AU23" s="23">
        <v>694</v>
      </c>
      <c r="AW23" s="23">
        <v>46057</v>
      </c>
    </row>
    <row r="24" spans="1:49" x14ac:dyDescent="0.35">
      <c r="A24" s="4" t="s">
        <v>187</v>
      </c>
      <c r="B24" s="4" t="s">
        <v>69</v>
      </c>
      <c r="C24" s="4"/>
      <c r="D24" s="24">
        <v>2346745</v>
      </c>
      <c r="E24" s="24">
        <v>299171</v>
      </c>
      <c r="F24" s="24">
        <v>89145</v>
      </c>
      <c r="G24" s="24">
        <v>7343800</v>
      </c>
      <c r="H24" s="15">
        <v>402246</v>
      </c>
      <c r="I24" s="15">
        <v>40973</v>
      </c>
      <c r="J24" s="15">
        <v>15187</v>
      </c>
      <c r="K24" s="15">
        <v>51658</v>
      </c>
      <c r="L24" s="15">
        <v>909123</v>
      </c>
      <c r="M24" s="18">
        <v>509244</v>
      </c>
      <c r="N24" s="18">
        <v>35601</v>
      </c>
      <c r="O24" s="18">
        <v>19344</v>
      </c>
      <c r="P24" s="18">
        <v>1050163</v>
      </c>
      <c r="Q24" s="21">
        <v>53904</v>
      </c>
      <c r="R24" s="27">
        <v>21435</v>
      </c>
      <c r="S24" s="27">
        <v>0</v>
      </c>
      <c r="T24" s="7">
        <v>241</v>
      </c>
      <c r="U24" s="31">
        <v>110386.9</v>
      </c>
      <c r="V24" s="24">
        <v>3219505.9</v>
      </c>
      <c r="W24" s="10">
        <v>557500</v>
      </c>
      <c r="X24" s="10">
        <v>0</v>
      </c>
      <c r="Y24" s="10">
        <v>52026</v>
      </c>
      <c r="Z24" s="10">
        <v>0</v>
      </c>
      <c r="AA24" s="35">
        <v>4921791</v>
      </c>
      <c r="AB24" s="35">
        <v>3443</v>
      </c>
      <c r="AC24" s="35">
        <v>45835</v>
      </c>
      <c r="AD24" s="35">
        <v>777</v>
      </c>
      <c r="AE24" s="10">
        <v>63547</v>
      </c>
      <c r="AF24" s="10">
        <v>0</v>
      </c>
      <c r="AG24" s="27">
        <v>0</v>
      </c>
      <c r="AH24" s="7">
        <v>0</v>
      </c>
      <c r="AI24" s="24">
        <v>5644919</v>
      </c>
      <c r="AJ24" s="24">
        <v>2425413</v>
      </c>
      <c r="AK24" s="48">
        <v>42867.367708333331</v>
      </c>
      <c r="AL24" s="23" t="s">
        <v>11</v>
      </c>
      <c r="AM24" s="23" t="s">
        <v>186</v>
      </c>
      <c r="AN24" s="23" t="s">
        <v>185</v>
      </c>
      <c r="AO24" s="23" t="s">
        <v>68</v>
      </c>
      <c r="AP24" s="23">
        <v>538</v>
      </c>
      <c r="AQ24" s="23">
        <v>37</v>
      </c>
      <c r="AR24" s="23">
        <v>959</v>
      </c>
      <c r="AS24" s="23">
        <v>508431</v>
      </c>
      <c r="AT24" s="23">
        <v>898</v>
      </c>
      <c r="AU24" s="23">
        <v>695</v>
      </c>
      <c r="AW24" s="23">
        <v>49341</v>
      </c>
    </row>
    <row r="25" spans="1:49" x14ac:dyDescent="0.35">
      <c r="A25" s="4" t="s">
        <v>187</v>
      </c>
      <c r="B25" s="4" t="s">
        <v>65</v>
      </c>
      <c r="C25" s="4"/>
      <c r="D25" s="24">
        <v>3859180</v>
      </c>
      <c r="E25" s="24">
        <v>199383</v>
      </c>
      <c r="F25" s="24">
        <v>147434</v>
      </c>
      <c r="G25" s="24">
        <v>8584701</v>
      </c>
      <c r="H25" s="15">
        <v>578253</v>
      </c>
      <c r="I25" s="15">
        <v>20976</v>
      </c>
      <c r="J25" s="15">
        <v>18189</v>
      </c>
      <c r="K25" s="15">
        <v>40902</v>
      </c>
      <c r="L25" s="15">
        <v>1060359</v>
      </c>
      <c r="M25" s="18">
        <v>837442</v>
      </c>
      <c r="N25" s="18">
        <v>23727</v>
      </c>
      <c r="O25" s="18">
        <v>31993</v>
      </c>
      <c r="P25" s="18">
        <v>1227612</v>
      </c>
      <c r="Q25" s="21">
        <v>114717</v>
      </c>
      <c r="R25" s="27">
        <v>10376</v>
      </c>
      <c r="S25" s="27">
        <v>11932</v>
      </c>
      <c r="T25" s="7">
        <v>0</v>
      </c>
      <c r="U25" s="31">
        <v>187451.82</v>
      </c>
      <c r="V25" s="24">
        <v>4163929.82</v>
      </c>
      <c r="W25" s="10">
        <v>1781356</v>
      </c>
      <c r="X25" s="10">
        <v>1143</v>
      </c>
      <c r="Y25" s="10">
        <v>25797</v>
      </c>
      <c r="Z25" s="10">
        <v>0</v>
      </c>
      <c r="AA25" s="35">
        <v>7211710</v>
      </c>
      <c r="AB25" s="35">
        <v>6365</v>
      </c>
      <c r="AC25" s="35">
        <v>48656</v>
      </c>
      <c r="AD25" s="35">
        <v>0</v>
      </c>
      <c r="AE25" s="10">
        <v>171825</v>
      </c>
      <c r="AF25" s="10">
        <v>637</v>
      </c>
      <c r="AG25" s="27">
        <v>0</v>
      </c>
      <c r="AH25" s="7">
        <v>31260</v>
      </c>
      <c r="AI25" s="24">
        <v>9278749</v>
      </c>
      <c r="AJ25" s="24">
        <v>5114819</v>
      </c>
      <c r="AK25" s="48">
        <v>42866.450150462966</v>
      </c>
      <c r="AL25" s="23" t="s">
        <v>11</v>
      </c>
      <c r="AM25" s="23" t="s">
        <v>186</v>
      </c>
      <c r="AN25" s="23" t="s">
        <v>185</v>
      </c>
      <c r="AO25" s="23" t="s">
        <v>64</v>
      </c>
      <c r="AP25" s="23">
        <v>538</v>
      </c>
      <c r="AQ25" s="23">
        <v>37</v>
      </c>
      <c r="AR25" s="23">
        <v>959</v>
      </c>
      <c r="AS25" s="23">
        <v>509444</v>
      </c>
      <c r="AT25" s="23">
        <v>898</v>
      </c>
      <c r="AU25" s="23">
        <v>441</v>
      </c>
      <c r="AW25" s="23">
        <v>45309</v>
      </c>
    </row>
    <row r="26" spans="1:49" x14ac:dyDescent="0.35">
      <c r="A26" s="4" t="s">
        <v>187</v>
      </c>
      <c r="B26" s="4" t="s">
        <v>15</v>
      </c>
      <c r="C26" s="4"/>
      <c r="D26" s="24">
        <v>3687130</v>
      </c>
      <c r="E26" s="24">
        <v>379691</v>
      </c>
      <c r="F26" s="24">
        <v>107625.74</v>
      </c>
      <c r="G26" s="24">
        <v>6965233.0599999996</v>
      </c>
      <c r="H26" s="15">
        <v>537087</v>
      </c>
      <c r="I26" s="15">
        <v>41680</v>
      </c>
      <c r="J26" s="15">
        <v>31267</v>
      </c>
      <c r="K26" s="15">
        <v>9811</v>
      </c>
      <c r="L26" s="15">
        <v>860318</v>
      </c>
      <c r="M26" s="18">
        <v>800106</v>
      </c>
      <c r="N26" s="18">
        <v>45183</v>
      </c>
      <c r="O26" s="18">
        <v>23355</v>
      </c>
      <c r="P26" s="18">
        <v>996031.96</v>
      </c>
      <c r="Q26" s="21">
        <v>103473.33</v>
      </c>
      <c r="R26" s="27">
        <v>10801.8</v>
      </c>
      <c r="S26" s="27">
        <v>20353.740000000002</v>
      </c>
      <c r="T26" s="7">
        <v>0</v>
      </c>
      <c r="U26" s="31">
        <v>203816.74</v>
      </c>
      <c r="V26" s="24">
        <v>3683284.57</v>
      </c>
      <c r="W26" s="10">
        <v>654061</v>
      </c>
      <c r="X26" s="10">
        <v>8128</v>
      </c>
      <c r="Y26" s="10">
        <v>0</v>
      </c>
      <c r="Z26" s="10">
        <v>21296</v>
      </c>
      <c r="AA26" s="35">
        <v>6360334.2699999996</v>
      </c>
      <c r="AB26" s="35">
        <v>15449.96</v>
      </c>
      <c r="AC26" s="35">
        <v>100167.43</v>
      </c>
      <c r="AD26" s="35">
        <v>15616.3</v>
      </c>
      <c r="AE26" s="10">
        <v>201114.56</v>
      </c>
      <c r="AF26" s="10">
        <v>0</v>
      </c>
      <c r="AG26" s="27">
        <v>0</v>
      </c>
      <c r="AH26" s="7">
        <v>0</v>
      </c>
      <c r="AI26" s="24">
        <v>7376167.5199999996</v>
      </c>
      <c r="AJ26" s="24">
        <v>3692883</v>
      </c>
      <c r="AK26" s="48">
        <v>42866.419328703705</v>
      </c>
      <c r="AL26" s="23" t="s">
        <v>11</v>
      </c>
      <c r="AM26" s="23" t="s">
        <v>186</v>
      </c>
      <c r="AN26" s="23" t="s">
        <v>185</v>
      </c>
      <c r="AO26" s="23" t="s">
        <v>14</v>
      </c>
      <c r="AP26" s="23">
        <v>538</v>
      </c>
      <c r="AQ26" s="23">
        <v>37</v>
      </c>
      <c r="AR26" s="23">
        <v>959</v>
      </c>
      <c r="AS26" s="23">
        <v>507624</v>
      </c>
      <c r="AT26" s="23">
        <v>898</v>
      </c>
      <c r="AU26" s="23">
        <v>692</v>
      </c>
      <c r="AW26" s="23">
        <v>46053</v>
      </c>
    </row>
    <row r="27" spans="1:49" x14ac:dyDescent="0.35">
      <c r="A27" s="4" t="s">
        <v>187</v>
      </c>
      <c r="B27" s="4" t="s">
        <v>63</v>
      </c>
      <c r="C27" s="4"/>
      <c r="D27" s="24">
        <v>4953907</v>
      </c>
      <c r="E27" s="24">
        <v>0</v>
      </c>
      <c r="F27" s="24">
        <v>24836</v>
      </c>
      <c r="G27" s="24">
        <v>5883291</v>
      </c>
      <c r="H27" s="15">
        <v>729938</v>
      </c>
      <c r="I27" s="15">
        <v>318</v>
      </c>
      <c r="J27" s="15">
        <v>3558</v>
      </c>
      <c r="K27" s="15">
        <v>21727</v>
      </c>
      <c r="L27" s="15">
        <v>730313</v>
      </c>
      <c r="M27" s="18">
        <v>1075019</v>
      </c>
      <c r="N27" s="18">
        <v>0</v>
      </c>
      <c r="O27" s="18">
        <v>5389</v>
      </c>
      <c r="P27" s="18">
        <v>842818</v>
      </c>
      <c r="Q27" s="21">
        <v>0</v>
      </c>
      <c r="R27" s="27">
        <v>0</v>
      </c>
      <c r="S27" s="27">
        <v>0</v>
      </c>
      <c r="T27" s="7">
        <v>0</v>
      </c>
      <c r="U27" s="31">
        <v>374353.57</v>
      </c>
      <c r="V27" s="24">
        <v>3783433.57</v>
      </c>
      <c r="W27" s="10">
        <v>2948829</v>
      </c>
      <c r="X27" s="10">
        <v>0</v>
      </c>
      <c r="Y27" s="10">
        <v>0</v>
      </c>
      <c r="Z27" s="10">
        <v>0</v>
      </c>
      <c r="AA27" s="35">
        <v>11176812</v>
      </c>
      <c r="AB27" s="35">
        <v>50724</v>
      </c>
      <c r="AC27" s="35">
        <v>0</v>
      </c>
      <c r="AD27" s="35">
        <v>0</v>
      </c>
      <c r="AE27" s="10">
        <v>385155</v>
      </c>
      <c r="AF27" s="10">
        <v>62990</v>
      </c>
      <c r="AG27" s="27">
        <v>0</v>
      </c>
      <c r="AH27" s="7">
        <v>0</v>
      </c>
      <c r="AI27" s="24">
        <v>14624510</v>
      </c>
      <c r="AJ27" s="24">
        <v>10841076</v>
      </c>
      <c r="AK27" s="48">
        <v>42866.323206018518</v>
      </c>
      <c r="AL27" s="23" t="s">
        <v>11</v>
      </c>
      <c r="AM27" s="23" t="s">
        <v>186</v>
      </c>
      <c r="AN27" s="23" t="s">
        <v>185</v>
      </c>
      <c r="AO27" s="23" t="s">
        <v>62</v>
      </c>
      <c r="AP27" s="23">
        <v>538</v>
      </c>
      <c r="AQ27" s="23">
        <v>37</v>
      </c>
      <c r="AR27" s="23">
        <v>959</v>
      </c>
      <c r="AS27" s="23">
        <v>507700</v>
      </c>
      <c r="AT27" s="23">
        <v>898</v>
      </c>
      <c r="AU27" s="23">
        <v>447</v>
      </c>
      <c r="AW27" s="23">
        <v>40560</v>
      </c>
    </row>
    <row r="28" spans="1:49" x14ac:dyDescent="0.35">
      <c r="A28" s="4" t="s">
        <v>187</v>
      </c>
      <c r="B28" s="4" t="s">
        <v>61</v>
      </c>
      <c r="C28" s="4"/>
      <c r="D28" s="24">
        <v>3251041</v>
      </c>
      <c r="E28" s="24">
        <v>74043</v>
      </c>
      <c r="F28" s="24">
        <v>325529</v>
      </c>
      <c r="G28" s="24">
        <v>4464117</v>
      </c>
      <c r="H28" s="15">
        <v>478855</v>
      </c>
      <c r="I28" s="15">
        <v>7056</v>
      </c>
      <c r="J28" s="15">
        <v>48211</v>
      </c>
      <c r="K28" s="15">
        <v>109087</v>
      </c>
      <c r="L28" s="15">
        <v>544444</v>
      </c>
      <c r="M28" s="18">
        <v>705476</v>
      </c>
      <c r="N28" s="18">
        <v>8811</v>
      </c>
      <c r="O28" s="18">
        <v>70640</v>
      </c>
      <c r="P28" s="18">
        <v>638369</v>
      </c>
      <c r="Q28" s="21">
        <v>0</v>
      </c>
      <c r="R28" s="27">
        <v>0</v>
      </c>
      <c r="S28" s="27">
        <v>0</v>
      </c>
      <c r="T28" s="7">
        <v>487259</v>
      </c>
      <c r="U28" s="31">
        <v>135970.01999999999</v>
      </c>
      <c r="V28" s="24">
        <v>3234178.02</v>
      </c>
      <c r="W28" s="10">
        <v>1371335</v>
      </c>
      <c r="X28" s="10">
        <v>0</v>
      </c>
      <c r="Y28" s="10">
        <v>99892</v>
      </c>
      <c r="Z28" s="10">
        <v>0</v>
      </c>
      <c r="AA28" s="35">
        <v>6100852</v>
      </c>
      <c r="AB28" s="35">
        <v>34343</v>
      </c>
      <c r="AC28" s="35">
        <v>77872</v>
      </c>
      <c r="AD28" s="35">
        <v>20288</v>
      </c>
      <c r="AE28" s="10">
        <v>137800</v>
      </c>
      <c r="AF28" s="10">
        <v>0</v>
      </c>
      <c r="AG28" s="27">
        <v>0</v>
      </c>
      <c r="AH28" s="7">
        <v>288</v>
      </c>
      <c r="AI28" s="24">
        <v>7842670</v>
      </c>
      <c r="AJ28" s="24">
        <v>4608492</v>
      </c>
      <c r="AK28" s="48">
        <v>42865.657384259262</v>
      </c>
      <c r="AL28" s="23" t="s">
        <v>11</v>
      </c>
      <c r="AM28" s="23" t="s">
        <v>186</v>
      </c>
      <c r="AN28" s="23" t="s">
        <v>185</v>
      </c>
      <c r="AO28" s="23" t="s">
        <v>60</v>
      </c>
      <c r="AP28" s="23">
        <v>538</v>
      </c>
      <c r="AQ28" s="23">
        <v>37</v>
      </c>
      <c r="AR28" s="23">
        <v>959</v>
      </c>
      <c r="AS28" s="23">
        <v>507620</v>
      </c>
      <c r="AT28" s="23">
        <v>898</v>
      </c>
      <c r="AU28" s="23">
        <v>686</v>
      </c>
      <c r="AW28" s="23">
        <v>48667</v>
      </c>
    </row>
    <row r="29" spans="1:49" x14ac:dyDescent="0.35">
      <c r="A29" s="4" t="s">
        <v>187</v>
      </c>
      <c r="B29" s="4" t="s">
        <v>25</v>
      </c>
      <c r="C29" s="4"/>
      <c r="D29" s="24">
        <v>6349544</v>
      </c>
      <c r="E29" s="24">
        <v>223999</v>
      </c>
      <c r="F29" s="24">
        <v>637366</v>
      </c>
      <c r="G29" s="24">
        <v>11106611</v>
      </c>
      <c r="H29" s="15">
        <v>1070825</v>
      </c>
      <c r="I29" s="15">
        <v>26222</v>
      </c>
      <c r="J29" s="15">
        <v>230917</v>
      </c>
      <c r="K29" s="15">
        <v>0</v>
      </c>
      <c r="L29" s="15">
        <v>1323080</v>
      </c>
      <c r="M29" s="18">
        <v>1529215</v>
      </c>
      <c r="N29" s="18">
        <v>29121</v>
      </c>
      <c r="O29" s="18">
        <v>165722</v>
      </c>
      <c r="P29" s="18">
        <v>1498962</v>
      </c>
      <c r="Q29" s="21">
        <v>139206</v>
      </c>
      <c r="R29" s="27">
        <v>53374</v>
      </c>
      <c r="S29" s="27">
        <v>175904</v>
      </c>
      <c r="T29" s="7">
        <v>3254</v>
      </c>
      <c r="U29" s="31">
        <v>286786.21999999997</v>
      </c>
      <c r="V29" s="24">
        <v>6532588.2199999997</v>
      </c>
      <c r="W29" s="10">
        <v>3224649</v>
      </c>
      <c r="X29" s="10">
        <v>14363</v>
      </c>
      <c r="Y29" s="10">
        <v>100283</v>
      </c>
      <c r="Z29" s="10">
        <v>0</v>
      </c>
      <c r="AA29" s="35">
        <v>13941749</v>
      </c>
      <c r="AB29" s="35">
        <v>26504</v>
      </c>
      <c r="AC29" s="35">
        <v>60974</v>
      </c>
      <c r="AD29" s="35">
        <v>0</v>
      </c>
      <c r="AE29" s="10">
        <v>279864</v>
      </c>
      <c r="AF29" s="10">
        <v>0</v>
      </c>
      <c r="AG29" s="27">
        <v>55642</v>
      </c>
      <c r="AH29" s="7">
        <v>0</v>
      </c>
      <c r="AI29" s="24">
        <v>17704028</v>
      </c>
      <c r="AJ29" s="24">
        <v>11171440</v>
      </c>
      <c r="AK29" s="48">
        <v>42865.636076388888</v>
      </c>
      <c r="AL29" s="23" t="s">
        <v>11</v>
      </c>
      <c r="AM29" s="23" t="s">
        <v>186</v>
      </c>
      <c r="AN29" s="23" t="s">
        <v>185</v>
      </c>
      <c r="AO29" s="23" t="s">
        <v>24</v>
      </c>
      <c r="AP29" s="23">
        <v>538</v>
      </c>
      <c r="AQ29" s="23">
        <v>37</v>
      </c>
      <c r="AR29" s="23">
        <v>959</v>
      </c>
      <c r="AS29" s="23">
        <v>509525</v>
      </c>
      <c r="AT29" s="23">
        <v>898</v>
      </c>
      <c r="AU29" s="23">
        <v>469</v>
      </c>
      <c r="AW29" s="23">
        <v>44799</v>
      </c>
    </row>
    <row r="30" spans="1:49" x14ac:dyDescent="0.35">
      <c r="A30" s="4" t="s">
        <v>187</v>
      </c>
      <c r="B30" s="4" t="s">
        <v>12</v>
      </c>
      <c r="C30" s="4"/>
      <c r="D30" s="24">
        <v>6053367</v>
      </c>
      <c r="E30" s="24">
        <v>1127147</v>
      </c>
      <c r="F30" s="24">
        <v>597980</v>
      </c>
      <c r="G30" s="24">
        <v>11338142</v>
      </c>
      <c r="H30" s="15">
        <v>850831</v>
      </c>
      <c r="I30" s="15">
        <v>98104</v>
      </c>
      <c r="J30" s="15">
        <v>123794</v>
      </c>
      <c r="K30" s="15">
        <v>183754</v>
      </c>
      <c r="L30" s="15">
        <v>1396957</v>
      </c>
      <c r="M30" s="18">
        <v>1313581</v>
      </c>
      <c r="N30" s="18">
        <v>134130</v>
      </c>
      <c r="O30" s="18">
        <v>129761</v>
      </c>
      <c r="P30" s="18">
        <v>1621354</v>
      </c>
      <c r="Q30" s="21">
        <v>165437</v>
      </c>
      <c r="R30" s="27">
        <v>0</v>
      </c>
      <c r="S30" s="27">
        <v>0</v>
      </c>
      <c r="T30" s="7">
        <v>0</v>
      </c>
      <c r="U30" s="31">
        <v>346707.85</v>
      </c>
      <c r="V30" s="24">
        <v>6364410.8499999996</v>
      </c>
      <c r="W30" s="10">
        <v>3850694</v>
      </c>
      <c r="X30" s="10">
        <v>34714</v>
      </c>
      <c r="Y30" s="10">
        <v>232726</v>
      </c>
      <c r="Z30" s="10">
        <v>65199</v>
      </c>
      <c r="AA30" s="35">
        <v>10799335</v>
      </c>
      <c r="AB30" s="35">
        <v>56328</v>
      </c>
      <c r="AC30" s="35">
        <v>131762</v>
      </c>
      <c r="AD30" s="35">
        <v>12552</v>
      </c>
      <c r="AE30" s="10">
        <v>316395</v>
      </c>
      <c r="AF30" s="10">
        <v>1970</v>
      </c>
      <c r="AG30" s="27">
        <v>0</v>
      </c>
      <c r="AH30" s="7">
        <v>17196.16</v>
      </c>
      <c r="AI30" s="24">
        <v>15518871.16</v>
      </c>
      <c r="AJ30" s="24">
        <v>9154460</v>
      </c>
      <c r="AK30" s="48">
        <v>42865.537962962961</v>
      </c>
      <c r="AL30" s="23" t="s">
        <v>11</v>
      </c>
      <c r="AM30" s="23" t="s">
        <v>186</v>
      </c>
      <c r="AN30" s="23" t="s">
        <v>185</v>
      </c>
      <c r="AO30" s="23" t="s">
        <v>8</v>
      </c>
      <c r="AP30" s="23">
        <v>538</v>
      </c>
      <c r="AQ30" s="23">
        <v>37</v>
      </c>
      <c r="AR30" s="23">
        <v>959</v>
      </c>
      <c r="AS30" s="23">
        <v>508388</v>
      </c>
      <c r="AT30" s="23">
        <v>898</v>
      </c>
      <c r="AU30" s="23">
        <v>5540</v>
      </c>
      <c r="AW30" s="23">
        <v>44598</v>
      </c>
    </row>
    <row r="31" spans="1:49" x14ac:dyDescent="0.35">
      <c r="A31" s="4" t="s">
        <v>187</v>
      </c>
      <c r="B31" s="4" t="s">
        <v>59</v>
      </c>
      <c r="C31" s="4"/>
      <c r="D31" s="24">
        <v>15165094</v>
      </c>
      <c r="E31" s="24">
        <v>393109</v>
      </c>
      <c r="F31" s="24">
        <v>101633</v>
      </c>
      <c r="G31" s="24">
        <v>28375616</v>
      </c>
      <c r="H31" s="15">
        <v>2182662</v>
      </c>
      <c r="I31" s="15">
        <v>42880</v>
      </c>
      <c r="J31" s="15">
        <v>14838</v>
      </c>
      <c r="K31" s="15">
        <v>9463</v>
      </c>
      <c r="L31" s="15">
        <v>3538144</v>
      </c>
      <c r="M31" s="18">
        <v>3290825</v>
      </c>
      <c r="N31" s="18">
        <v>46780</v>
      </c>
      <c r="O31" s="18">
        <v>22054</v>
      </c>
      <c r="P31" s="18">
        <v>4057713</v>
      </c>
      <c r="Q31" s="21">
        <v>481249</v>
      </c>
      <c r="R31" s="27">
        <v>60592</v>
      </c>
      <c r="S31" s="27">
        <v>78358</v>
      </c>
      <c r="T31" s="7">
        <v>0</v>
      </c>
      <c r="U31" s="31">
        <v>1023026</v>
      </c>
      <c r="V31" s="24">
        <v>14848584</v>
      </c>
      <c r="W31" s="10">
        <v>8083900</v>
      </c>
      <c r="X31" s="10">
        <v>98574</v>
      </c>
      <c r="Y31" s="10">
        <v>0</v>
      </c>
      <c r="Z31" s="10">
        <v>0</v>
      </c>
      <c r="AA31" s="35">
        <v>36968369</v>
      </c>
      <c r="AB31" s="35">
        <v>15883</v>
      </c>
      <c r="AC31" s="35">
        <v>7043</v>
      </c>
      <c r="AD31" s="35">
        <v>0</v>
      </c>
      <c r="AE31" s="10">
        <v>1094731</v>
      </c>
      <c r="AF31" s="10">
        <v>0</v>
      </c>
      <c r="AG31" s="27">
        <v>32381</v>
      </c>
      <c r="AH31" s="7">
        <v>0</v>
      </c>
      <c r="AI31" s="24">
        <v>46300881</v>
      </c>
      <c r="AJ31" s="24">
        <v>31452297</v>
      </c>
      <c r="AK31" s="48">
        <v>42865.507870370369</v>
      </c>
      <c r="AL31" s="23" t="s">
        <v>11</v>
      </c>
      <c r="AM31" s="23" t="s">
        <v>186</v>
      </c>
      <c r="AN31" s="23" t="s">
        <v>185</v>
      </c>
      <c r="AO31" s="23" t="s">
        <v>58</v>
      </c>
      <c r="AP31" s="23">
        <v>538</v>
      </c>
      <c r="AQ31" s="23">
        <v>37</v>
      </c>
      <c r="AR31" s="23">
        <v>959</v>
      </c>
      <c r="AS31" s="23">
        <v>508655</v>
      </c>
      <c r="AT31" s="23">
        <v>898</v>
      </c>
      <c r="AU31" s="23">
        <v>499</v>
      </c>
      <c r="AW31" s="23">
        <v>44563</v>
      </c>
    </row>
    <row r="32" spans="1:49" x14ac:dyDescent="0.35">
      <c r="A32" s="4" t="s">
        <v>187</v>
      </c>
      <c r="B32" s="4" t="s">
        <v>57</v>
      </c>
      <c r="C32" s="4"/>
      <c r="D32" s="24">
        <v>8473002</v>
      </c>
      <c r="E32" s="24">
        <v>98982</v>
      </c>
      <c r="F32" s="24">
        <v>0</v>
      </c>
      <c r="G32" s="24">
        <v>10624720</v>
      </c>
      <c r="H32" s="15">
        <v>1372001</v>
      </c>
      <c r="I32" s="15">
        <v>19525</v>
      </c>
      <c r="J32" s="15">
        <v>0</v>
      </c>
      <c r="K32" s="15">
        <v>0</v>
      </c>
      <c r="L32" s="15">
        <v>1279450</v>
      </c>
      <c r="M32" s="18">
        <v>2032009</v>
      </c>
      <c r="N32" s="18">
        <v>21202</v>
      </c>
      <c r="O32" s="18">
        <v>0</v>
      </c>
      <c r="P32" s="18">
        <v>1458772</v>
      </c>
      <c r="Q32" s="21">
        <v>0</v>
      </c>
      <c r="R32" s="27">
        <v>59916</v>
      </c>
      <c r="S32" s="27">
        <v>0</v>
      </c>
      <c r="T32" s="7">
        <v>0</v>
      </c>
      <c r="U32" s="31">
        <v>326735.92</v>
      </c>
      <c r="V32" s="24">
        <v>6569610.9199999999</v>
      </c>
      <c r="W32" s="10">
        <v>4517528</v>
      </c>
      <c r="X32" s="10">
        <v>25541</v>
      </c>
      <c r="Y32" s="10">
        <v>0</v>
      </c>
      <c r="Z32" s="10">
        <v>0</v>
      </c>
      <c r="AA32" s="35">
        <v>20116992</v>
      </c>
      <c r="AB32" s="35">
        <v>24741</v>
      </c>
      <c r="AC32" s="35">
        <v>0</v>
      </c>
      <c r="AD32" s="35">
        <v>0</v>
      </c>
      <c r="AE32" s="10">
        <v>438176</v>
      </c>
      <c r="AF32" s="10">
        <v>8</v>
      </c>
      <c r="AG32" s="27">
        <v>0</v>
      </c>
      <c r="AH32" s="7">
        <v>84466</v>
      </c>
      <c r="AI32" s="24">
        <v>25207452</v>
      </c>
      <c r="AJ32" s="24">
        <v>18637841</v>
      </c>
      <c r="AK32" s="48">
        <v>42865.454074074078</v>
      </c>
      <c r="AL32" s="23" t="s">
        <v>11</v>
      </c>
      <c r="AM32" s="23" t="s">
        <v>186</v>
      </c>
      <c r="AN32" s="23" t="s">
        <v>185</v>
      </c>
      <c r="AO32" s="23" t="s">
        <v>56</v>
      </c>
      <c r="AP32" s="23">
        <v>538</v>
      </c>
      <c r="AQ32" s="23">
        <v>37</v>
      </c>
      <c r="AR32" s="23">
        <v>959</v>
      </c>
      <c r="AS32" s="23">
        <v>509084</v>
      </c>
      <c r="AT32" s="23">
        <v>898</v>
      </c>
      <c r="AU32" s="23">
        <v>496</v>
      </c>
      <c r="AW32" s="23">
        <v>48194</v>
      </c>
    </row>
    <row r="33" spans="1:49" x14ac:dyDescent="0.35">
      <c r="A33" s="4" t="s">
        <v>187</v>
      </c>
      <c r="B33" s="4" t="s">
        <v>55</v>
      </c>
      <c r="C33" s="4"/>
      <c r="D33" s="24">
        <v>3783400</v>
      </c>
      <c r="E33" s="24">
        <v>49112</v>
      </c>
      <c r="F33" s="24">
        <v>161216</v>
      </c>
      <c r="G33" s="24">
        <v>7408355</v>
      </c>
      <c r="H33" s="15">
        <v>599356</v>
      </c>
      <c r="I33" s="15">
        <v>10798</v>
      </c>
      <c r="J33" s="15">
        <v>23192</v>
      </c>
      <c r="K33" s="15">
        <v>46314</v>
      </c>
      <c r="L33" s="15">
        <v>915435</v>
      </c>
      <c r="M33" s="18">
        <v>896006</v>
      </c>
      <c r="N33" s="18">
        <v>11664</v>
      </c>
      <c r="O33" s="18">
        <v>34248</v>
      </c>
      <c r="P33" s="18">
        <v>1052969</v>
      </c>
      <c r="Q33" s="21">
        <v>179937</v>
      </c>
      <c r="R33" s="27">
        <v>5177</v>
      </c>
      <c r="S33" s="27">
        <v>0</v>
      </c>
      <c r="T33" s="7">
        <v>8842</v>
      </c>
      <c r="U33" s="31">
        <v>198437.17</v>
      </c>
      <c r="V33" s="24">
        <v>3982375.17</v>
      </c>
      <c r="W33" s="10">
        <v>1614585</v>
      </c>
      <c r="X33" s="10">
        <v>12186</v>
      </c>
      <c r="Y33" s="10">
        <v>39177</v>
      </c>
      <c r="Z33" s="10">
        <v>48085</v>
      </c>
      <c r="AA33" s="35">
        <v>8141089</v>
      </c>
      <c r="AB33" s="35">
        <v>7898</v>
      </c>
      <c r="AC33" s="35">
        <v>25165</v>
      </c>
      <c r="AD33" s="35">
        <v>7211</v>
      </c>
      <c r="AE33" s="10">
        <v>204160</v>
      </c>
      <c r="AF33" s="10">
        <v>0</v>
      </c>
      <c r="AG33" s="27">
        <v>0</v>
      </c>
      <c r="AH33" s="7">
        <v>91190</v>
      </c>
      <c r="AI33" s="24">
        <v>10190746</v>
      </c>
      <c r="AJ33" s="24">
        <v>6208371</v>
      </c>
      <c r="AK33" s="48">
        <v>42865.372824074075</v>
      </c>
      <c r="AL33" s="23" t="s">
        <v>11</v>
      </c>
      <c r="AM33" s="23" t="s">
        <v>186</v>
      </c>
      <c r="AN33" s="23" t="s">
        <v>185</v>
      </c>
      <c r="AO33" s="23" t="s">
        <v>54</v>
      </c>
      <c r="AP33" s="23">
        <v>538</v>
      </c>
      <c r="AQ33" s="23">
        <v>37</v>
      </c>
      <c r="AR33" s="23">
        <v>959</v>
      </c>
      <c r="AS33" s="23">
        <v>509503</v>
      </c>
      <c r="AT33" s="23">
        <v>898</v>
      </c>
      <c r="AU33" s="23">
        <v>456</v>
      </c>
      <c r="AW33" s="23">
        <v>51617</v>
      </c>
    </row>
    <row r="34" spans="1:49" x14ac:dyDescent="0.35">
      <c r="A34" s="4" t="s">
        <v>187</v>
      </c>
      <c r="B34" s="4" t="s">
        <v>49</v>
      </c>
      <c r="C34" s="4"/>
      <c r="D34" s="24">
        <v>10252988</v>
      </c>
      <c r="E34" s="24">
        <v>320181</v>
      </c>
      <c r="F34" s="24">
        <v>1037366</v>
      </c>
      <c r="G34" s="24">
        <v>13209081</v>
      </c>
      <c r="H34" s="15">
        <v>1487598</v>
      </c>
      <c r="I34" s="15">
        <v>33496</v>
      </c>
      <c r="J34" s="15">
        <v>169315</v>
      </c>
      <c r="K34" s="15">
        <v>222308</v>
      </c>
      <c r="L34" s="15">
        <v>1636247</v>
      </c>
      <c r="M34" s="18">
        <v>2224898</v>
      </c>
      <c r="N34" s="18">
        <v>38102</v>
      </c>
      <c r="O34" s="18">
        <v>225108</v>
      </c>
      <c r="P34" s="18">
        <v>1888899</v>
      </c>
      <c r="Q34" s="21">
        <v>216548</v>
      </c>
      <c r="R34" s="27">
        <v>0</v>
      </c>
      <c r="S34" s="27">
        <v>36139</v>
      </c>
      <c r="T34" s="7">
        <v>0</v>
      </c>
      <c r="U34" s="31">
        <v>339080.25</v>
      </c>
      <c r="V34" s="24">
        <v>8517738.25</v>
      </c>
      <c r="W34" s="10">
        <v>6357912</v>
      </c>
      <c r="X34" s="10">
        <v>0</v>
      </c>
      <c r="Y34" s="10">
        <v>0</v>
      </c>
      <c r="Z34" s="10">
        <v>0</v>
      </c>
      <c r="AA34" s="35">
        <v>16846986</v>
      </c>
      <c r="AB34" s="35">
        <v>21579</v>
      </c>
      <c r="AC34" s="35">
        <v>86994</v>
      </c>
      <c r="AD34" s="35">
        <v>11036</v>
      </c>
      <c r="AE34" s="10">
        <v>151736</v>
      </c>
      <c r="AF34" s="10">
        <v>181546</v>
      </c>
      <c r="AG34" s="27">
        <v>71919</v>
      </c>
      <c r="AH34" s="7">
        <v>0</v>
      </c>
      <c r="AI34" s="24">
        <v>23729708</v>
      </c>
      <c r="AJ34" s="24">
        <v>15211970</v>
      </c>
      <c r="AK34" s="48">
        <v>42864.682291666664</v>
      </c>
      <c r="AL34" s="23" t="s">
        <v>11</v>
      </c>
      <c r="AM34" s="23" t="s">
        <v>186</v>
      </c>
      <c r="AN34" s="23" t="s">
        <v>185</v>
      </c>
      <c r="AO34" s="23" t="s">
        <v>48</v>
      </c>
      <c r="AP34" s="23">
        <v>538</v>
      </c>
      <c r="AQ34" s="23">
        <v>37</v>
      </c>
      <c r="AR34" s="23">
        <v>959</v>
      </c>
      <c r="AS34" s="23">
        <v>509519</v>
      </c>
      <c r="AT34" s="23">
        <v>898</v>
      </c>
      <c r="AU34" s="23">
        <v>459</v>
      </c>
      <c r="AW34" s="23">
        <v>44645</v>
      </c>
    </row>
    <row r="35" spans="1:49" x14ac:dyDescent="0.35">
      <c r="A35" s="4" t="s">
        <v>187</v>
      </c>
      <c r="B35" s="4" t="s">
        <v>51</v>
      </c>
      <c r="C35" s="4"/>
      <c r="D35" s="24">
        <v>2684815</v>
      </c>
      <c r="E35" s="24">
        <v>84533</v>
      </c>
      <c r="F35" s="24">
        <v>194338</v>
      </c>
      <c r="G35" s="24">
        <v>5403532</v>
      </c>
      <c r="H35" s="15">
        <v>393478</v>
      </c>
      <c r="I35" s="15">
        <v>8570</v>
      </c>
      <c r="J35" s="15">
        <v>28302</v>
      </c>
      <c r="K35" s="15">
        <v>47419</v>
      </c>
      <c r="L35" s="15">
        <v>808968</v>
      </c>
      <c r="M35" s="18">
        <v>582605</v>
      </c>
      <c r="N35" s="18">
        <v>10059</v>
      </c>
      <c r="O35" s="18">
        <v>42171</v>
      </c>
      <c r="P35" s="18">
        <v>949161</v>
      </c>
      <c r="Q35" s="21">
        <v>183872</v>
      </c>
      <c r="R35" s="27">
        <v>0</v>
      </c>
      <c r="S35" s="27">
        <v>0</v>
      </c>
      <c r="T35" s="7">
        <v>0</v>
      </c>
      <c r="U35" s="31">
        <v>86652.27</v>
      </c>
      <c r="V35" s="24">
        <v>3141257.27</v>
      </c>
      <c r="W35" s="10">
        <v>1817741</v>
      </c>
      <c r="X35" s="10">
        <v>0</v>
      </c>
      <c r="Y35" s="10">
        <v>22793</v>
      </c>
      <c r="Z35" s="10">
        <v>0</v>
      </c>
      <c r="AA35" s="35">
        <v>6040421</v>
      </c>
      <c r="AB35" s="35">
        <v>5191</v>
      </c>
      <c r="AC35" s="35">
        <v>34413</v>
      </c>
      <c r="AD35" s="35">
        <v>0</v>
      </c>
      <c r="AE35" s="10">
        <v>84805</v>
      </c>
      <c r="AF35" s="10">
        <v>0</v>
      </c>
      <c r="AG35" s="27">
        <v>0</v>
      </c>
      <c r="AH35" s="7">
        <v>0</v>
      </c>
      <c r="AI35" s="24">
        <v>8005364</v>
      </c>
      <c r="AJ35" s="24">
        <v>4864107</v>
      </c>
      <c r="AK35" s="48">
        <v>42864.682060185187</v>
      </c>
      <c r="AL35" s="23" t="s">
        <v>11</v>
      </c>
      <c r="AM35" s="23" t="s">
        <v>186</v>
      </c>
      <c r="AN35" s="23" t="s">
        <v>185</v>
      </c>
      <c r="AO35" s="23" t="s">
        <v>50</v>
      </c>
      <c r="AP35" s="23">
        <v>538</v>
      </c>
      <c r="AQ35" s="23">
        <v>37</v>
      </c>
      <c r="AR35" s="23">
        <v>959</v>
      </c>
      <c r="AS35" s="23">
        <v>509499</v>
      </c>
      <c r="AT35" s="23">
        <v>898</v>
      </c>
      <c r="AU35" s="23">
        <v>443</v>
      </c>
      <c r="AW35" s="23">
        <v>45894</v>
      </c>
    </row>
    <row r="36" spans="1:49" x14ac:dyDescent="0.35">
      <c r="A36" s="4" t="s">
        <v>187</v>
      </c>
      <c r="B36" s="4" t="s">
        <v>53</v>
      </c>
      <c r="C36" s="4"/>
      <c r="D36" s="24">
        <v>9217243</v>
      </c>
      <c r="E36" s="24">
        <v>1133403</v>
      </c>
      <c r="F36" s="24">
        <v>942457</v>
      </c>
      <c r="G36" s="24">
        <v>16419239</v>
      </c>
      <c r="H36" s="15">
        <v>1389326</v>
      </c>
      <c r="I36" s="15">
        <v>124139</v>
      </c>
      <c r="J36" s="15">
        <v>194087</v>
      </c>
      <c r="K36" s="15">
        <v>174199</v>
      </c>
      <c r="L36" s="15">
        <v>2020870</v>
      </c>
      <c r="M36" s="18">
        <v>2004641</v>
      </c>
      <c r="N36" s="18">
        <v>134875</v>
      </c>
      <c r="O36" s="18">
        <v>204513</v>
      </c>
      <c r="P36" s="18">
        <v>2347951</v>
      </c>
      <c r="Q36" s="21">
        <v>511538</v>
      </c>
      <c r="R36" s="27">
        <v>0</v>
      </c>
      <c r="S36" s="27">
        <v>4478</v>
      </c>
      <c r="T36" s="7">
        <v>0</v>
      </c>
      <c r="U36" s="31">
        <v>245606.7</v>
      </c>
      <c r="V36" s="24">
        <v>9356223.6999999993</v>
      </c>
      <c r="W36" s="10">
        <v>3982849</v>
      </c>
      <c r="X36" s="10">
        <v>127817</v>
      </c>
      <c r="Y36" s="10">
        <v>207613</v>
      </c>
      <c r="Z36" s="10">
        <v>0</v>
      </c>
      <c r="AA36" s="35">
        <v>15401929</v>
      </c>
      <c r="AB36" s="35">
        <v>36423</v>
      </c>
      <c r="AC36" s="35">
        <v>289710</v>
      </c>
      <c r="AD36" s="35">
        <v>13672</v>
      </c>
      <c r="AE36" s="10">
        <v>245589</v>
      </c>
      <c r="AF36" s="10">
        <v>0</v>
      </c>
      <c r="AG36" s="27">
        <v>0</v>
      </c>
      <c r="AH36" s="7">
        <v>34083</v>
      </c>
      <c r="AI36" s="24">
        <v>20339685</v>
      </c>
      <c r="AJ36" s="24">
        <v>10983461</v>
      </c>
      <c r="AK36" s="48">
        <v>42864.454606481479</v>
      </c>
      <c r="AL36" s="23" t="s">
        <v>11</v>
      </c>
      <c r="AM36" s="23" t="s">
        <v>186</v>
      </c>
      <c r="AN36" s="23" t="s">
        <v>185</v>
      </c>
      <c r="AO36" s="23" t="s">
        <v>52</v>
      </c>
      <c r="AP36" s="23">
        <v>538</v>
      </c>
      <c r="AQ36" s="23">
        <v>37</v>
      </c>
      <c r="AR36" s="23">
        <v>959</v>
      </c>
      <c r="AS36" s="23">
        <v>509489</v>
      </c>
      <c r="AT36" s="23">
        <v>898</v>
      </c>
      <c r="AU36" s="23">
        <v>453</v>
      </c>
      <c r="AW36" s="23">
        <v>55653</v>
      </c>
    </row>
    <row r="37" spans="1:49" x14ac:dyDescent="0.35">
      <c r="A37" s="4" t="s">
        <v>187</v>
      </c>
      <c r="B37" s="4" t="s">
        <v>45</v>
      </c>
      <c r="C37" s="4"/>
      <c r="D37" s="24">
        <v>859787</v>
      </c>
      <c r="E37" s="24">
        <v>65555</v>
      </c>
      <c r="F37" s="24">
        <v>186910</v>
      </c>
      <c r="G37" s="24">
        <v>1277313</v>
      </c>
      <c r="H37" s="15">
        <v>126823</v>
      </c>
      <c r="I37" s="15">
        <v>6709</v>
      </c>
      <c r="J37" s="15">
        <v>23446</v>
      </c>
      <c r="K37" s="15">
        <v>34051</v>
      </c>
      <c r="L37" s="15">
        <v>155491</v>
      </c>
      <c r="M37" s="18">
        <v>186574</v>
      </c>
      <c r="N37" s="18">
        <v>7801</v>
      </c>
      <c r="O37" s="18">
        <v>40559</v>
      </c>
      <c r="P37" s="18">
        <v>182656</v>
      </c>
      <c r="Q37" s="21">
        <v>0</v>
      </c>
      <c r="R37" s="27">
        <v>0</v>
      </c>
      <c r="S37" s="27">
        <v>0</v>
      </c>
      <c r="T37" s="7">
        <v>0</v>
      </c>
      <c r="U37" s="31">
        <v>31579.35</v>
      </c>
      <c r="V37" s="24">
        <v>795689.35</v>
      </c>
      <c r="W37" s="10">
        <v>0</v>
      </c>
      <c r="X37" s="10">
        <v>0</v>
      </c>
      <c r="Y37" s="10">
        <v>0</v>
      </c>
      <c r="Z37" s="10">
        <v>0</v>
      </c>
      <c r="AA37" s="35">
        <v>1526029</v>
      </c>
      <c r="AB37" s="35">
        <v>931</v>
      </c>
      <c r="AC37" s="35">
        <v>17190</v>
      </c>
      <c r="AD37" s="35">
        <v>0</v>
      </c>
      <c r="AE37" s="10">
        <v>31608</v>
      </c>
      <c r="AF37" s="10">
        <v>0</v>
      </c>
      <c r="AG37" s="27">
        <v>5853</v>
      </c>
      <c r="AH37" s="7">
        <v>0</v>
      </c>
      <c r="AI37" s="24">
        <v>1581611</v>
      </c>
      <c r="AJ37" s="24">
        <v>785922</v>
      </c>
      <c r="AK37" s="48">
        <v>42863.700775462959</v>
      </c>
      <c r="AL37" s="23" t="s">
        <v>11</v>
      </c>
      <c r="AM37" s="23" t="s">
        <v>186</v>
      </c>
      <c r="AN37" s="23" t="s">
        <v>185</v>
      </c>
      <c r="AO37" s="23" t="s">
        <v>44</v>
      </c>
      <c r="AP37" s="23">
        <v>538</v>
      </c>
      <c r="AQ37" s="23">
        <v>37</v>
      </c>
      <c r="AR37" s="23">
        <v>959</v>
      </c>
      <c r="AS37" s="23">
        <v>509483</v>
      </c>
      <c r="AT37" s="23">
        <v>898</v>
      </c>
      <c r="AU37" s="23">
        <v>689</v>
      </c>
      <c r="AW37" s="23">
        <v>46192</v>
      </c>
    </row>
    <row r="38" spans="1:49" x14ac:dyDescent="0.35">
      <c r="A38" s="4" t="s">
        <v>187</v>
      </c>
      <c r="B38" s="4" t="s">
        <v>43</v>
      </c>
      <c r="C38" s="4"/>
      <c r="D38" s="24">
        <v>10753924</v>
      </c>
      <c r="E38" s="24">
        <v>505809</v>
      </c>
      <c r="F38" s="24">
        <v>156360</v>
      </c>
      <c r="G38" s="24">
        <v>14319642</v>
      </c>
      <c r="H38" s="15">
        <v>1834812</v>
      </c>
      <c r="I38" s="15">
        <v>60777</v>
      </c>
      <c r="J38" s="15">
        <v>22267</v>
      </c>
      <c r="K38" s="15">
        <v>90340</v>
      </c>
      <c r="L38" s="15">
        <v>1778035</v>
      </c>
      <c r="M38" s="18">
        <v>2778245</v>
      </c>
      <c r="N38" s="18">
        <v>60325</v>
      </c>
      <c r="O38" s="18">
        <v>34073</v>
      </c>
      <c r="P38" s="18">
        <v>2047709</v>
      </c>
      <c r="Q38" s="21">
        <v>159837</v>
      </c>
      <c r="R38" s="27">
        <v>0</v>
      </c>
      <c r="S38" s="27">
        <v>0</v>
      </c>
      <c r="T38" s="7">
        <v>0</v>
      </c>
      <c r="U38" s="31">
        <v>441677.66</v>
      </c>
      <c r="V38" s="24">
        <v>9308097.6600000001</v>
      </c>
      <c r="W38" s="10">
        <v>5449427</v>
      </c>
      <c r="X38" s="10">
        <v>5301</v>
      </c>
      <c r="Y38" s="10">
        <v>166615</v>
      </c>
      <c r="Z38" s="10">
        <v>60000</v>
      </c>
      <c r="AA38" s="35">
        <v>16487168</v>
      </c>
      <c r="AB38" s="35">
        <v>11803</v>
      </c>
      <c r="AC38" s="35">
        <v>73789</v>
      </c>
      <c r="AD38" s="35">
        <v>847</v>
      </c>
      <c r="AE38" s="10">
        <v>427833</v>
      </c>
      <c r="AF38" s="10">
        <v>0</v>
      </c>
      <c r="AG38" s="27">
        <v>0</v>
      </c>
      <c r="AH38" s="7">
        <v>44435</v>
      </c>
      <c r="AI38" s="24">
        <v>22727218</v>
      </c>
      <c r="AJ38" s="24">
        <v>13419120</v>
      </c>
      <c r="AK38" s="48">
        <v>42863.661504629628</v>
      </c>
      <c r="AL38" s="23" t="s">
        <v>11</v>
      </c>
      <c r="AM38" s="23" t="s">
        <v>186</v>
      </c>
      <c r="AN38" s="23" t="s">
        <v>185</v>
      </c>
      <c r="AO38" s="23" t="s">
        <v>42</v>
      </c>
      <c r="AP38" s="23">
        <v>538</v>
      </c>
      <c r="AQ38" s="23">
        <v>37</v>
      </c>
      <c r="AR38" s="23">
        <v>959</v>
      </c>
      <c r="AS38" s="23">
        <v>508399</v>
      </c>
      <c r="AT38" s="23">
        <v>898</v>
      </c>
      <c r="AU38" s="23">
        <v>471</v>
      </c>
      <c r="AW38" s="23">
        <v>45489</v>
      </c>
    </row>
    <row r="39" spans="1:49" x14ac:dyDescent="0.35">
      <c r="A39" s="4" t="s">
        <v>187</v>
      </c>
      <c r="B39" s="4" t="s">
        <v>41</v>
      </c>
      <c r="C39" s="4"/>
      <c r="D39" s="24">
        <v>8568482</v>
      </c>
      <c r="E39" s="24">
        <v>781157</v>
      </c>
      <c r="F39" s="24">
        <v>663587</v>
      </c>
      <c r="G39" s="24">
        <v>10351512</v>
      </c>
      <c r="H39" s="15">
        <v>1278900</v>
      </c>
      <c r="I39" s="15">
        <v>83496</v>
      </c>
      <c r="J39" s="15">
        <v>63392</v>
      </c>
      <c r="K39" s="15">
        <v>311797</v>
      </c>
      <c r="L39" s="15">
        <v>1947925</v>
      </c>
      <c r="M39" s="18">
        <v>1859361</v>
      </c>
      <c r="N39" s="18">
        <v>92958</v>
      </c>
      <c r="O39" s="18">
        <v>94893</v>
      </c>
      <c r="P39" s="18">
        <v>2246278</v>
      </c>
      <c r="Q39" s="21">
        <v>60852</v>
      </c>
      <c r="R39" s="27">
        <v>67343</v>
      </c>
      <c r="S39" s="27">
        <v>29631</v>
      </c>
      <c r="T39" s="7">
        <v>0</v>
      </c>
      <c r="U39" s="31">
        <v>636756.62</v>
      </c>
      <c r="V39" s="24">
        <v>8773582.6199999992</v>
      </c>
      <c r="W39" s="10">
        <v>4373164</v>
      </c>
      <c r="X39" s="10">
        <v>7941</v>
      </c>
      <c r="Y39" s="10">
        <v>83807</v>
      </c>
      <c r="Z39" s="10">
        <v>3171</v>
      </c>
      <c r="AA39" s="35">
        <v>14532881</v>
      </c>
      <c r="AB39" s="35">
        <v>323378</v>
      </c>
      <c r="AC39" s="35">
        <v>26346</v>
      </c>
      <c r="AD39" s="35">
        <v>10735</v>
      </c>
      <c r="AE39" s="10">
        <v>636756.59</v>
      </c>
      <c r="AF39" s="10">
        <v>0</v>
      </c>
      <c r="AG39" s="27">
        <v>350568.41</v>
      </c>
      <c r="AH39" s="7">
        <v>0</v>
      </c>
      <c r="AI39" s="24">
        <v>20348748</v>
      </c>
      <c r="AJ39" s="24">
        <v>11575165</v>
      </c>
      <c r="AK39" s="48">
        <v>42863.656759259262</v>
      </c>
      <c r="AL39" s="23" t="s">
        <v>11</v>
      </c>
      <c r="AM39" s="23" t="s">
        <v>186</v>
      </c>
      <c r="AN39" s="23" t="s">
        <v>185</v>
      </c>
      <c r="AO39" s="23" t="s">
        <v>40</v>
      </c>
      <c r="AP39" s="23">
        <v>538</v>
      </c>
      <c r="AQ39" s="23">
        <v>37</v>
      </c>
      <c r="AR39" s="23">
        <v>959</v>
      </c>
      <c r="AS39" s="23">
        <v>509504</v>
      </c>
      <c r="AT39" s="23">
        <v>898</v>
      </c>
      <c r="AU39" s="23">
        <v>465</v>
      </c>
      <c r="AW39" s="23">
        <v>62358</v>
      </c>
    </row>
    <row r="40" spans="1:49" x14ac:dyDescent="0.35">
      <c r="A40" s="4" t="s">
        <v>187</v>
      </c>
      <c r="B40" s="4" t="s">
        <v>37</v>
      </c>
      <c r="C40" s="4"/>
      <c r="D40" s="24">
        <v>3277268</v>
      </c>
      <c r="E40" s="24">
        <v>149059</v>
      </c>
      <c r="F40" s="24">
        <v>184409</v>
      </c>
      <c r="G40" s="24">
        <v>4640209</v>
      </c>
      <c r="H40" s="15">
        <v>516823</v>
      </c>
      <c r="I40" s="15">
        <v>24091</v>
      </c>
      <c r="J40" s="15">
        <v>32604</v>
      </c>
      <c r="K40" s="15">
        <v>118735</v>
      </c>
      <c r="L40" s="15">
        <v>513135</v>
      </c>
      <c r="M40" s="18">
        <v>761571</v>
      </c>
      <c r="N40" s="18">
        <v>19773</v>
      </c>
      <c r="O40" s="18">
        <v>48835</v>
      </c>
      <c r="P40" s="18">
        <v>594862</v>
      </c>
      <c r="Q40" s="21">
        <v>0</v>
      </c>
      <c r="R40" s="27">
        <v>0</v>
      </c>
      <c r="S40" s="27">
        <v>732</v>
      </c>
      <c r="T40" s="7">
        <v>0</v>
      </c>
      <c r="U40" s="31">
        <v>90171.62</v>
      </c>
      <c r="V40" s="24">
        <v>2721332.62</v>
      </c>
      <c r="W40" s="10">
        <v>1575444</v>
      </c>
      <c r="X40" s="10">
        <v>33496</v>
      </c>
      <c r="Y40" s="10">
        <v>184313</v>
      </c>
      <c r="Z40" s="10">
        <v>0</v>
      </c>
      <c r="AA40" s="35">
        <v>4886890</v>
      </c>
      <c r="AB40" s="35">
        <v>15151</v>
      </c>
      <c r="AC40" s="35">
        <v>101719</v>
      </c>
      <c r="AD40" s="35">
        <v>0</v>
      </c>
      <c r="AE40" s="10">
        <v>0</v>
      </c>
      <c r="AF40" s="10">
        <v>0</v>
      </c>
      <c r="AG40" s="27">
        <v>0</v>
      </c>
      <c r="AH40" s="7">
        <v>0</v>
      </c>
      <c r="AI40" s="24">
        <v>6797013</v>
      </c>
      <c r="AJ40" s="24">
        <v>4075680</v>
      </c>
      <c r="AK40" s="48">
        <v>42860.601909722223</v>
      </c>
      <c r="AL40" s="23" t="s">
        <v>11</v>
      </c>
      <c r="AM40" s="23" t="s">
        <v>186</v>
      </c>
      <c r="AN40" s="23" t="s">
        <v>185</v>
      </c>
      <c r="AO40" s="23" t="s">
        <v>36</v>
      </c>
      <c r="AP40" s="23">
        <v>538</v>
      </c>
      <c r="AQ40" s="23">
        <v>37</v>
      </c>
      <c r="AR40" s="23">
        <v>959</v>
      </c>
      <c r="AS40" s="23">
        <v>507846</v>
      </c>
      <c r="AT40" s="23">
        <v>898</v>
      </c>
      <c r="AU40" s="23">
        <v>687</v>
      </c>
      <c r="AW40" s="23">
        <v>62553</v>
      </c>
    </row>
    <row r="41" spans="1:49" x14ac:dyDescent="0.35">
      <c r="A41" s="4" t="s">
        <v>187</v>
      </c>
      <c r="B41" s="4" t="s">
        <v>35</v>
      </c>
      <c r="C41" s="4"/>
      <c r="D41" s="24">
        <v>3963834</v>
      </c>
      <c r="E41" s="24">
        <v>309008</v>
      </c>
      <c r="F41" s="24">
        <v>476212</v>
      </c>
      <c r="G41" s="24">
        <v>7697063</v>
      </c>
      <c r="H41" s="15">
        <v>586567</v>
      </c>
      <c r="I41" s="15">
        <v>33525</v>
      </c>
      <c r="J41" s="15">
        <v>68759</v>
      </c>
      <c r="K41" s="15">
        <v>66921</v>
      </c>
      <c r="L41" s="15">
        <v>949543</v>
      </c>
      <c r="M41" s="18">
        <v>722050</v>
      </c>
      <c r="N41" s="18">
        <v>36771</v>
      </c>
      <c r="O41" s="18">
        <v>103338</v>
      </c>
      <c r="P41" s="18">
        <v>1100680</v>
      </c>
      <c r="Q41" s="21">
        <v>58305</v>
      </c>
      <c r="R41" s="27">
        <v>650900</v>
      </c>
      <c r="S41" s="27">
        <v>0</v>
      </c>
      <c r="T41" s="7">
        <v>0</v>
      </c>
      <c r="U41" s="31">
        <v>100034.78</v>
      </c>
      <c r="V41" s="24">
        <v>4477393.78</v>
      </c>
      <c r="W41" s="10">
        <v>1438189</v>
      </c>
      <c r="X41" s="10">
        <v>2507</v>
      </c>
      <c r="Y41" s="10">
        <v>50653</v>
      </c>
      <c r="Z41" s="10">
        <v>121908</v>
      </c>
      <c r="AA41" s="35">
        <v>7736126</v>
      </c>
      <c r="AB41" s="35">
        <v>45867</v>
      </c>
      <c r="AC41" s="35">
        <v>47236</v>
      </c>
      <c r="AD41" s="35">
        <v>22052</v>
      </c>
      <c r="AE41" s="10">
        <v>100035</v>
      </c>
      <c r="AF41" s="10">
        <v>0</v>
      </c>
      <c r="AG41" s="27">
        <v>0</v>
      </c>
      <c r="AH41" s="7">
        <v>0</v>
      </c>
      <c r="AI41" s="24">
        <v>9564573</v>
      </c>
      <c r="AJ41" s="24">
        <v>5087179</v>
      </c>
      <c r="AK41" s="48">
        <v>42860.592974537038</v>
      </c>
      <c r="AL41" s="23" t="s">
        <v>11</v>
      </c>
      <c r="AM41" s="23" t="s">
        <v>186</v>
      </c>
      <c r="AN41" s="23" t="s">
        <v>185</v>
      </c>
      <c r="AO41" s="23" t="s">
        <v>34</v>
      </c>
      <c r="AP41" s="23">
        <v>538</v>
      </c>
      <c r="AQ41" s="23">
        <v>37</v>
      </c>
      <c r="AR41" s="23">
        <v>959</v>
      </c>
      <c r="AS41" s="23">
        <v>507617</v>
      </c>
      <c r="AT41" s="23">
        <v>898</v>
      </c>
      <c r="AU41" s="23">
        <v>481</v>
      </c>
      <c r="AW41" s="23">
        <v>45315</v>
      </c>
    </row>
    <row r="42" spans="1:49" x14ac:dyDescent="0.35">
      <c r="A42" s="4" t="s">
        <v>187</v>
      </c>
      <c r="B42" s="4" t="s">
        <v>31</v>
      </c>
      <c r="C42" s="4"/>
      <c r="D42" s="24">
        <v>9756046</v>
      </c>
      <c r="E42" s="24">
        <v>174051</v>
      </c>
      <c r="F42" s="24">
        <v>293604</v>
      </c>
      <c r="G42" s="24">
        <v>11339870</v>
      </c>
      <c r="H42" s="15">
        <v>1410242</v>
      </c>
      <c r="I42" s="15">
        <v>18509</v>
      </c>
      <c r="J42" s="15">
        <v>42195</v>
      </c>
      <c r="K42" s="15">
        <v>62834</v>
      </c>
      <c r="L42" s="15">
        <v>1412042</v>
      </c>
      <c r="M42" s="18">
        <v>2079036</v>
      </c>
      <c r="N42" s="18">
        <v>20245</v>
      </c>
      <c r="O42" s="18">
        <v>62943</v>
      </c>
      <c r="P42" s="18">
        <v>1627826</v>
      </c>
      <c r="Q42" s="21">
        <v>247023</v>
      </c>
      <c r="R42" s="27">
        <v>43897</v>
      </c>
      <c r="S42" s="27">
        <v>0</v>
      </c>
      <c r="T42" s="7">
        <v>0</v>
      </c>
      <c r="U42" s="31">
        <v>445517.53</v>
      </c>
      <c r="V42" s="24">
        <v>7472309.5300000003</v>
      </c>
      <c r="W42" s="10">
        <v>4837632</v>
      </c>
      <c r="X42" s="10">
        <v>0</v>
      </c>
      <c r="Y42" s="10">
        <v>99455</v>
      </c>
      <c r="Z42" s="10">
        <v>0</v>
      </c>
      <c r="AA42" s="35">
        <v>17870111</v>
      </c>
      <c r="AB42" s="35">
        <v>1933</v>
      </c>
      <c r="AC42" s="35">
        <v>42836</v>
      </c>
      <c r="AD42" s="35">
        <v>0</v>
      </c>
      <c r="AE42" s="10">
        <v>446651</v>
      </c>
      <c r="AF42" s="10">
        <v>0</v>
      </c>
      <c r="AG42" s="27">
        <v>0</v>
      </c>
      <c r="AH42" s="7">
        <v>193</v>
      </c>
      <c r="AI42" s="24">
        <v>23298811</v>
      </c>
      <c r="AJ42" s="24">
        <v>15826501</v>
      </c>
      <c r="AK42" s="48">
        <v>42859.634432870371</v>
      </c>
      <c r="AL42" s="23" t="s">
        <v>11</v>
      </c>
      <c r="AM42" s="23" t="s">
        <v>186</v>
      </c>
      <c r="AN42" s="23" t="s">
        <v>185</v>
      </c>
      <c r="AO42" s="23" t="s">
        <v>30</v>
      </c>
      <c r="AP42" s="23">
        <v>538</v>
      </c>
      <c r="AQ42" s="23">
        <v>37</v>
      </c>
      <c r="AR42" s="23">
        <v>959</v>
      </c>
      <c r="AS42" s="23">
        <v>507778</v>
      </c>
      <c r="AT42" s="23">
        <v>898</v>
      </c>
      <c r="AU42" s="23">
        <v>473</v>
      </c>
      <c r="AW42" s="23">
        <v>44679</v>
      </c>
    </row>
    <row r="43" spans="1:49" x14ac:dyDescent="0.35">
      <c r="A43" s="4" t="s">
        <v>187</v>
      </c>
      <c r="B43" s="4" t="s">
        <v>29</v>
      </c>
      <c r="C43" s="4"/>
      <c r="D43" s="24">
        <v>3285339</v>
      </c>
      <c r="E43" s="24">
        <v>841762</v>
      </c>
      <c r="F43" s="24">
        <v>175480</v>
      </c>
      <c r="G43" s="24">
        <v>4910212</v>
      </c>
      <c r="H43" s="15">
        <v>489700</v>
      </c>
      <c r="I43" s="15">
        <v>100111</v>
      </c>
      <c r="J43" s="15">
        <v>38964</v>
      </c>
      <c r="K43" s="15">
        <v>0</v>
      </c>
      <c r="L43" s="15">
        <v>607843</v>
      </c>
      <c r="M43" s="18">
        <v>712919</v>
      </c>
      <c r="N43" s="18">
        <v>100170</v>
      </c>
      <c r="O43" s="18">
        <v>38079</v>
      </c>
      <c r="P43" s="18">
        <v>702160</v>
      </c>
      <c r="Q43" s="21">
        <v>0</v>
      </c>
      <c r="R43" s="27">
        <v>0</v>
      </c>
      <c r="S43" s="27">
        <v>0</v>
      </c>
      <c r="T43" s="7">
        <v>0</v>
      </c>
      <c r="U43" s="31">
        <v>78384.53</v>
      </c>
      <c r="V43" s="24">
        <v>2868330.53</v>
      </c>
      <c r="W43" s="10">
        <v>1503098</v>
      </c>
      <c r="X43" s="10">
        <v>4172</v>
      </c>
      <c r="Y43" s="10">
        <v>0</v>
      </c>
      <c r="Z43" s="10">
        <v>0</v>
      </c>
      <c r="AA43" s="35">
        <v>5331562</v>
      </c>
      <c r="AB43" s="35">
        <v>21374</v>
      </c>
      <c r="AC43" s="35">
        <v>18570</v>
      </c>
      <c r="AD43" s="35">
        <v>0</v>
      </c>
      <c r="AE43" s="10">
        <v>44887</v>
      </c>
      <c r="AF43" s="10">
        <v>20962</v>
      </c>
      <c r="AG43" s="27">
        <v>0</v>
      </c>
      <c r="AH43" s="7">
        <v>77079</v>
      </c>
      <c r="AI43" s="24">
        <v>7021704</v>
      </c>
      <c r="AJ43" s="24">
        <v>4153373</v>
      </c>
      <c r="AK43" s="48">
        <v>42858.629212962966</v>
      </c>
      <c r="AL43" s="23" t="s">
        <v>11</v>
      </c>
      <c r="AM43" s="23" t="s">
        <v>186</v>
      </c>
      <c r="AN43" s="23" t="s">
        <v>185</v>
      </c>
      <c r="AO43" s="23" t="s">
        <v>28</v>
      </c>
      <c r="AP43" s="23">
        <v>538</v>
      </c>
      <c r="AQ43" s="23">
        <v>37</v>
      </c>
      <c r="AR43" s="23">
        <v>959</v>
      </c>
      <c r="AS43" s="23">
        <v>508737</v>
      </c>
      <c r="AT43" s="23">
        <v>898</v>
      </c>
      <c r="AU43" s="23">
        <v>696</v>
      </c>
      <c r="AW43" s="23">
        <v>46083</v>
      </c>
    </row>
    <row r="44" spans="1:49" x14ac:dyDescent="0.35">
      <c r="A44" s="4" t="s">
        <v>187</v>
      </c>
      <c r="B44" s="4" t="s">
        <v>27</v>
      </c>
      <c r="C44" s="4"/>
      <c r="D44" s="24">
        <v>13582433</v>
      </c>
      <c r="E44" s="24">
        <v>43823</v>
      </c>
      <c r="F44" s="24">
        <v>0</v>
      </c>
      <c r="G44" s="24">
        <v>8692307</v>
      </c>
      <c r="H44" s="15">
        <v>1975127</v>
      </c>
      <c r="I44" s="15">
        <v>3721</v>
      </c>
      <c r="J44" s="15">
        <v>0</v>
      </c>
      <c r="K44" s="15">
        <v>0</v>
      </c>
      <c r="L44" s="15">
        <v>1040439</v>
      </c>
      <c r="M44" s="18">
        <v>2947388</v>
      </c>
      <c r="N44" s="18">
        <v>4405</v>
      </c>
      <c r="O44" s="18">
        <v>0</v>
      </c>
      <c r="P44" s="18">
        <v>1202192.47</v>
      </c>
      <c r="Q44" s="21">
        <v>431000</v>
      </c>
      <c r="R44" s="27">
        <v>5138</v>
      </c>
      <c r="S44" s="27">
        <v>0</v>
      </c>
      <c r="T44" s="7">
        <v>0</v>
      </c>
      <c r="U44" s="31">
        <v>465779.33</v>
      </c>
      <c r="V44" s="24">
        <v>8075189.7999999998</v>
      </c>
      <c r="W44" s="10">
        <v>6830861</v>
      </c>
      <c r="X44" s="10">
        <v>0</v>
      </c>
      <c r="Y44" s="10">
        <v>0</v>
      </c>
      <c r="Z44" s="10">
        <v>46566</v>
      </c>
      <c r="AA44" s="35">
        <v>27775774.550000001</v>
      </c>
      <c r="AB44" s="35">
        <v>0</v>
      </c>
      <c r="AC44" s="35">
        <v>0</v>
      </c>
      <c r="AD44" s="35">
        <v>12351.07</v>
      </c>
      <c r="AE44" s="10">
        <v>445149.2</v>
      </c>
      <c r="AF44" s="10">
        <v>50171.95</v>
      </c>
      <c r="AG44" s="27">
        <v>0</v>
      </c>
      <c r="AH44" s="7">
        <v>0</v>
      </c>
      <c r="AI44" s="24">
        <v>35160873.770000003</v>
      </c>
      <c r="AJ44" s="24">
        <v>27085684</v>
      </c>
      <c r="AK44" s="48">
        <v>42858.436840277776</v>
      </c>
      <c r="AL44" s="23" t="s">
        <v>11</v>
      </c>
      <c r="AM44" s="23" t="s">
        <v>186</v>
      </c>
      <c r="AN44" s="23" t="s">
        <v>185</v>
      </c>
      <c r="AO44" s="23" t="s">
        <v>26</v>
      </c>
      <c r="AP44" s="23">
        <v>538</v>
      </c>
      <c r="AQ44" s="23">
        <v>37</v>
      </c>
      <c r="AR44" s="23">
        <v>959</v>
      </c>
      <c r="AS44" s="23">
        <v>507843</v>
      </c>
      <c r="AT44" s="23">
        <v>898</v>
      </c>
      <c r="AU44" s="23">
        <v>478</v>
      </c>
      <c r="AW44" s="23">
        <v>48054</v>
      </c>
    </row>
    <row r="45" spans="1:49" x14ac:dyDescent="0.35">
      <c r="A45" s="4" t="s">
        <v>187</v>
      </c>
      <c r="B45" s="4" t="s">
        <v>23</v>
      </c>
      <c r="C45" s="4"/>
      <c r="D45" s="24">
        <v>2766026</v>
      </c>
      <c r="E45" s="24">
        <v>211688</v>
      </c>
      <c r="F45" s="24">
        <v>168750</v>
      </c>
      <c r="G45" s="24">
        <v>4990282</v>
      </c>
      <c r="H45" s="15">
        <v>526358</v>
      </c>
      <c r="I45" s="15">
        <v>16164</v>
      </c>
      <c r="J45" s="15">
        <v>5047</v>
      </c>
      <c r="K45" s="15">
        <v>0</v>
      </c>
      <c r="L45" s="15">
        <v>596106</v>
      </c>
      <c r="M45" s="18">
        <v>773093</v>
      </c>
      <c r="N45" s="18">
        <v>18717</v>
      </c>
      <c r="O45" s="18">
        <v>20901</v>
      </c>
      <c r="P45" s="18">
        <v>690552.16</v>
      </c>
      <c r="Q45" s="21">
        <v>0</v>
      </c>
      <c r="R45" s="27">
        <v>73127.289999999994</v>
      </c>
      <c r="S45" s="27">
        <v>0</v>
      </c>
      <c r="T45" s="7">
        <v>0</v>
      </c>
      <c r="U45" s="31">
        <v>60220.07</v>
      </c>
      <c r="V45" s="24">
        <v>2780285.52</v>
      </c>
      <c r="W45" s="10">
        <v>3014014</v>
      </c>
      <c r="X45" s="10">
        <v>0</v>
      </c>
      <c r="Y45" s="10">
        <v>7488</v>
      </c>
      <c r="Z45" s="10">
        <v>19365</v>
      </c>
      <c r="AA45" s="35">
        <v>5691821.7699999996</v>
      </c>
      <c r="AB45" s="35">
        <v>15035.9</v>
      </c>
      <c r="AC45" s="35">
        <v>11223.8</v>
      </c>
      <c r="AD45" s="35">
        <v>0</v>
      </c>
      <c r="AE45" s="10">
        <v>0</v>
      </c>
      <c r="AF45" s="10">
        <v>30912.720000000001</v>
      </c>
      <c r="AG45" s="27">
        <v>0</v>
      </c>
      <c r="AH45" s="7">
        <v>113014.85</v>
      </c>
      <c r="AI45" s="24">
        <v>8902876.0399999991</v>
      </c>
      <c r="AJ45" s="24">
        <v>6122591</v>
      </c>
      <c r="AK45" s="48">
        <v>42857.423877314817</v>
      </c>
      <c r="AL45" s="23" t="s">
        <v>11</v>
      </c>
      <c r="AM45" s="23" t="s">
        <v>186</v>
      </c>
      <c r="AN45" s="23" t="s">
        <v>185</v>
      </c>
      <c r="AO45" s="23" t="s">
        <v>22</v>
      </c>
      <c r="AP45" s="23">
        <v>538</v>
      </c>
      <c r="AQ45" s="23">
        <v>37</v>
      </c>
      <c r="AR45" s="23">
        <v>959</v>
      </c>
      <c r="AS45" s="23">
        <v>508743</v>
      </c>
      <c r="AT45" s="23">
        <v>898</v>
      </c>
      <c r="AU45" s="23">
        <v>693</v>
      </c>
      <c r="AW45" s="23">
        <v>54996</v>
      </c>
    </row>
    <row r="46" spans="1:49" x14ac:dyDescent="0.35">
      <c r="A46" s="4" t="s">
        <v>187</v>
      </c>
      <c r="B46" s="4" t="s">
        <v>21</v>
      </c>
      <c r="C46" s="4"/>
      <c r="D46" s="24">
        <v>12744943</v>
      </c>
      <c r="E46" s="24">
        <v>282889</v>
      </c>
      <c r="F46" s="24">
        <v>306455</v>
      </c>
      <c r="G46" s="24">
        <v>20349762</v>
      </c>
      <c r="H46" s="15">
        <v>1964406</v>
      </c>
      <c r="I46" s="15">
        <v>39207</v>
      </c>
      <c r="J46" s="15">
        <v>61520</v>
      </c>
      <c r="K46" s="15">
        <v>53340</v>
      </c>
      <c r="L46" s="15">
        <v>2521432</v>
      </c>
      <c r="M46" s="18">
        <v>2867780</v>
      </c>
      <c r="N46" s="18">
        <v>41017</v>
      </c>
      <c r="O46" s="18">
        <v>74500</v>
      </c>
      <c r="P46" s="18">
        <v>2858614</v>
      </c>
      <c r="Q46" s="21">
        <v>363781</v>
      </c>
      <c r="R46" s="27">
        <v>80007</v>
      </c>
      <c r="S46" s="27">
        <v>0</v>
      </c>
      <c r="T46" s="7">
        <v>0</v>
      </c>
      <c r="U46" s="31">
        <v>725195.58</v>
      </c>
      <c r="V46" s="24">
        <v>11650799.58</v>
      </c>
      <c r="W46" s="10">
        <v>7815272</v>
      </c>
      <c r="X46" s="10">
        <v>0</v>
      </c>
      <c r="Y46" s="10">
        <v>93893</v>
      </c>
      <c r="Z46" s="10">
        <v>0</v>
      </c>
      <c r="AA46" s="35">
        <v>33916719</v>
      </c>
      <c r="AB46" s="35">
        <v>35904</v>
      </c>
      <c r="AC46" s="35">
        <v>66171</v>
      </c>
      <c r="AD46" s="35">
        <v>0</v>
      </c>
      <c r="AE46" s="10">
        <v>747611</v>
      </c>
      <c r="AF46" s="10">
        <v>0</v>
      </c>
      <c r="AG46" s="27">
        <v>0</v>
      </c>
      <c r="AH46" s="7">
        <v>0</v>
      </c>
      <c r="AI46" s="24">
        <v>42675570</v>
      </c>
      <c r="AJ46" s="24">
        <v>31024770</v>
      </c>
      <c r="AK46" s="48">
        <v>42853.485196759262</v>
      </c>
      <c r="AL46" s="23" t="s">
        <v>11</v>
      </c>
      <c r="AM46" s="23" t="s">
        <v>186</v>
      </c>
      <c r="AN46" s="23" t="s">
        <v>185</v>
      </c>
      <c r="AO46" s="23" t="s">
        <v>20</v>
      </c>
      <c r="AP46" s="23">
        <v>538</v>
      </c>
      <c r="AQ46" s="23">
        <v>37</v>
      </c>
      <c r="AR46" s="23">
        <v>959</v>
      </c>
      <c r="AS46" s="23">
        <v>507855</v>
      </c>
      <c r="AT46" s="23">
        <v>898</v>
      </c>
      <c r="AU46" s="23">
        <v>501</v>
      </c>
      <c r="AW46" s="23">
        <v>44582</v>
      </c>
    </row>
    <row r="47" spans="1:49" x14ac:dyDescent="0.35">
      <c r="A47" s="4" t="s">
        <v>187</v>
      </c>
      <c r="B47" s="4" t="s">
        <v>19</v>
      </c>
      <c r="C47" s="4"/>
      <c r="D47" s="24">
        <v>2099558</v>
      </c>
      <c r="E47" s="24">
        <v>287529</v>
      </c>
      <c r="F47" s="24">
        <v>292447</v>
      </c>
      <c r="G47" s="24">
        <v>5048643</v>
      </c>
      <c r="H47" s="15">
        <v>314168</v>
      </c>
      <c r="I47" s="15">
        <v>30671</v>
      </c>
      <c r="J47" s="15">
        <v>39196</v>
      </c>
      <c r="K47" s="15">
        <v>132238</v>
      </c>
      <c r="L47" s="15">
        <v>619225</v>
      </c>
      <c r="M47" s="18">
        <v>455604</v>
      </c>
      <c r="N47" s="18">
        <v>34216</v>
      </c>
      <c r="O47" s="18">
        <v>63461</v>
      </c>
      <c r="P47" s="18">
        <v>721956</v>
      </c>
      <c r="Q47" s="21">
        <v>16026</v>
      </c>
      <c r="R47" s="27">
        <v>0</v>
      </c>
      <c r="S47" s="27">
        <v>0</v>
      </c>
      <c r="T47" s="7">
        <v>0</v>
      </c>
      <c r="U47" s="31">
        <v>59642.32</v>
      </c>
      <c r="V47" s="24">
        <v>2486403.3199999998</v>
      </c>
      <c r="W47" s="10">
        <v>958601</v>
      </c>
      <c r="X47" s="10">
        <v>27752</v>
      </c>
      <c r="Y47" s="10">
        <v>0</v>
      </c>
      <c r="Z47" s="10">
        <v>0</v>
      </c>
      <c r="AA47" s="35">
        <v>4204585</v>
      </c>
      <c r="AB47" s="35">
        <v>645</v>
      </c>
      <c r="AC47" s="35">
        <v>39724</v>
      </c>
      <c r="AD47" s="35">
        <v>0</v>
      </c>
      <c r="AE47" s="10">
        <v>59642</v>
      </c>
      <c r="AF47" s="10">
        <v>0</v>
      </c>
      <c r="AG47" s="27">
        <v>7680</v>
      </c>
      <c r="AH47" s="7">
        <v>0</v>
      </c>
      <c r="AI47" s="24">
        <v>5298629</v>
      </c>
      <c r="AJ47" s="24">
        <v>2812226</v>
      </c>
      <c r="AK47" s="48">
        <v>42851.676886574074</v>
      </c>
      <c r="AL47" s="23" t="s">
        <v>11</v>
      </c>
      <c r="AM47" s="23" t="s">
        <v>186</v>
      </c>
      <c r="AN47" s="23" t="s">
        <v>185</v>
      </c>
      <c r="AO47" s="23" t="s">
        <v>18</v>
      </c>
      <c r="AP47" s="23">
        <v>538</v>
      </c>
      <c r="AQ47" s="23">
        <v>37</v>
      </c>
      <c r="AR47" s="23">
        <v>959</v>
      </c>
      <c r="AS47" s="23">
        <v>508375</v>
      </c>
      <c r="AT47" s="23">
        <v>898</v>
      </c>
      <c r="AU47" s="23">
        <v>487</v>
      </c>
      <c r="AW47" s="23">
        <v>48715</v>
      </c>
    </row>
    <row r="48" spans="1:49" hidden="1" x14ac:dyDescent="0.35">
      <c r="A48" s="4" t="s">
        <v>187</v>
      </c>
      <c r="B48" s="4" t="s">
        <v>47</v>
      </c>
      <c r="C48" s="4"/>
      <c r="D48" s="24"/>
      <c r="E48" s="24"/>
      <c r="F48" s="24"/>
      <c r="G48" s="24"/>
      <c r="H48" s="15"/>
      <c r="I48" s="15"/>
      <c r="J48" s="15"/>
      <c r="K48" s="15"/>
      <c r="L48" s="15"/>
      <c r="M48" s="18"/>
      <c r="N48" s="18"/>
      <c r="O48" s="18"/>
      <c r="P48" s="18"/>
      <c r="Q48" s="21"/>
      <c r="R48" s="27"/>
      <c r="S48" s="27"/>
      <c r="T48" s="7"/>
      <c r="U48" s="31"/>
      <c r="V48" s="24"/>
      <c r="W48" s="10"/>
      <c r="X48" s="10"/>
      <c r="Y48" s="10"/>
      <c r="Z48" s="10"/>
      <c r="AA48" s="35"/>
      <c r="AB48" s="35"/>
      <c r="AC48" s="35"/>
      <c r="AD48" s="35"/>
      <c r="AE48" s="10"/>
      <c r="AF48" s="10"/>
      <c r="AG48" s="27"/>
      <c r="AH48" s="7"/>
      <c r="AI48" s="24"/>
      <c r="AJ48" s="24"/>
      <c r="AK48" s="48"/>
      <c r="AL48" s="23" t="s">
        <v>11</v>
      </c>
      <c r="AM48" s="23" t="s">
        <v>186</v>
      </c>
      <c r="AN48" s="23" t="s">
        <v>185</v>
      </c>
      <c r="AO48" s="23" t="s">
        <v>46</v>
      </c>
      <c r="AP48" s="23">
        <v>538</v>
      </c>
      <c r="AQ48" s="23">
        <v>37</v>
      </c>
      <c r="AR48" s="23">
        <v>959</v>
      </c>
      <c r="AT48" s="23">
        <v>898</v>
      </c>
      <c r="AU48" s="23">
        <v>454</v>
      </c>
    </row>
    <row r="49" spans="1:49" hidden="1" x14ac:dyDescent="0.35">
      <c r="A49" s="4" t="s">
        <v>187</v>
      </c>
      <c r="B49" s="4" t="s">
        <v>17</v>
      </c>
      <c r="C49" s="4"/>
      <c r="D49" s="24"/>
      <c r="E49" s="24"/>
      <c r="F49" s="24"/>
      <c r="G49" s="24"/>
      <c r="H49" s="15"/>
      <c r="I49" s="15"/>
      <c r="J49" s="15"/>
      <c r="K49" s="15"/>
      <c r="L49" s="15"/>
      <c r="M49" s="18"/>
      <c r="N49" s="18"/>
      <c r="O49" s="18"/>
      <c r="P49" s="18"/>
      <c r="Q49" s="21"/>
      <c r="R49" s="27"/>
      <c r="S49" s="27"/>
      <c r="T49" s="7"/>
      <c r="U49" s="31"/>
      <c r="V49" s="24"/>
      <c r="W49" s="10"/>
      <c r="X49" s="10"/>
      <c r="Y49" s="10"/>
      <c r="Z49" s="10"/>
      <c r="AA49" s="35"/>
      <c r="AB49" s="35"/>
      <c r="AC49" s="35"/>
      <c r="AD49" s="35"/>
      <c r="AE49" s="10"/>
      <c r="AF49" s="10"/>
      <c r="AG49" s="27"/>
      <c r="AH49" s="7"/>
      <c r="AI49" s="24"/>
      <c r="AJ49" s="24"/>
      <c r="AK49" s="48"/>
      <c r="AL49" s="23" t="s">
        <v>11</v>
      </c>
      <c r="AM49" s="23" t="s">
        <v>186</v>
      </c>
      <c r="AN49" s="23" t="s">
        <v>185</v>
      </c>
      <c r="AO49" s="23" t="s">
        <v>16</v>
      </c>
      <c r="AP49" s="23">
        <v>538</v>
      </c>
      <c r="AQ49" s="23">
        <v>37</v>
      </c>
      <c r="AR49" s="23">
        <v>959</v>
      </c>
      <c r="AT49" s="23">
        <v>898</v>
      </c>
      <c r="AU49" s="23">
        <v>503</v>
      </c>
    </row>
    <row r="50" spans="1:49" x14ac:dyDescent="0.35">
      <c r="A50" s="4"/>
      <c r="B50" s="4"/>
      <c r="C50" s="4"/>
      <c r="D50" s="25">
        <f t="shared" ref="D50:AJ50" si="0">SUM(D3:D47)</f>
        <v>304718520</v>
      </c>
      <c r="E50" s="25">
        <f t="shared" si="0"/>
        <v>14651962</v>
      </c>
      <c r="F50" s="25">
        <f t="shared" si="0"/>
        <v>23742461.68</v>
      </c>
      <c r="G50" s="25">
        <f t="shared" si="0"/>
        <v>489719830.54000002</v>
      </c>
      <c r="H50" s="16">
        <f t="shared" si="0"/>
        <v>45612937</v>
      </c>
      <c r="I50" s="16">
        <f t="shared" si="0"/>
        <v>1700832</v>
      </c>
      <c r="J50" s="16">
        <f t="shared" si="0"/>
        <v>1769819</v>
      </c>
      <c r="K50" s="16">
        <f t="shared" si="0"/>
        <v>3164531</v>
      </c>
      <c r="L50" s="16">
        <f t="shared" si="0"/>
        <v>62355264</v>
      </c>
      <c r="M50" s="19">
        <f t="shared" si="0"/>
        <v>67536462</v>
      </c>
      <c r="N50" s="19">
        <f t="shared" si="0"/>
        <v>1835405</v>
      </c>
      <c r="O50" s="19">
        <f t="shared" si="0"/>
        <v>2958421</v>
      </c>
      <c r="P50" s="19">
        <f t="shared" si="0"/>
        <v>71692664.840000004</v>
      </c>
      <c r="Q50" s="22">
        <f t="shared" si="0"/>
        <v>6073162.04</v>
      </c>
      <c r="R50" s="28">
        <f t="shared" si="0"/>
        <v>1607435.18</v>
      </c>
      <c r="S50" s="28">
        <f t="shared" si="0"/>
        <v>608129.74</v>
      </c>
      <c r="T50" s="6">
        <f t="shared" si="0"/>
        <v>519787</v>
      </c>
      <c r="U50" s="32">
        <f t="shared" si="0"/>
        <v>15453774.599999996</v>
      </c>
      <c r="V50" s="25">
        <f t="shared" si="0"/>
        <v>282888624.39999998</v>
      </c>
      <c r="W50" s="11">
        <f t="shared" si="0"/>
        <v>154878156</v>
      </c>
      <c r="X50" s="11">
        <f t="shared" si="0"/>
        <v>783427</v>
      </c>
      <c r="Y50" s="11">
        <f t="shared" si="0"/>
        <v>2249489</v>
      </c>
      <c r="Z50" s="11">
        <f t="shared" si="0"/>
        <v>531323</v>
      </c>
      <c r="AA50" s="36">
        <f t="shared" si="0"/>
        <v>641028523.21999991</v>
      </c>
      <c r="AB50" s="36">
        <f t="shared" si="0"/>
        <v>1081219.31</v>
      </c>
      <c r="AC50" s="36">
        <f t="shared" si="0"/>
        <v>1930475.56</v>
      </c>
      <c r="AD50" s="36">
        <f t="shared" si="0"/>
        <v>218118.97000000003</v>
      </c>
      <c r="AE50" s="11">
        <f t="shared" si="0"/>
        <v>11308951.359999999</v>
      </c>
      <c r="AF50" s="11">
        <f t="shared" si="0"/>
        <v>832839.29999999993</v>
      </c>
      <c r="AG50" s="28">
        <f t="shared" si="0"/>
        <v>1422605.03</v>
      </c>
      <c r="AH50" s="6">
        <f t="shared" si="0"/>
        <v>1919600.96</v>
      </c>
      <c r="AI50" s="25">
        <f t="shared" si="0"/>
        <v>818184728.71000004</v>
      </c>
      <c r="AJ50" s="25">
        <f t="shared" si="0"/>
        <v>535296101</v>
      </c>
      <c r="AK50" s="49"/>
      <c r="AL50" s="50"/>
      <c r="AM50" s="50"/>
      <c r="AN50" s="50"/>
      <c r="AO50" s="50"/>
      <c r="AP50" s="50"/>
      <c r="AQ50" s="50"/>
      <c r="AR50" s="50"/>
      <c r="AS50" s="50"/>
      <c r="AT50" s="50"/>
      <c r="AU50" s="50"/>
      <c r="AV50" s="50"/>
      <c r="AW50" s="50"/>
    </row>
    <row r="52" spans="1:49" x14ac:dyDescent="0.35">
      <c r="A52" s="9" t="s">
        <v>205</v>
      </c>
      <c r="B52" s="13">
        <f>SUM(D52:AW52)</f>
        <v>170584185.66000003</v>
      </c>
      <c r="L52" s="37"/>
      <c r="W52" s="12">
        <f>Table_Query_from_LOGASnet_DB[[#Totals],[F020FP]]</f>
        <v>154878156</v>
      </c>
      <c r="X52" s="12">
        <f>Table_Query_from_LOGASnet_DB[[#Totals],[F021FP]]</f>
        <v>783427</v>
      </c>
      <c r="Y52" s="12">
        <f>Table_Query_from_LOGASnet_DB[[#Totals],[F022FP]]</f>
        <v>2249489</v>
      </c>
      <c r="Z52" s="12">
        <f>Table_Query_from_LOGASnet_DB[[#Totals],[F023FP]]</f>
        <v>531323</v>
      </c>
      <c r="AE52" s="9">
        <f>Table_Query_from_LOGASnet_DB[[#Totals],[F028FP]]</f>
        <v>11308951.359999999</v>
      </c>
      <c r="AF52" s="9">
        <f>Table_Query_from_LOGASnet_DB[[#Totals],[F029FP]]</f>
        <v>832839.29999999993</v>
      </c>
    </row>
    <row r="53" spans="1:49" x14ac:dyDescent="0.35">
      <c r="A53" s="34" t="s">
        <v>209</v>
      </c>
      <c r="B53" s="13">
        <f t="shared" ref="B53:B55" si="1">SUM(D53:AW53)</f>
        <v>644258337.05999982</v>
      </c>
      <c r="AA53" s="34">
        <f>Table_Query_from_LOGASnet_DB[[#Totals],[F024FP]]</f>
        <v>641028523.21999991</v>
      </c>
      <c r="AB53" s="34">
        <f>Table_Query_from_LOGASnet_DB[[#Totals],[F025FP]]</f>
        <v>1081219.31</v>
      </c>
      <c r="AC53" s="34">
        <f>Table_Query_from_LOGASnet_DB[[#Totals],[F026FP]]</f>
        <v>1930475.56</v>
      </c>
      <c r="AD53" s="34">
        <f>Table_Query_from_LOGASnet_DB[[#Totals],[F027FP]]</f>
        <v>218118.97000000003</v>
      </c>
    </row>
    <row r="54" spans="1:49" x14ac:dyDescent="0.35">
      <c r="A54" s="26" t="s">
        <v>210</v>
      </c>
      <c r="B54" s="13">
        <f t="shared" si="1"/>
        <v>1422605.03</v>
      </c>
      <c r="AG54" s="26">
        <f>Table_Query_from_LOGASnet_DB[[#Totals],[F030FP]]</f>
        <v>1422605.03</v>
      </c>
    </row>
    <row r="55" spans="1:49" x14ac:dyDescent="0.35">
      <c r="A55" s="29" t="s">
        <v>7</v>
      </c>
      <c r="B55" s="13">
        <f t="shared" si="1"/>
        <v>1919600.96</v>
      </c>
      <c r="AH55" s="29">
        <f>Table_Query_from_LOGASnet_DB[[#Totals],[F031FP]]</f>
        <v>1919600.96</v>
      </c>
    </row>
    <row r="56" spans="1:49" x14ac:dyDescent="0.35">
      <c r="B56" s="38">
        <f>SUM(B52:B55)</f>
        <v>818184728.7099998</v>
      </c>
    </row>
    <row r="59" spans="1:49" x14ac:dyDescent="0.35">
      <c r="A59" s="14" t="s">
        <v>203</v>
      </c>
      <c r="B59" s="13">
        <f>SUM(D59:AW59)</f>
        <v>114603383</v>
      </c>
      <c r="H59" s="14">
        <f>Table_Query_from_LOGASnet_DB[[#Totals],[F005FP]]</f>
        <v>45612937</v>
      </c>
      <c r="I59" s="14">
        <f>Table_Query_from_LOGASnet_DB[[#Totals],[F006FP]]</f>
        <v>1700832</v>
      </c>
      <c r="J59" s="14">
        <f>Table_Query_from_LOGASnet_DB[[#Totals],[F007FP]]</f>
        <v>1769819</v>
      </c>
      <c r="K59" s="14">
        <f>Table_Query_from_LOGASnet_DB[[#Totals],[F008FP]]</f>
        <v>3164531</v>
      </c>
      <c r="L59" s="14">
        <f>Table_Query_from_LOGASnet_DB[[#Totals],[F009FP]]</f>
        <v>62355264</v>
      </c>
    </row>
    <row r="60" spans="1:49" x14ac:dyDescent="0.35">
      <c r="A60" s="17" t="s">
        <v>202</v>
      </c>
      <c r="B60" s="13">
        <f>SUM(D60:AW60)</f>
        <v>144022952.84</v>
      </c>
      <c r="M60" s="17">
        <f>Table_Query_from_LOGASnet_DB[[#Totals],[F010FP]]</f>
        <v>67536462</v>
      </c>
      <c r="N60" s="17">
        <f>Table_Query_from_LOGASnet_DB[[#Totals],[F011FP]]</f>
        <v>1835405</v>
      </c>
      <c r="O60" s="17">
        <f>Table_Query_from_LOGASnet_DB[[#Totals],[F012FP]]</f>
        <v>2958421</v>
      </c>
      <c r="P60" s="17">
        <f>Table_Query_from_LOGASnet_DB[[#Totals],[F013FP]]</f>
        <v>71692664.840000004</v>
      </c>
    </row>
    <row r="61" spans="1:49" x14ac:dyDescent="0.35">
      <c r="A61" s="20" t="s">
        <v>206</v>
      </c>
      <c r="B61" s="13">
        <f>SUM(D61:AW61)</f>
        <v>6073162.04</v>
      </c>
      <c r="Q61" s="20">
        <f>Table_Query_from_LOGASnet_DB[[#Totals],[F014FP]]</f>
        <v>6073162.04</v>
      </c>
    </row>
    <row r="62" spans="1:49" x14ac:dyDescent="0.35">
      <c r="A62" s="29" t="s">
        <v>7</v>
      </c>
      <c r="B62" s="13">
        <f t="shared" ref="B62:B64" si="2">SUM(D62:AW62)</f>
        <v>519787</v>
      </c>
      <c r="T62" s="29">
        <f>Table_Query_from_LOGASnet_DB[[#Totals],[F017FP]]</f>
        <v>519787</v>
      </c>
    </row>
    <row r="63" spans="1:49" x14ac:dyDescent="0.35">
      <c r="A63" s="26" t="s">
        <v>207</v>
      </c>
      <c r="B63" s="13">
        <f t="shared" si="2"/>
        <v>2215564.92</v>
      </c>
      <c r="R63" s="26">
        <f>Table_Query_from_LOGASnet_DB[[#Totals],[F015FP]]</f>
        <v>1607435.18</v>
      </c>
      <c r="S63" s="26">
        <f>Table_Query_from_LOGASnet_DB[[#Totals],[F016FP]]</f>
        <v>608129.74</v>
      </c>
    </row>
    <row r="64" spans="1:49" x14ac:dyDescent="0.35">
      <c r="A64" s="30" t="s">
        <v>208</v>
      </c>
      <c r="B64" s="13">
        <f t="shared" si="2"/>
        <v>15453774.599999996</v>
      </c>
      <c r="U64" s="30">
        <f>Table_Query_from_LOGASnet_DB[[#Totals],[F018FP]]</f>
        <v>15453774.599999996</v>
      </c>
    </row>
    <row r="65" spans="2:2" x14ac:dyDescent="0.35">
      <c r="B65" s="38">
        <f>SUM(B59:B64)</f>
        <v>282888624.39999998</v>
      </c>
    </row>
  </sheetData>
  <pageMargins left="0.70866141732283472" right="0.70866141732283472" top="0.74803149606299213" bottom="0.74803149606299213" header="0.31496062992125984" footer="0.31496062992125984"/>
  <pageSetup scale="27"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F65"/>
  <sheetViews>
    <sheetView zoomScale="60" zoomScaleNormal="60" workbookViewId="0">
      <pane xSplit="2" ySplit="2" topLeftCell="C50" activePane="bottomRight" state="frozen"/>
      <selection pane="topRight" activeCell="C1" sqref="C1"/>
      <selection pane="bottomLeft" activeCell="A3" sqref="A3"/>
      <selection pane="bottomRight" activeCell="A69" sqref="A69"/>
    </sheetView>
  </sheetViews>
  <sheetFormatPr defaultColWidth="9.1796875" defaultRowHeight="15.5" x14ac:dyDescent="0.35"/>
  <cols>
    <col min="1" max="1" width="28.453125" style="2" bestFit="1" customWidth="1"/>
    <col min="2" max="2" width="38.1796875" style="2" bestFit="1" customWidth="1"/>
    <col min="3" max="3" width="35.54296875" style="2" bestFit="1" customWidth="1"/>
    <col min="4" max="4" width="16.81640625" style="23" bestFit="1" customWidth="1"/>
    <col min="5" max="7" width="16.1796875" style="23" bestFit="1" customWidth="1"/>
    <col min="8" max="12" width="16.1796875" style="14" bestFit="1" customWidth="1"/>
    <col min="13" max="13" width="15.54296875" style="17" bestFit="1" customWidth="1"/>
    <col min="14" max="14" width="15.1796875" style="17" bestFit="1" customWidth="1"/>
    <col min="15" max="16" width="15.54296875" style="17" bestFit="1" customWidth="1"/>
    <col min="17" max="17" width="15.54296875" style="20" bestFit="1" customWidth="1"/>
    <col min="18" max="19" width="15.54296875" style="26" bestFit="1" customWidth="1"/>
    <col min="20" max="20" width="15.54296875" style="29" bestFit="1" customWidth="1"/>
    <col min="21" max="21" width="15.54296875" style="30" bestFit="1" customWidth="1"/>
    <col min="22" max="22" width="16.1796875" style="23" bestFit="1" customWidth="1"/>
    <col min="23" max="23" width="16.1796875" style="9" bestFit="1" customWidth="1"/>
    <col min="24" max="24" width="15.54296875" style="9" bestFit="1" customWidth="1"/>
    <col min="25" max="26" width="16.1796875" style="9" bestFit="1" customWidth="1"/>
    <col min="27" max="27" width="44.81640625" style="33" bestFit="1" customWidth="1"/>
    <col min="28" max="30" width="16.1796875" style="33" bestFit="1" customWidth="1"/>
    <col min="31" max="31" width="16.1796875" style="9" bestFit="1" customWidth="1"/>
    <col min="32" max="32" width="16.1796875" style="26" bestFit="1" customWidth="1"/>
    <col min="33" max="33" width="16.1796875" style="29" bestFit="1" customWidth="1"/>
    <col min="34" max="34" width="17.1796875" style="23" bestFit="1" customWidth="1"/>
    <col min="35" max="35" width="16.1796875" style="23" bestFit="1" customWidth="1"/>
    <col min="36" max="36" width="28.81640625" style="23" bestFit="1" customWidth="1"/>
    <col min="37" max="37" width="23.81640625" style="23" bestFit="1" customWidth="1"/>
    <col min="38" max="38" width="29.453125" style="23" bestFit="1" customWidth="1"/>
    <col min="39" max="39" width="19.453125" style="23" bestFit="1" customWidth="1"/>
    <col min="40" max="40" width="58" style="23" bestFit="1" customWidth="1"/>
    <col min="41" max="41" width="15.54296875" style="23" bestFit="1" customWidth="1"/>
    <col min="42" max="42" width="16.81640625" style="23" bestFit="1" customWidth="1"/>
    <col min="43" max="44" width="14.453125" style="23" bestFit="1" customWidth="1"/>
    <col min="45" max="45" width="14.81640625" style="23" bestFit="1" customWidth="1"/>
    <col min="46" max="46" width="25.54296875" style="23" bestFit="1" customWidth="1"/>
    <col min="47" max="47" width="38" style="23" bestFit="1" customWidth="1"/>
    <col min="48" max="48" width="18.81640625" style="23" bestFit="1" customWidth="1"/>
    <col min="49" max="49" width="13.1796875" style="2" hidden="1" customWidth="1"/>
    <col min="50" max="52" width="13.453125" style="2" bestFit="1" customWidth="1"/>
    <col min="53" max="53" width="13.1796875" style="2" bestFit="1" customWidth="1"/>
    <col min="54" max="56" width="13.453125" style="2" bestFit="1" customWidth="1"/>
    <col min="57" max="58" width="13.1796875" style="2" bestFit="1" customWidth="1"/>
    <col min="59" max="60" width="13.453125" style="2" bestFit="1" customWidth="1"/>
    <col min="61" max="61" width="12.1796875" style="2" bestFit="1" customWidth="1"/>
    <col min="62" max="62" width="13" style="2" bestFit="1" customWidth="1"/>
    <col min="63" max="63" width="13.453125" style="2" bestFit="1" customWidth="1"/>
    <col min="64" max="64" width="11.81640625" style="2" bestFit="1" customWidth="1"/>
    <col min="65" max="65" width="13.1796875" style="2" bestFit="1" customWidth="1"/>
    <col min="66" max="68" width="13.453125" style="2" bestFit="1" customWidth="1"/>
    <col min="69" max="69" width="13.1796875" style="2" bestFit="1" customWidth="1"/>
    <col min="70" max="70" width="13.54296875" style="2" bestFit="1" customWidth="1"/>
    <col min="71" max="71" width="13.1796875" style="2" bestFit="1" customWidth="1"/>
    <col min="72" max="74" width="13.453125" style="2" bestFit="1" customWidth="1"/>
    <col min="75" max="75" width="13.1796875" style="2" bestFit="1" customWidth="1"/>
    <col min="76" max="78" width="13.453125" style="2" bestFit="1" customWidth="1"/>
    <col min="79" max="80" width="13.1796875" style="2" bestFit="1" customWidth="1"/>
    <col min="81" max="82" width="13.453125" style="2" bestFit="1" customWidth="1"/>
    <col min="83" max="83" width="12.1796875" style="2" bestFit="1" customWidth="1"/>
    <col min="84" max="84" width="13" style="2" bestFit="1" customWidth="1"/>
    <col min="85" max="85" width="13.453125" style="2" bestFit="1" customWidth="1"/>
    <col min="86" max="86" width="11.81640625" style="2" bestFit="1" customWidth="1"/>
    <col min="87" max="87" width="13.1796875" style="2" bestFit="1" customWidth="1"/>
    <col min="88" max="90" width="13.453125" style="2" bestFit="1" customWidth="1"/>
    <col min="91" max="91" width="12.81640625" style="2" bestFit="1" customWidth="1"/>
    <col min="92" max="92" width="13.54296875" style="2" bestFit="1" customWidth="1"/>
    <col min="93" max="93" width="13.1796875" style="2" bestFit="1" customWidth="1"/>
    <col min="94" max="96" width="13.453125" style="2" bestFit="1" customWidth="1"/>
    <col min="97" max="97" width="13.1796875" style="2" bestFit="1" customWidth="1"/>
    <col min="98" max="100" width="13.453125" style="2" bestFit="1" customWidth="1"/>
    <col min="101" max="102" width="13.1796875" style="2" bestFit="1" customWidth="1"/>
    <col min="103" max="104" width="13.453125" style="2" bestFit="1" customWidth="1"/>
    <col min="105" max="105" width="12.1796875" style="2" bestFit="1" customWidth="1"/>
    <col min="106" max="106" width="13" style="2" bestFit="1" customWidth="1"/>
    <col min="107" max="107" width="13.453125" style="2" bestFit="1" customWidth="1"/>
    <col min="108" max="108" width="11.81640625" style="2" bestFit="1" customWidth="1"/>
    <col min="109" max="109" width="13.1796875" style="2" bestFit="1" customWidth="1"/>
    <col min="110" max="112" width="13.453125" style="2" bestFit="1" customWidth="1"/>
    <col min="113" max="113" width="12.81640625" style="2" bestFit="1" customWidth="1"/>
    <col min="114" max="114" width="13.54296875" style="2" bestFit="1" customWidth="1"/>
    <col min="115" max="115" width="13.1796875" style="2" bestFit="1" customWidth="1"/>
    <col min="116" max="118" width="13.453125" style="2" bestFit="1" customWidth="1"/>
    <col min="119" max="119" width="13.1796875" style="2" bestFit="1" customWidth="1"/>
    <col min="120" max="122" width="13.453125" style="2" bestFit="1" customWidth="1"/>
    <col min="123" max="124" width="13.1796875" style="2" bestFit="1" customWidth="1"/>
    <col min="125" max="126" width="13.453125" style="2" bestFit="1" customWidth="1"/>
    <col min="127" max="127" width="12.1796875" style="2" bestFit="1" customWidth="1"/>
    <col min="128" max="128" width="13" style="2" bestFit="1" customWidth="1"/>
    <col min="129" max="129" width="13.453125" style="2" bestFit="1" customWidth="1"/>
    <col min="130" max="130" width="11.81640625" style="2" bestFit="1" customWidth="1"/>
    <col min="131" max="131" width="13.1796875" style="2" bestFit="1" customWidth="1"/>
    <col min="132" max="134" width="13.453125" style="2" bestFit="1" customWidth="1"/>
    <col min="135" max="135" width="12.81640625" style="2" bestFit="1" customWidth="1"/>
    <col min="136" max="136" width="13.54296875" style="2" bestFit="1" customWidth="1"/>
    <col min="137" max="137" width="13.1796875" style="2" bestFit="1" customWidth="1"/>
    <col min="138" max="140" width="13.453125" style="2" bestFit="1" customWidth="1"/>
    <col min="141" max="141" width="13.1796875" style="2" bestFit="1" customWidth="1"/>
    <col min="142" max="144" width="13.453125" style="2" bestFit="1" customWidth="1"/>
    <col min="145" max="146" width="13.1796875" style="2" bestFit="1" customWidth="1"/>
    <col min="147" max="148" width="13.453125" style="2" bestFit="1" customWidth="1"/>
    <col min="149" max="149" width="12.1796875" style="2" bestFit="1" customWidth="1"/>
    <col min="150" max="150" width="13" style="2" bestFit="1" customWidth="1"/>
    <col min="151" max="151" width="13.453125" style="2" bestFit="1" customWidth="1"/>
    <col min="152" max="152" width="11.81640625" style="2" bestFit="1" customWidth="1"/>
    <col min="153" max="153" width="13.1796875" style="2" bestFit="1" customWidth="1"/>
    <col min="154" max="156" width="13.453125" style="2" bestFit="1" customWidth="1"/>
    <col min="157" max="157" width="12.81640625" style="2" bestFit="1" customWidth="1"/>
    <col min="158" max="158" width="13.54296875" style="2" bestFit="1" customWidth="1"/>
    <col min="159" max="164" width="12" style="2" bestFit="1" customWidth="1"/>
    <col min="165" max="165" width="13.54296875" style="2" bestFit="1" customWidth="1"/>
    <col min="166" max="167" width="13.81640625" style="2" bestFit="1" customWidth="1"/>
    <col min="168" max="168" width="13.54296875" style="2" bestFit="1" customWidth="1"/>
    <col min="169" max="170" width="13.81640625" style="2" bestFit="1" customWidth="1"/>
    <col min="171" max="177" width="12" style="2" bestFit="1" customWidth="1"/>
    <col min="178" max="178" width="13.54296875" style="2" bestFit="1" customWidth="1"/>
    <col min="179" max="179" width="13.81640625" style="2" bestFit="1" customWidth="1"/>
    <col min="180" max="180" width="12" style="2" bestFit="1" customWidth="1"/>
    <col min="181" max="181" width="13.54296875" style="2" bestFit="1" customWidth="1"/>
    <col min="182" max="182" width="13.81640625" style="2" bestFit="1" customWidth="1"/>
    <col min="183" max="183" width="12" style="2" bestFit="1" customWidth="1"/>
    <col min="184" max="184" width="13.54296875" style="2" bestFit="1" customWidth="1"/>
    <col min="185" max="185" width="13.81640625" style="2" bestFit="1" customWidth="1"/>
    <col min="186" max="187" width="12" style="2" bestFit="1" customWidth="1"/>
    <col min="188" max="188" width="21.81640625" style="2" bestFit="1" customWidth="1"/>
    <col min="189" max="189" width="21.453125" style="2" bestFit="1" customWidth="1"/>
    <col min="190" max="190" width="23" style="2" bestFit="1" customWidth="1"/>
    <col min="191" max="191" width="15" style="2" bestFit="1" customWidth="1"/>
    <col min="192" max="192" width="52.453125" style="2" bestFit="1" customWidth="1"/>
    <col min="193" max="193" width="11.54296875" style="2" bestFit="1" customWidth="1"/>
    <col min="194" max="194" width="12.54296875" style="2" bestFit="1" customWidth="1"/>
    <col min="195" max="196" width="10.453125" style="2" bestFit="1" customWidth="1"/>
    <col min="197" max="197" width="11.1796875" style="2" bestFit="1" customWidth="1"/>
    <col min="198" max="198" width="19.54296875" style="2" bestFit="1" customWidth="1"/>
    <col min="199" max="199" width="29.81640625" style="2" bestFit="1" customWidth="1"/>
    <col min="200" max="200" width="14" style="2" bestFit="1" customWidth="1"/>
    <col min="201" max="16384" width="9.1796875" style="2"/>
  </cols>
  <sheetData>
    <row r="1" spans="1:188" x14ac:dyDescent="0.35">
      <c r="A1" s="2" t="s">
        <v>184</v>
      </c>
      <c r="B1" s="2" t="s">
        <v>183</v>
      </c>
      <c r="C1" s="2" t="s">
        <v>182</v>
      </c>
      <c r="D1" s="23" t="s">
        <v>181</v>
      </c>
      <c r="E1" s="23" t="s">
        <v>180</v>
      </c>
      <c r="F1" s="23" t="s">
        <v>179</v>
      </c>
      <c r="G1" s="23" t="s">
        <v>178</v>
      </c>
      <c r="H1" s="14" t="s">
        <v>177</v>
      </c>
      <c r="I1" s="14" t="s">
        <v>176</v>
      </c>
      <c r="J1" s="14" t="s">
        <v>175</v>
      </c>
      <c r="K1" s="14" t="s">
        <v>174</v>
      </c>
      <c r="L1" s="14" t="s">
        <v>173</v>
      </c>
      <c r="M1" s="17" t="s">
        <v>172</v>
      </c>
      <c r="N1" s="17" t="s">
        <v>171</v>
      </c>
      <c r="O1" s="17" t="s">
        <v>170</v>
      </c>
      <c r="P1" s="17" t="s">
        <v>169</v>
      </c>
      <c r="Q1" s="20" t="s">
        <v>168</v>
      </c>
      <c r="R1" s="26" t="s">
        <v>167</v>
      </c>
      <c r="S1" s="26" t="s">
        <v>166</v>
      </c>
      <c r="T1" s="29" t="s">
        <v>165</v>
      </c>
      <c r="U1" s="30" t="s">
        <v>164</v>
      </c>
      <c r="V1" s="23" t="s">
        <v>163</v>
      </c>
      <c r="W1" s="9" t="s">
        <v>162</v>
      </c>
      <c r="X1" s="9" t="s">
        <v>161</v>
      </c>
      <c r="Y1" s="9" t="s">
        <v>160</v>
      </c>
      <c r="Z1" s="9" t="s">
        <v>159</v>
      </c>
      <c r="AA1" s="33" t="s">
        <v>158</v>
      </c>
      <c r="AB1" s="33" t="s">
        <v>157</v>
      </c>
      <c r="AC1" s="33" t="s">
        <v>156</v>
      </c>
      <c r="AD1" s="33" t="s">
        <v>155</v>
      </c>
      <c r="AE1" s="9" t="s">
        <v>154</v>
      </c>
      <c r="AF1" s="26" t="s">
        <v>153</v>
      </c>
      <c r="AG1" s="29" t="s">
        <v>152</v>
      </c>
      <c r="AH1" s="23" t="s">
        <v>151</v>
      </c>
      <c r="AI1" s="23" t="s">
        <v>150</v>
      </c>
      <c r="AJ1" s="23" t="s">
        <v>149</v>
      </c>
      <c r="AK1" s="23" t="s">
        <v>148</v>
      </c>
      <c r="AL1" s="23" t="s">
        <v>147</v>
      </c>
      <c r="AM1" s="23" t="s">
        <v>146</v>
      </c>
      <c r="AN1" s="23" t="s">
        <v>145</v>
      </c>
      <c r="AO1" s="23" t="s">
        <v>144</v>
      </c>
      <c r="AP1" s="23" t="s">
        <v>143</v>
      </c>
      <c r="AQ1" s="23" t="s">
        <v>142</v>
      </c>
      <c r="AR1" s="23" t="s">
        <v>141</v>
      </c>
      <c r="AS1" s="23" t="s">
        <v>140</v>
      </c>
      <c r="AT1" s="23" t="s">
        <v>139</v>
      </c>
      <c r="AU1" s="23" t="s">
        <v>138</v>
      </c>
      <c r="AV1" s="23" t="s">
        <v>137</v>
      </c>
    </row>
    <row r="2" spans="1:188" s="54" customFormat="1" ht="203" x14ac:dyDescent="0.35">
      <c r="A2" s="51"/>
      <c r="B2" s="51"/>
      <c r="C2" s="51"/>
      <c r="D2" s="56" t="s">
        <v>136</v>
      </c>
      <c r="E2" s="56" t="s">
        <v>135</v>
      </c>
      <c r="F2" s="56" t="s">
        <v>134</v>
      </c>
      <c r="G2" s="56" t="s">
        <v>133</v>
      </c>
      <c r="H2" s="58" t="s">
        <v>132</v>
      </c>
      <c r="I2" s="58" t="s">
        <v>131</v>
      </c>
      <c r="J2" s="58" t="s">
        <v>130</v>
      </c>
      <c r="K2" s="58" t="s">
        <v>129</v>
      </c>
      <c r="L2" s="58" t="s">
        <v>128</v>
      </c>
      <c r="M2" s="60" t="s">
        <v>127</v>
      </c>
      <c r="N2" s="60" t="s">
        <v>126</v>
      </c>
      <c r="O2" s="60" t="s">
        <v>125</v>
      </c>
      <c r="P2" s="60" t="s">
        <v>124</v>
      </c>
      <c r="Q2" s="63" t="s">
        <v>123</v>
      </c>
      <c r="R2" s="67" t="s">
        <v>122</v>
      </c>
      <c r="S2" s="67" t="s">
        <v>121</v>
      </c>
      <c r="T2" s="52" t="s">
        <v>108</v>
      </c>
      <c r="U2" s="65" t="s">
        <v>120</v>
      </c>
      <c r="V2" s="56" t="s">
        <v>119</v>
      </c>
      <c r="W2" s="71" t="s">
        <v>118</v>
      </c>
      <c r="X2" s="71" t="s">
        <v>117</v>
      </c>
      <c r="Y2" s="71" t="s">
        <v>116</v>
      </c>
      <c r="Z2" s="71" t="s">
        <v>115</v>
      </c>
      <c r="AA2" s="73" t="s">
        <v>114</v>
      </c>
      <c r="AB2" s="73" t="s">
        <v>113</v>
      </c>
      <c r="AC2" s="73" t="s">
        <v>112</v>
      </c>
      <c r="AD2" s="73" t="s">
        <v>111</v>
      </c>
      <c r="AE2" s="71" t="s">
        <v>110</v>
      </c>
      <c r="AF2" s="67" t="s">
        <v>109</v>
      </c>
      <c r="AG2" s="52" t="s">
        <v>108</v>
      </c>
      <c r="AH2" s="56" t="s">
        <v>107</v>
      </c>
      <c r="AI2" s="56" t="s">
        <v>106</v>
      </c>
      <c r="AJ2" s="69"/>
      <c r="AK2" s="70"/>
      <c r="AL2" s="70"/>
      <c r="AM2" s="70"/>
      <c r="AN2" s="70"/>
      <c r="AO2" s="70"/>
      <c r="AP2" s="70"/>
      <c r="AQ2" s="70"/>
      <c r="AR2" s="70"/>
      <c r="AS2" s="70"/>
      <c r="AT2" s="70"/>
      <c r="AU2" s="70"/>
      <c r="AV2" s="70"/>
      <c r="AW2" s="53"/>
      <c r="AX2" s="53"/>
      <c r="GF2" s="55"/>
    </row>
    <row r="3" spans="1:188" x14ac:dyDescent="0.35">
      <c r="A3" s="4" t="s">
        <v>13</v>
      </c>
      <c r="B3" s="4" t="s">
        <v>105</v>
      </c>
      <c r="C3" s="4"/>
      <c r="D3" s="57">
        <v>0</v>
      </c>
      <c r="E3" s="57">
        <v>20721</v>
      </c>
      <c r="F3" s="57">
        <v>0</v>
      </c>
      <c r="G3" s="57">
        <v>66676</v>
      </c>
      <c r="H3" s="59">
        <v>0</v>
      </c>
      <c r="I3" s="59">
        <v>2466</v>
      </c>
      <c r="J3" s="59">
        <v>0</v>
      </c>
      <c r="K3" s="59">
        <v>0</v>
      </c>
      <c r="L3" s="59">
        <v>10036</v>
      </c>
      <c r="M3" s="61">
        <v>0</v>
      </c>
      <c r="N3" s="61">
        <v>6797</v>
      </c>
      <c r="O3" s="61">
        <v>0</v>
      </c>
      <c r="P3" s="61">
        <v>11997</v>
      </c>
      <c r="Q3" s="64">
        <v>0</v>
      </c>
      <c r="R3" s="68">
        <v>0</v>
      </c>
      <c r="S3" s="68">
        <v>0</v>
      </c>
      <c r="T3" s="3">
        <v>0</v>
      </c>
      <c r="U3" s="66">
        <v>0</v>
      </c>
      <c r="V3" s="57">
        <v>31296</v>
      </c>
      <c r="W3" s="72">
        <v>0</v>
      </c>
      <c r="X3" s="72">
        <v>20665</v>
      </c>
      <c r="Y3" s="72">
        <v>0</v>
      </c>
      <c r="Z3" s="72">
        <v>0</v>
      </c>
      <c r="AA3" s="74">
        <v>0</v>
      </c>
      <c r="AB3" s="74">
        <v>2333</v>
      </c>
      <c r="AC3" s="74">
        <v>0</v>
      </c>
      <c r="AD3" s="74">
        <v>0</v>
      </c>
      <c r="AE3" s="72">
        <v>0</v>
      </c>
      <c r="AF3" s="68">
        <v>0</v>
      </c>
      <c r="AG3" s="3">
        <v>0</v>
      </c>
      <c r="AH3" s="57">
        <v>22998</v>
      </c>
      <c r="AI3" s="57">
        <v>-8298</v>
      </c>
      <c r="AJ3" s="48">
        <v>42879.498738425929</v>
      </c>
      <c r="AK3" s="23" t="s">
        <v>11</v>
      </c>
      <c r="AL3" s="23" t="s">
        <v>10</v>
      </c>
      <c r="AM3" s="23" t="s">
        <v>9</v>
      </c>
      <c r="AN3" s="23" t="s">
        <v>104</v>
      </c>
      <c r="AO3" s="23">
        <v>481</v>
      </c>
      <c r="AP3" s="23">
        <v>36</v>
      </c>
      <c r="AQ3" s="23">
        <v>960</v>
      </c>
      <c r="AR3" s="23">
        <v>509773</v>
      </c>
      <c r="AS3" s="23">
        <v>900</v>
      </c>
      <c r="AT3" s="23">
        <v>690</v>
      </c>
      <c r="AV3" s="23">
        <v>55045</v>
      </c>
      <c r="GF3" s="5"/>
    </row>
    <row r="4" spans="1:188" x14ac:dyDescent="0.35">
      <c r="A4" s="4" t="s">
        <v>13</v>
      </c>
      <c r="B4" s="4" t="s">
        <v>103</v>
      </c>
      <c r="C4" s="4"/>
      <c r="D4" s="57">
        <v>6220873</v>
      </c>
      <c r="E4" s="57">
        <v>620405</v>
      </c>
      <c r="F4" s="57">
        <v>1274983</v>
      </c>
      <c r="G4" s="57">
        <v>7485051</v>
      </c>
      <c r="H4" s="59">
        <v>981434</v>
      </c>
      <c r="I4" s="59">
        <v>69926</v>
      </c>
      <c r="J4" s="59">
        <v>41630</v>
      </c>
      <c r="K4" s="59">
        <v>159172</v>
      </c>
      <c r="L4" s="59">
        <v>928518</v>
      </c>
      <c r="M4" s="61">
        <v>1349929</v>
      </c>
      <c r="N4" s="61">
        <v>73828</v>
      </c>
      <c r="O4" s="61">
        <v>58755</v>
      </c>
      <c r="P4" s="61">
        <v>1070362</v>
      </c>
      <c r="Q4" s="64">
        <v>52700</v>
      </c>
      <c r="R4" s="68">
        <v>0</v>
      </c>
      <c r="S4" s="68">
        <v>0</v>
      </c>
      <c r="T4" s="3">
        <v>0</v>
      </c>
      <c r="U4" s="66">
        <v>1272465.24</v>
      </c>
      <c r="V4" s="57">
        <v>6058719.2400000002</v>
      </c>
      <c r="W4" s="72">
        <v>1454374</v>
      </c>
      <c r="X4" s="72">
        <v>0</v>
      </c>
      <c r="Y4" s="72">
        <v>63138</v>
      </c>
      <c r="Z4" s="72">
        <v>0</v>
      </c>
      <c r="AA4" s="74">
        <v>9307280</v>
      </c>
      <c r="AB4" s="74">
        <v>61650</v>
      </c>
      <c r="AC4" s="74">
        <v>0</v>
      </c>
      <c r="AD4" s="74">
        <v>992</v>
      </c>
      <c r="AE4" s="72">
        <v>1272432</v>
      </c>
      <c r="AF4" s="68">
        <v>47795</v>
      </c>
      <c r="AG4" s="3">
        <v>30760</v>
      </c>
      <c r="AH4" s="57">
        <v>12238421</v>
      </c>
      <c r="AI4" s="57">
        <v>6179702</v>
      </c>
      <c r="AJ4" s="48">
        <v>42871.52443287037</v>
      </c>
      <c r="AK4" s="23" t="s">
        <v>11</v>
      </c>
      <c r="AL4" s="23" t="s">
        <v>10</v>
      </c>
      <c r="AM4" s="23" t="s">
        <v>9</v>
      </c>
      <c r="AN4" s="23" t="s">
        <v>102</v>
      </c>
      <c r="AO4" s="23">
        <v>481</v>
      </c>
      <c r="AP4" s="23">
        <v>36</v>
      </c>
      <c r="AQ4" s="23">
        <v>960</v>
      </c>
      <c r="AR4" s="23">
        <v>509515</v>
      </c>
      <c r="AS4" s="23">
        <v>900</v>
      </c>
      <c r="AT4" s="23">
        <v>475</v>
      </c>
      <c r="AV4" s="23">
        <v>55326</v>
      </c>
      <c r="GF4" s="5"/>
    </row>
    <row r="5" spans="1:188" x14ac:dyDescent="0.35">
      <c r="A5" s="4" t="s">
        <v>13</v>
      </c>
      <c r="B5" s="4" t="s">
        <v>101</v>
      </c>
      <c r="C5" s="4"/>
      <c r="D5" s="57">
        <v>2881889</v>
      </c>
      <c r="E5" s="57">
        <v>997328</v>
      </c>
      <c r="F5" s="57">
        <v>99060</v>
      </c>
      <c r="G5" s="57">
        <v>5288217</v>
      </c>
      <c r="H5" s="59">
        <v>415042</v>
      </c>
      <c r="I5" s="59">
        <v>104460</v>
      </c>
      <c r="J5" s="59">
        <v>15695</v>
      </c>
      <c r="K5" s="59">
        <v>188104</v>
      </c>
      <c r="L5" s="59">
        <v>628577</v>
      </c>
      <c r="M5" s="61">
        <v>625370</v>
      </c>
      <c r="N5" s="61">
        <v>118682</v>
      </c>
      <c r="O5" s="61">
        <v>21496</v>
      </c>
      <c r="P5" s="61">
        <v>756215</v>
      </c>
      <c r="Q5" s="64">
        <v>0</v>
      </c>
      <c r="R5" s="68">
        <v>6060</v>
      </c>
      <c r="S5" s="68">
        <v>0</v>
      </c>
      <c r="T5" s="3">
        <v>0</v>
      </c>
      <c r="U5" s="66">
        <v>513066.79</v>
      </c>
      <c r="V5" s="57">
        <v>3392767.79</v>
      </c>
      <c r="W5" s="72">
        <v>1796569</v>
      </c>
      <c r="X5" s="72">
        <v>34932</v>
      </c>
      <c r="Y5" s="72">
        <v>226692</v>
      </c>
      <c r="Z5" s="72">
        <v>0</v>
      </c>
      <c r="AA5" s="74">
        <v>4180489</v>
      </c>
      <c r="AB5" s="74">
        <v>1719</v>
      </c>
      <c r="AC5" s="74">
        <v>0</v>
      </c>
      <c r="AD5" s="74">
        <v>0</v>
      </c>
      <c r="AE5" s="72">
        <v>513067</v>
      </c>
      <c r="AF5" s="68">
        <v>0</v>
      </c>
      <c r="AG5" s="3">
        <v>0</v>
      </c>
      <c r="AH5" s="57">
        <v>6753468</v>
      </c>
      <c r="AI5" s="57">
        <v>3360700</v>
      </c>
      <c r="AJ5" s="48">
        <v>42870.668020833335</v>
      </c>
      <c r="AK5" s="23" t="s">
        <v>11</v>
      </c>
      <c r="AL5" s="23" t="s">
        <v>10</v>
      </c>
      <c r="AM5" s="23" t="s">
        <v>9</v>
      </c>
      <c r="AN5" s="23" t="s">
        <v>100</v>
      </c>
      <c r="AO5" s="23">
        <v>481</v>
      </c>
      <c r="AP5" s="23">
        <v>36</v>
      </c>
      <c r="AQ5" s="23">
        <v>960</v>
      </c>
      <c r="AR5" s="23">
        <v>509785</v>
      </c>
      <c r="AS5" s="23">
        <v>900</v>
      </c>
      <c r="AT5" s="23">
        <v>685</v>
      </c>
      <c r="AV5" s="23">
        <v>55045</v>
      </c>
      <c r="GF5" s="5"/>
    </row>
    <row r="6" spans="1:188" x14ac:dyDescent="0.35">
      <c r="A6" s="4" t="s">
        <v>13</v>
      </c>
      <c r="B6" s="4" t="s">
        <v>99</v>
      </c>
      <c r="C6" s="4"/>
      <c r="D6" s="57">
        <v>4677200</v>
      </c>
      <c r="E6" s="57">
        <v>569100</v>
      </c>
      <c r="F6" s="57">
        <v>37800</v>
      </c>
      <c r="G6" s="57">
        <v>6880500</v>
      </c>
      <c r="H6" s="59">
        <v>706410</v>
      </c>
      <c r="I6" s="59">
        <v>64060</v>
      </c>
      <c r="J6" s="59">
        <v>5530</v>
      </c>
      <c r="K6" s="59">
        <v>14533</v>
      </c>
      <c r="L6" s="59">
        <v>835409</v>
      </c>
      <c r="M6" s="61">
        <v>1014953</v>
      </c>
      <c r="N6" s="61">
        <v>67726</v>
      </c>
      <c r="O6" s="61">
        <v>8196</v>
      </c>
      <c r="P6" s="61">
        <v>983915</v>
      </c>
      <c r="Q6" s="64">
        <v>49502</v>
      </c>
      <c r="R6" s="68">
        <v>0</v>
      </c>
      <c r="S6" s="68">
        <v>0</v>
      </c>
      <c r="T6" s="3">
        <v>0</v>
      </c>
      <c r="U6" s="66">
        <v>1088744.71</v>
      </c>
      <c r="V6" s="57">
        <v>4838978.71</v>
      </c>
      <c r="W6" s="72">
        <v>988927</v>
      </c>
      <c r="X6" s="72">
        <v>2990</v>
      </c>
      <c r="Y6" s="72">
        <v>27908</v>
      </c>
      <c r="Z6" s="72">
        <v>0</v>
      </c>
      <c r="AA6" s="74">
        <v>6794049</v>
      </c>
      <c r="AB6" s="74">
        <v>7423</v>
      </c>
      <c r="AC6" s="74">
        <v>169409</v>
      </c>
      <c r="AD6" s="74">
        <v>0</v>
      </c>
      <c r="AE6" s="72">
        <v>1066931</v>
      </c>
      <c r="AF6" s="68">
        <v>8907</v>
      </c>
      <c r="AG6" s="3">
        <v>0</v>
      </c>
      <c r="AH6" s="57">
        <v>9066544</v>
      </c>
      <c r="AI6" s="57">
        <v>4227565</v>
      </c>
      <c r="AJ6" s="48">
        <v>42870.597939814812</v>
      </c>
      <c r="AK6" s="23" t="s">
        <v>11</v>
      </c>
      <c r="AL6" s="23" t="s">
        <v>10</v>
      </c>
      <c r="AM6" s="23" t="s">
        <v>9</v>
      </c>
      <c r="AN6" s="23" t="s">
        <v>98</v>
      </c>
      <c r="AO6" s="23">
        <v>481</v>
      </c>
      <c r="AP6" s="23">
        <v>36</v>
      </c>
      <c r="AQ6" s="23">
        <v>960</v>
      </c>
      <c r="AR6" s="23">
        <v>507736</v>
      </c>
      <c r="AS6" s="23">
        <v>900</v>
      </c>
      <c r="AT6" s="23">
        <v>699</v>
      </c>
      <c r="AV6" s="23">
        <v>44576</v>
      </c>
      <c r="GF6" s="5"/>
    </row>
    <row r="7" spans="1:188" x14ac:dyDescent="0.35">
      <c r="A7" s="4" t="s">
        <v>13</v>
      </c>
      <c r="B7" s="4" t="s">
        <v>97</v>
      </c>
      <c r="C7" s="4"/>
      <c r="D7" s="57">
        <v>8597841</v>
      </c>
      <c r="E7" s="57">
        <v>541071</v>
      </c>
      <c r="F7" s="57">
        <v>208796.55</v>
      </c>
      <c r="G7" s="57">
        <v>9117247.2899999991</v>
      </c>
      <c r="H7" s="59">
        <v>1237115</v>
      </c>
      <c r="I7" s="59">
        <v>157026</v>
      </c>
      <c r="J7" s="59">
        <v>46789</v>
      </c>
      <c r="K7" s="59">
        <v>269993</v>
      </c>
      <c r="L7" s="59">
        <v>1130715</v>
      </c>
      <c r="M7" s="61">
        <v>1852651</v>
      </c>
      <c r="N7" s="61">
        <v>185345</v>
      </c>
      <c r="O7" s="61">
        <v>51633</v>
      </c>
      <c r="P7" s="61">
        <v>1291765</v>
      </c>
      <c r="Q7" s="64">
        <v>294440</v>
      </c>
      <c r="R7" s="68">
        <v>0</v>
      </c>
      <c r="S7" s="68">
        <v>0</v>
      </c>
      <c r="T7" s="3">
        <v>0</v>
      </c>
      <c r="U7" s="66">
        <v>2184438.9</v>
      </c>
      <c r="V7" s="57">
        <v>8701910.9000000004</v>
      </c>
      <c r="W7" s="72">
        <v>2241429</v>
      </c>
      <c r="X7" s="72">
        <v>3442</v>
      </c>
      <c r="Y7" s="72">
        <v>309694</v>
      </c>
      <c r="Z7" s="72">
        <v>0</v>
      </c>
      <c r="AA7" s="74">
        <v>12031151</v>
      </c>
      <c r="AB7" s="74">
        <v>4566</v>
      </c>
      <c r="AC7" s="74">
        <v>1797</v>
      </c>
      <c r="AD7" s="74">
        <v>0</v>
      </c>
      <c r="AE7" s="72">
        <v>2175584</v>
      </c>
      <c r="AF7" s="68">
        <v>215194</v>
      </c>
      <c r="AG7" s="3">
        <v>10038</v>
      </c>
      <c r="AH7" s="57">
        <v>16992895</v>
      </c>
      <c r="AI7" s="57">
        <v>8290984</v>
      </c>
      <c r="AJ7" s="48">
        <v>42867.688414351855</v>
      </c>
      <c r="AK7" s="23" t="s">
        <v>11</v>
      </c>
      <c r="AL7" s="23" t="s">
        <v>10</v>
      </c>
      <c r="AM7" s="23" t="s">
        <v>9</v>
      </c>
      <c r="AN7" s="23" t="s">
        <v>96</v>
      </c>
      <c r="AO7" s="23">
        <v>481</v>
      </c>
      <c r="AP7" s="23">
        <v>36</v>
      </c>
      <c r="AQ7" s="23">
        <v>960</v>
      </c>
      <c r="AR7" s="23">
        <v>507628</v>
      </c>
      <c r="AS7" s="23">
        <v>900</v>
      </c>
      <c r="AT7" s="23">
        <v>438</v>
      </c>
      <c r="AV7" s="23">
        <v>46239</v>
      </c>
      <c r="GF7" s="5"/>
    </row>
    <row r="8" spans="1:188" x14ac:dyDescent="0.35">
      <c r="A8" s="4" t="s">
        <v>13</v>
      </c>
      <c r="B8" s="4" t="s">
        <v>95</v>
      </c>
      <c r="C8" s="4"/>
      <c r="D8" s="57">
        <v>3896815</v>
      </c>
      <c r="E8" s="57">
        <v>184227</v>
      </c>
      <c r="F8" s="57">
        <v>101926</v>
      </c>
      <c r="G8" s="57">
        <v>5947245</v>
      </c>
      <c r="H8" s="59">
        <v>562644</v>
      </c>
      <c r="I8" s="59">
        <v>27332</v>
      </c>
      <c r="J8" s="59">
        <v>14447</v>
      </c>
      <c r="K8" s="59">
        <v>147007</v>
      </c>
      <c r="L8" s="59">
        <v>717788</v>
      </c>
      <c r="M8" s="61">
        <v>845609</v>
      </c>
      <c r="N8" s="61">
        <v>21923</v>
      </c>
      <c r="O8" s="61">
        <v>22118</v>
      </c>
      <c r="P8" s="61">
        <v>850456</v>
      </c>
      <c r="Q8" s="64">
        <v>57736</v>
      </c>
      <c r="R8" s="68">
        <v>58359</v>
      </c>
      <c r="S8" s="68">
        <v>16135</v>
      </c>
      <c r="T8" s="3">
        <v>0</v>
      </c>
      <c r="U8" s="66">
        <v>798466.96</v>
      </c>
      <c r="V8" s="57">
        <v>4140020.96</v>
      </c>
      <c r="W8" s="72">
        <v>1297587</v>
      </c>
      <c r="X8" s="72">
        <v>17531</v>
      </c>
      <c r="Y8" s="72">
        <v>25181</v>
      </c>
      <c r="Z8" s="72">
        <v>0</v>
      </c>
      <c r="AA8" s="74">
        <v>5817793</v>
      </c>
      <c r="AB8" s="74">
        <v>17702</v>
      </c>
      <c r="AC8" s="74">
        <v>0</v>
      </c>
      <c r="AD8" s="74">
        <v>0</v>
      </c>
      <c r="AE8" s="72">
        <v>787326</v>
      </c>
      <c r="AF8" s="68">
        <v>0</v>
      </c>
      <c r="AG8" s="3">
        <v>0</v>
      </c>
      <c r="AH8" s="57">
        <v>7963120</v>
      </c>
      <c r="AI8" s="57">
        <v>3823099</v>
      </c>
      <c r="AJ8" s="48">
        <v>42867.673750000002</v>
      </c>
      <c r="AK8" s="23" t="s">
        <v>11</v>
      </c>
      <c r="AL8" s="23" t="s">
        <v>10</v>
      </c>
      <c r="AM8" s="23" t="s">
        <v>9</v>
      </c>
      <c r="AN8" s="23" t="s">
        <v>94</v>
      </c>
      <c r="AO8" s="23">
        <v>481</v>
      </c>
      <c r="AP8" s="23">
        <v>36</v>
      </c>
      <c r="AQ8" s="23">
        <v>960</v>
      </c>
      <c r="AR8" s="23">
        <v>509094</v>
      </c>
      <c r="AS8" s="23">
        <v>900</v>
      </c>
      <c r="AT8" s="23">
        <v>439</v>
      </c>
      <c r="AV8" s="23">
        <v>48752</v>
      </c>
      <c r="GF8" s="5"/>
    </row>
    <row r="9" spans="1:188" x14ac:dyDescent="0.35">
      <c r="A9" s="4" t="s">
        <v>13</v>
      </c>
      <c r="B9" s="4" t="s">
        <v>93</v>
      </c>
      <c r="C9" s="4"/>
      <c r="D9" s="57">
        <v>7051345</v>
      </c>
      <c r="E9" s="57">
        <v>863103</v>
      </c>
      <c r="F9" s="57">
        <v>334393</v>
      </c>
      <c r="G9" s="57">
        <v>9613839</v>
      </c>
      <c r="H9" s="59">
        <v>1053329</v>
      </c>
      <c r="I9" s="59">
        <v>95458</v>
      </c>
      <c r="J9" s="59">
        <v>51729</v>
      </c>
      <c r="K9" s="59">
        <v>408798</v>
      </c>
      <c r="L9" s="59">
        <v>1166644</v>
      </c>
      <c r="M9" s="61">
        <v>1547490</v>
      </c>
      <c r="N9" s="61">
        <v>106794</v>
      </c>
      <c r="O9" s="61">
        <v>72752</v>
      </c>
      <c r="P9" s="61">
        <v>1374779</v>
      </c>
      <c r="Q9" s="64">
        <v>180039</v>
      </c>
      <c r="R9" s="68">
        <v>15058</v>
      </c>
      <c r="S9" s="68">
        <v>25138</v>
      </c>
      <c r="T9" s="3">
        <v>0</v>
      </c>
      <c r="U9" s="66">
        <v>1783951.21</v>
      </c>
      <c r="V9" s="57">
        <v>7881959.21</v>
      </c>
      <c r="W9" s="72">
        <v>2075835</v>
      </c>
      <c r="X9" s="72">
        <v>17679</v>
      </c>
      <c r="Y9" s="72">
        <v>102516</v>
      </c>
      <c r="Z9" s="72">
        <v>0</v>
      </c>
      <c r="AA9" s="74">
        <v>11745573</v>
      </c>
      <c r="AB9" s="74">
        <v>903</v>
      </c>
      <c r="AC9" s="74">
        <v>47395</v>
      </c>
      <c r="AD9" s="74">
        <v>8674</v>
      </c>
      <c r="AE9" s="72">
        <v>1783951</v>
      </c>
      <c r="AF9" s="68">
        <v>216828</v>
      </c>
      <c r="AG9" s="3">
        <v>265209</v>
      </c>
      <c r="AH9" s="57">
        <v>16264563</v>
      </c>
      <c r="AI9" s="57">
        <v>8382604</v>
      </c>
      <c r="AJ9" s="48">
        <v>42867.672256944446</v>
      </c>
      <c r="AK9" s="23" t="s">
        <v>11</v>
      </c>
      <c r="AL9" s="23" t="s">
        <v>10</v>
      </c>
      <c r="AM9" s="23" t="s">
        <v>9</v>
      </c>
      <c r="AN9" s="23" t="s">
        <v>92</v>
      </c>
      <c r="AO9" s="23">
        <v>481</v>
      </c>
      <c r="AP9" s="23">
        <v>36</v>
      </c>
      <c r="AQ9" s="23">
        <v>960</v>
      </c>
      <c r="AR9" s="23">
        <v>508396</v>
      </c>
      <c r="AS9" s="23">
        <v>900</v>
      </c>
      <c r="AT9" s="23">
        <v>485</v>
      </c>
      <c r="AV9" s="23">
        <v>44258</v>
      </c>
      <c r="GF9" s="5"/>
    </row>
    <row r="10" spans="1:188" x14ac:dyDescent="0.35">
      <c r="A10" s="4" t="s">
        <v>13</v>
      </c>
      <c r="B10" s="4" t="s">
        <v>91</v>
      </c>
      <c r="C10" s="4"/>
      <c r="D10" s="57">
        <v>4810974</v>
      </c>
      <c r="E10" s="57">
        <v>71287</v>
      </c>
      <c r="F10" s="57">
        <v>430417</v>
      </c>
      <c r="G10" s="57">
        <v>8257901</v>
      </c>
      <c r="H10" s="59">
        <v>746942</v>
      </c>
      <c r="I10" s="59">
        <v>210028</v>
      </c>
      <c r="J10" s="59">
        <v>43281</v>
      </c>
      <c r="K10" s="59">
        <v>799639</v>
      </c>
      <c r="L10" s="59">
        <v>996232</v>
      </c>
      <c r="M10" s="61">
        <v>1043981</v>
      </c>
      <c r="N10" s="61">
        <v>8483</v>
      </c>
      <c r="O10" s="61">
        <v>93400</v>
      </c>
      <c r="P10" s="61">
        <v>1180880</v>
      </c>
      <c r="Q10" s="64">
        <v>274056</v>
      </c>
      <c r="R10" s="68">
        <v>0</v>
      </c>
      <c r="S10" s="68">
        <v>0</v>
      </c>
      <c r="T10" s="3">
        <v>0</v>
      </c>
      <c r="U10" s="66">
        <v>1779645.59</v>
      </c>
      <c r="V10" s="57">
        <v>7176567.5899999999</v>
      </c>
      <c r="W10" s="72">
        <v>2435347</v>
      </c>
      <c r="X10" s="72">
        <v>32422</v>
      </c>
      <c r="Y10" s="72">
        <v>0</v>
      </c>
      <c r="Z10" s="72">
        <v>0</v>
      </c>
      <c r="AA10" s="74">
        <v>10223452</v>
      </c>
      <c r="AB10" s="74">
        <v>6157</v>
      </c>
      <c r="AC10" s="74">
        <v>36551</v>
      </c>
      <c r="AD10" s="74">
        <v>0</v>
      </c>
      <c r="AE10" s="72">
        <v>1758482</v>
      </c>
      <c r="AF10" s="68">
        <v>0</v>
      </c>
      <c r="AG10" s="3">
        <v>0</v>
      </c>
      <c r="AH10" s="57">
        <v>14492411</v>
      </c>
      <c r="AI10" s="57">
        <v>7315843</v>
      </c>
      <c r="AJ10" s="48">
        <v>42867.660509259258</v>
      </c>
      <c r="AK10" s="23" t="s">
        <v>11</v>
      </c>
      <c r="AL10" s="23" t="s">
        <v>10</v>
      </c>
      <c r="AM10" s="23" t="s">
        <v>9</v>
      </c>
      <c r="AN10" s="23" t="s">
        <v>90</v>
      </c>
      <c r="AO10" s="23">
        <v>481</v>
      </c>
      <c r="AP10" s="23">
        <v>36</v>
      </c>
      <c r="AQ10" s="23">
        <v>960</v>
      </c>
      <c r="AR10" s="23">
        <v>509508</v>
      </c>
      <c r="AS10" s="23">
        <v>900</v>
      </c>
      <c r="AT10" s="23">
        <v>450</v>
      </c>
      <c r="AV10" s="23">
        <v>49317</v>
      </c>
      <c r="GF10" s="5"/>
    </row>
    <row r="11" spans="1:188" x14ac:dyDescent="0.35">
      <c r="A11" s="4" t="s">
        <v>13</v>
      </c>
      <c r="B11" s="4" t="s">
        <v>89</v>
      </c>
      <c r="C11" s="4"/>
      <c r="D11" s="57">
        <v>4535190</v>
      </c>
      <c r="E11" s="57">
        <v>605117</v>
      </c>
      <c r="F11" s="57">
        <v>456634</v>
      </c>
      <c r="G11" s="57">
        <v>8010581</v>
      </c>
      <c r="H11" s="59">
        <v>813861</v>
      </c>
      <c r="I11" s="59">
        <v>101696</v>
      </c>
      <c r="J11" s="59">
        <v>71195</v>
      </c>
      <c r="K11" s="59">
        <v>359329</v>
      </c>
      <c r="L11" s="59">
        <v>941757</v>
      </c>
      <c r="M11" s="61">
        <v>1159956</v>
      </c>
      <c r="N11" s="61">
        <v>106089</v>
      </c>
      <c r="O11" s="61">
        <v>106729</v>
      </c>
      <c r="P11" s="61">
        <v>1119220</v>
      </c>
      <c r="Q11" s="64">
        <v>38173</v>
      </c>
      <c r="R11" s="68">
        <v>190031</v>
      </c>
      <c r="S11" s="68">
        <v>33370</v>
      </c>
      <c r="T11" s="3">
        <v>0</v>
      </c>
      <c r="U11" s="66">
        <v>1304340.6599999999</v>
      </c>
      <c r="V11" s="57">
        <v>6345746.6600000001</v>
      </c>
      <c r="W11" s="72">
        <v>2782437</v>
      </c>
      <c r="X11" s="72">
        <v>16656</v>
      </c>
      <c r="Y11" s="72">
        <v>0</v>
      </c>
      <c r="Z11" s="72">
        <v>0</v>
      </c>
      <c r="AA11" s="74">
        <v>9497448</v>
      </c>
      <c r="AB11" s="74">
        <v>34413</v>
      </c>
      <c r="AC11" s="74">
        <v>59481</v>
      </c>
      <c r="AD11" s="74">
        <v>0</v>
      </c>
      <c r="AE11" s="72">
        <v>1510251</v>
      </c>
      <c r="AF11" s="68">
        <v>239543</v>
      </c>
      <c r="AG11" s="3">
        <v>7981</v>
      </c>
      <c r="AH11" s="57">
        <v>14148210</v>
      </c>
      <c r="AI11" s="57">
        <v>7802463</v>
      </c>
      <c r="AJ11" s="48">
        <v>42867.654409722221</v>
      </c>
      <c r="AK11" s="23" t="s">
        <v>11</v>
      </c>
      <c r="AL11" s="23" t="s">
        <v>10</v>
      </c>
      <c r="AM11" s="23" t="s">
        <v>9</v>
      </c>
      <c r="AN11" s="23" t="s">
        <v>88</v>
      </c>
      <c r="AO11" s="23">
        <v>481</v>
      </c>
      <c r="AP11" s="23">
        <v>36</v>
      </c>
      <c r="AQ11" s="23">
        <v>960</v>
      </c>
      <c r="AR11" s="23">
        <v>509783</v>
      </c>
      <c r="AS11" s="23">
        <v>900</v>
      </c>
      <c r="AT11" s="23">
        <v>490</v>
      </c>
      <c r="AV11" s="23">
        <v>48760</v>
      </c>
      <c r="GF11" s="5"/>
    </row>
    <row r="12" spans="1:188" x14ac:dyDescent="0.35">
      <c r="A12" s="4" t="s">
        <v>13</v>
      </c>
      <c r="B12" s="4" t="s">
        <v>87</v>
      </c>
      <c r="C12" s="4"/>
      <c r="D12" s="57">
        <v>5682485</v>
      </c>
      <c r="E12" s="57">
        <v>459273</v>
      </c>
      <c r="F12" s="57">
        <v>240166</v>
      </c>
      <c r="G12" s="57">
        <v>8732770</v>
      </c>
      <c r="H12" s="59">
        <v>845688</v>
      </c>
      <c r="I12" s="59">
        <v>49527</v>
      </c>
      <c r="J12" s="59">
        <v>34727</v>
      </c>
      <c r="K12" s="59">
        <v>73927</v>
      </c>
      <c r="L12" s="59">
        <v>1060869</v>
      </c>
      <c r="M12" s="61">
        <v>1233099</v>
      </c>
      <c r="N12" s="61">
        <v>54653</v>
      </c>
      <c r="O12" s="61">
        <v>52116</v>
      </c>
      <c r="P12" s="61">
        <v>1248786</v>
      </c>
      <c r="Q12" s="64">
        <v>151267</v>
      </c>
      <c r="R12" s="68">
        <v>0</v>
      </c>
      <c r="S12" s="68">
        <v>188032</v>
      </c>
      <c r="T12" s="3">
        <v>0</v>
      </c>
      <c r="U12" s="66">
        <v>1525155</v>
      </c>
      <c r="V12" s="57">
        <v>6517846</v>
      </c>
      <c r="W12" s="72">
        <v>3166182</v>
      </c>
      <c r="X12" s="72">
        <v>1843</v>
      </c>
      <c r="Y12" s="72">
        <v>18190</v>
      </c>
      <c r="Z12" s="72">
        <v>70430</v>
      </c>
      <c r="AA12" s="74">
        <v>11572939</v>
      </c>
      <c r="AB12" s="74">
        <v>2303</v>
      </c>
      <c r="AC12" s="74">
        <v>9664</v>
      </c>
      <c r="AD12" s="74">
        <v>12427</v>
      </c>
      <c r="AE12" s="72">
        <v>1608048</v>
      </c>
      <c r="AF12" s="68">
        <v>90040</v>
      </c>
      <c r="AG12" s="3">
        <v>222435</v>
      </c>
      <c r="AH12" s="57">
        <v>16774501</v>
      </c>
      <c r="AI12" s="57">
        <v>10256655</v>
      </c>
      <c r="AJ12" s="48">
        <v>42867.637106481481</v>
      </c>
      <c r="AK12" s="23" t="s">
        <v>11</v>
      </c>
      <c r="AL12" s="23" t="s">
        <v>10</v>
      </c>
      <c r="AM12" s="23" t="s">
        <v>9</v>
      </c>
      <c r="AN12" s="23" t="s">
        <v>86</v>
      </c>
      <c r="AO12" s="23">
        <v>481</v>
      </c>
      <c r="AP12" s="23">
        <v>36</v>
      </c>
      <c r="AQ12" s="23">
        <v>960</v>
      </c>
      <c r="AR12" s="23">
        <v>507613</v>
      </c>
      <c r="AS12" s="23">
        <v>900</v>
      </c>
      <c r="AT12" s="23">
        <v>445</v>
      </c>
      <c r="AV12" s="23">
        <v>44361</v>
      </c>
      <c r="GF12" s="5"/>
    </row>
    <row r="13" spans="1:188" x14ac:dyDescent="0.35">
      <c r="A13" s="4" t="s">
        <v>13</v>
      </c>
      <c r="B13" s="4" t="s">
        <v>85</v>
      </c>
      <c r="C13" s="4"/>
      <c r="D13" s="57">
        <v>3779621</v>
      </c>
      <c r="E13" s="57">
        <v>316670</v>
      </c>
      <c r="F13" s="57">
        <v>369332</v>
      </c>
      <c r="G13" s="57">
        <v>6611892</v>
      </c>
      <c r="H13" s="59">
        <v>631224</v>
      </c>
      <c r="I13" s="59">
        <v>37702</v>
      </c>
      <c r="J13" s="59">
        <v>60991</v>
      </c>
      <c r="K13" s="59">
        <v>382654</v>
      </c>
      <c r="L13" s="59">
        <v>839150</v>
      </c>
      <c r="M13" s="61">
        <v>889685</v>
      </c>
      <c r="N13" s="61">
        <v>36812</v>
      </c>
      <c r="O13" s="61">
        <v>102096</v>
      </c>
      <c r="P13" s="61">
        <v>987337</v>
      </c>
      <c r="Q13" s="64">
        <v>62232</v>
      </c>
      <c r="R13" s="68">
        <v>0</v>
      </c>
      <c r="S13" s="68">
        <v>0</v>
      </c>
      <c r="T13" s="3">
        <v>4194</v>
      </c>
      <c r="U13" s="66">
        <v>1007617.08</v>
      </c>
      <c r="V13" s="57">
        <v>5041694.08</v>
      </c>
      <c r="W13" s="72">
        <v>988008</v>
      </c>
      <c r="X13" s="72">
        <v>31318</v>
      </c>
      <c r="Y13" s="72">
        <v>0</v>
      </c>
      <c r="Z13" s="72">
        <v>0</v>
      </c>
      <c r="AA13" s="74">
        <v>6575868</v>
      </c>
      <c r="AB13" s="74">
        <v>18255</v>
      </c>
      <c r="AC13" s="74">
        <v>303414</v>
      </c>
      <c r="AD13" s="74">
        <v>0</v>
      </c>
      <c r="AE13" s="72">
        <v>1001530</v>
      </c>
      <c r="AF13" s="68">
        <v>54588</v>
      </c>
      <c r="AG13" s="3">
        <v>0</v>
      </c>
      <c r="AH13" s="57">
        <v>8972981</v>
      </c>
      <c r="AI13" s="57">
        <v>3931287</v>
      </c>
      <c r="AJ13" s="48">
        <v>42867.620324074072</v>
      </c>
      <c r="AK13" s="23" t="s">
        <v>11</v>
      </c>
      <c r="AL13" s="23" t="s">
        <v>10</v>
      </c>
      <c r="AM13" s="23" t="s">
        <v>9</v>
      </c>
      <c r="AN13" s="23" t="s">
        <v>84</v>
      </c>
      <c r="AO13" s="23">
        <v>481</v>
      </c>
      <c r="AP13" s="23">
        <v>36</v>
      </c>
      <c r="AQ13" s="23">
        <v>960</v>
      </c>
      <c r="AR13" s="23">
        <v>509776</v>
      </c>
      <c r="AS13" s="23">
        <v>900</v>
      </c>
      <c r="AT13" s="23">
        <v>467</v>
      </c>
      <c r="AV13" s="23">
        <v>44629</v>
      </c>
      <c r="GF13" s="5"/>
    </row>
    <row r="14" spans="1:188" x14ac:dyDescent="0.35">
      <c r="A14" s="4" t="s">
        <v>13</v>
      </c>
      <c r="B14" s="4" t="s">
        <v>83</v>
      </c>
      <c r="C14" s="4"/>
      <c r="D14" s="57">
        <v>8265982</v>
      </c>
      <c r="E14" s="57">
        <v>616565</v>
      </c>
      <c r="F14" s="57">
        <v>0</v>
      </c>
      <c r="G14" s="57">
        <v>10130575</v>
      </c>
      <c r="H14" s="59">
        <v>1095343</v>
      </c>
      <c r="I14" s="59">
        <v>81702</v>
      </c>
      <c r="J14" s="59">
        <v>0</v>
      </c>
      <c r="K14" s="59">
        <v>0</v>
      </c>
      <c r="L14" s="59">
        <v>1342424</v>
      </c>
      <c r="M14" s="61">
        <v>1793718</v>
      </c>
      <c r="N14" s="61">
        <v>0</v>
      </c>
      <c r="O14" s="61">
        <v>73371</v>
      </c>
      <c r="P14" s="61">
        <v>1448672</v>
      </c>
      <c r="Q14" s="64">
        <v>19798</v>
      </c>
      <c r="R14" s="68">
        <v>54477</v>
      </c>
      <c r="S14" s="68">
        <v>0</v>
      </c>
      <c r="T14" s="3">
        <v>0</v>
      </c>
      <c r="U14" s="66">
        <v>1859399.1</v>
      </c>
      <c r="V14" s="57">
        <v>7768904.0999999996</v>
      </c>
      <c r="W14" s="72">
        <v>0</v>
      </c>
      <c r="X14" s="72">
        <v>3713215</v>
      </c>
      <c r="Y14" s="72">
        <v>0</v>
      </c>
      <c r="Z14" s="72">
        <v>0</v>
      </c>
      <c r="AA14" s="74">
        <v>0</v>
      </c>
      <c r="AB14" s="74">
        <v>12098491</v>
      </c>
      <c r="AC14" s="74">
        <v>0</v>
      </c>
      <c r="AD14" s="74">
        <v>0</v>
      </c>
      <c r="AE14" s="72">
        <v>1809143</v>
      </c>
      <c r="AF14" s="68">
        <v>218786</v>
      </c>
      <c r="AG14" s="3">
        <v>0</v>
      </c>
      <c r="AH14" s="57">
        <v>17839635</v>
      </c>
      <c r="AI14" s="57">
        <v>10070731</v>
      </c>
      <c r="AJ14" s="48">
        <v>42867.575624999998</v>
      </c>
      <c r="AK14" s="23" t="s">
        <v>11</v>
      </c>
      <c r="AL14" s="23" t="s">
        <v>10</v>
      </c>
      <c r="AM14" s="23" t="s">
        <v>9</v>
      </c>
      <c r="AN14" s="23" t="s">
        <v>82</v>
      </c>
      <c r="AO14" s="23">
        <v>481</v>
      </c>
      <c r="AP14" s="23">
        <v>36</v>
      </c>
      <c r="AQ14" s="23">
        <v>960</v>
      </c>
      <c r="AR14" s="23">
        <v>508424</v>
      </c>
      <c r="AS14" s="23">
        <v>900</v>
      </c>
      <c r="AT14" s="23">
        <v>697</v>
      </c>
      <c r="AV14" s="23">
        <v>48026</v>
      </c>
      <c r="GF14" s="5"/>
    </row>
    <row r="15" spans="1:188" x14ac:dyDescent="0.35">
      <c r="A15" s="4" t="s">
        <v>13</v>
      </c>
      <c r="B15" s="4" t="s">
        <v>81</v>
      </c>
      <c r="C15" s="4"/>
      <c r="D15" s="57">
        <v>3748209</v>
      </c>
      <c r="E15" s="57">
        <v>60922</v>
      </c>
      <c r="F15" s="57">
        <v>5682.44</v>
      </c>
      <c r="G15" s="57">
        <v>4676004.76</v>
      </c>
      <c r="H15" s="59">
        <v>568732</v>
      </c>
      <c r="I15" s="59">
        <v>8693</v>
      </c>
      <c r="J15" s="59">
        <v>795</v>
      </c>
      <c r="K15" s="59">
        <v>3658</v>
      </c>
      <c r="L15" s="59">
        <v>567475</v>
      </c>
      <c r="M15" s="61">
        <v>813361</v>
      </c>
      <c r="N15" s="61">
        <v>7250</v>
      </c>
      <c r="O15" s="61">
        <v>1233</v>
      </c>
      <c r="P15" s="61">
        <v>668668</v>
      </c>
      <c r="Q15" s="64">
        <v>119964</v>
      </c>
      <c r="R15" s="68">
        <v>0</v>
      </c>
      <c r="S15" s="68">
        <v>0</v>
      </c>
      <c r="T15" s="3">
        <v>0</v>
      </c>
      <c r="U15" s="66">
        <v>789159.34</v>
      </c>
      <c r="V15" s="57">
        <v>3548988.34</v>
      </c>
      <c r="W15" s="72">
        <v>1289850</v>
      </c>
      <c r="X15" s="72">
        <v>0</v>
      </c>
      <c r="Y15" s="72">
        <v>0</v>
      </c>
      <c r="Z15" s="72">
        <v>0</v>
      </c>
      <c r="AA15" s="74">
        <v>5781470</v>
      </c>
      <c r="AB15" s="74">
        <v>0</v>
      </c>
      <c r="AC15" s="74">
        <v>12041</v>
      </c>
      <c r="AD15" s="74">
        <v>0</v>
      </c>
      <c r="AE15" s="72">
        <v>791091</v>
      </c>
      <c r="AF15" s="68">
        <v>0</v>
      </c>
      <c r="AG15" s="3">
        <v>0</v>
      </c>
      <c r="AH15" s="57">
        <v>7874452</v>
      </c>
      <c r="AI15" s="57">
        <v>4325464</v>
      </c>
      <c r="AJ15" s="48">
        <v>42867.542986111112</v>
      </c>
      <c r="AK15" s="23" t="s">
        <v>11</v>
      </c>
      <c r="AL15" s="23" t="s">
        <v>10</v>
      </c>
      <c r="AM15" s="23" t="s">
        <v>9</v>
      </c>
      <c r="AN15" s="23" t="s">
        <v>80</v>
      </c>
      <c r="AO15" s="23">
        <v>481</v>
      </c>
      <c r="AP15" s="23">
        <v>36</v>
      </c>
      <c r="AQ15" s="23">
        <v>960</v>
      </c>
      <c r="AR15" s="23">
        <v>509480</v>
      </c>
      <c r="AS15" s="23">
        <v>900</v>
      </c>
      <c r="AT15" s="23">
        <v>698</v>
      </c>
      <c r="AV15" s="23">
        <v>46070</v>
      </c>
      <c r="GF15" s="5"/>
    </row>
    <row r="16" spans="1:188" x14ac:dyDescent="0.35">
      <c r="A16" s="4" t="s">
        <v>13</v>
      </c>
      <c r="B16" s="4" t="s">
        <v>79</v>
      </c>
      <c r="C16" s="4"/>
      <c r="D16" s="57">
        <v>9000565</v>
      </c>
      <c r="E16" s="57">
        <v>82928</v>
      </c>
      <c r="F16" s="57">
        <v>98239</v>
      </c>
      <c r="G16" s="57">
        <v>10397419</v>
      </c>
      <c r="H16" s="59">
        <v>1344307</v>
      </c>
      <c r="I16" s="59">
        <v>10654</v>
      </c>
      <c r="J16" s="59">
        <v>5825</v>
      </c>
      <c r="K16" s="59">
        <v>43665</v>
      </c>
      <c r="L16" s="59">
        <v>1260544</v>
      </c>
      <c r="M16" s="61">
        <v>1984005</v>
      </c>
      <c r="N16" s="61">
        <v>11635</v>
      </c>
      <c r="O16" s="61">
        <v>21318</v>
      </c>
      <c r="P16" s="61">
        <v>1477640</v>
      </c>
      <c r="Q16" s="64">
        <v>31961</v>
      </c>
      <c r="R16" s="68">
        <v>27013</v>
      </c>
      <c r="S16" s="68">
        <v>0</v>
      </c>
      <c r="T16" s="3">
        <v>0</v>
      </c>
      <c r="U16" s="66">
        <v>2990125.19</v>
      </c>
      <c r="V16" s="57">
        <v>9208692.1899999995</v>
      </c>
      <c r="W16" s="72">
        <v>4499766</v>
      </c>
      <c r="X16" s="72">
        <v>0</v>
      </c>
      <c r="Y16" s="72">
        <v>0</v>
      </c>
      <c r="Z16" s="72">
        <v>0</v>
      </c>
      <c r="AA16" s="74">
        <v>19121621</v>
      </c>
      <c r="AB16" s="74">
        <v>10893</v>
      </c>
      <c r="AC16" s="74">
        <v>3497</v>
      </c>
      <c r="AD16" s="74">
        <v>0</v>
      </c>
      <c r="AE16" s="72">
        <v>2919810</v>
      </c>
      <c r="AF16" s="68">
        <v>343300</v>
      </c>
      <c r="AG16" s="3">
        <v>0</v>
      </c>
      <c r="AH16" s="57">
        <v>26898887</v>
      </c>
      <c r="AI16" s="57">
        <v>17690195</v>
      </c>
      <c r="AJ16" s="48">
        <v>42867.542569444442</v>
      </c>
      <c r="AK16" s="23" t="s">
        <v>11</v>
      </c>
      <c r="AL16" s="23" t="s">
        <v>10</v>
      </c>
      <c r="AM16" s="23" t="s">
        <v>9</v>
      </c>
      <c r="AN16" s="23" t="s">
        <v>78</v>
      </c>
      <c r="AO16" s="23">
        <v>481</v>
      </c>
      <c r="AP16" s="23">
        <v>36</v>
      </c>
      <c r="AQ16" s="23">
        <v>960</v>
      </c>
      <c r="AR16" s="23">
        <v>508618</v>
      </c>
      <c r="AS16" s="23">
        <v>900</v>
      </c>
      <c r="AT16" s="23">
        <v>488</v>
      </c>
      <c r="AV16" s="23">
        <v>62608</v>
      </c>
      <c r="GF16" s="5"/>
    </row>
    <row r="17" spans="1:188" x14ac:dyDescent="0.35">
      <c r="A17" s="4" t="s">
        <v>13</v>
      </c>
      <c r="B17" s="4" t="s">
        <v>77</v>
      </c>
      <c r="C17" s="4"/>
      <c r="D17" s="57">
        <v>69434064</v>
      </c>
      <c r="E17" s="57">
        <v>615647</v>
      </c>
      <c r="F17" s="57">
        <v>0</v>
      </c>
      <c r="G17" s="57">
        <v>96470572</v>
      </c>
      <c r="H17" s="59">
        <v>10409948</v>
      </c>
      <c r="I17" s="59">
        <v>84795</v>
      </c>
      <c r="J17" s="59">
        <v>0</v>
      </c>
      <c r="K17" s="59">
        <v>0</v>
      </c>
      <c r="L17" s="59">
        <v>11780676</v>
      </c>
      <c r="M17" s="61">
        <v>15067155</v>
      </c>
      <c r="N17" s="61">
        <v>80784</v>
      </c>
      <c r="O17" s="61">
        <v>0</v>
      </c>
      <c r="P17" s="61">
        <v>13796401</v>
      </c>
      <c r="Q17" s="64">
        <v>945653</v>
      </c>
      <c r="R17" s="68">
        <v>0</v>
      </c>
      <c r="S17" s="68">
        <v>207673</v>
      </c>
      <c r="T17" s="3">
        <v>0</v>
      </c>
      <c r="U17" s="66">
        <v>15416090.68</v>
      </c>
      <c r="V17" s="57">
        <v>67789175.680000007</v>
      </c>
      <c r="W17" s="72">
        <v>37128273</v>
      </c>
      <c r="X17" s="72">
        <v>0</v>
      </c>
      <c r="Y17" s="72">
        <v>0</v>
      </c>
      <c r="Z17" s="72">
        <v>0</v>
      </c>
      <c r="AA17" s="74">
        <v>130116360</v>
      </c>
      <c r="AB17" s="74">
        <v>0</v>
      </c>
      <c r="AC17" s="74">
        <v>0</v>
      </c>
      <c r="AD17" s="74">
        <v>0</v>
      </c>
      <c r="AE17" s="72">
        <v>15401878</v>
      </c>
      <c r="AF17" s="68">
        <v>1509282</v>
      </c>
      <c r="AG17" s="3">
        <v>524941</v>
      </c>
      <c r="AH17" s="57">
        <v>184680734</v>
      </c>
      <c r="AI17" s="57">
        <v>116891558</v>
      </c>
      <c r="AJ17" s="48">
        <v>42867.464618055557</v>
      </c>
      <c r="AK17" s="23" t="s">
        <v>11</v>
      </c>
      <c r="AL17" s="23" t="s">
        <v>10</v>
      </c>
      <c r="AM17" s="23" t="s">
        <v>9</v>
      </c>
      <c r="AN17" s="23" t="s">
        <v>76</v>
      </c>
      <c r="AO17" s="23">
        <v>481</v>
      </c>
      <c r="AP17" s="23">
        <v>36</v>
      </c>
      <c r="AQ17" s="23">
        <v>960</v>
      </c>
      <c r="AR17" s="23">
        <v>507726</v>
      </c>
      <c r="AS17" s="23">
        <v>900</v>
      </c>
      <c r="AT17" s="23">
        <v>505</v>
      </c>
      <c r="AV17" s="23">
        <v>55650</v>
      </c>
      <c r="GF17" s="5"/>
    </row>
    <row r="18" spans="1:188" x14ac:dyDescent="0.35">
      <c r="A18" s="4" t="s">
        <v>13</v>
      </c>
      <c r="B18" s="4" t="s">
        <v>75</v>
      </c>
      <c r="C18" s="4"/>
      <c r="D18" s="57">
        <v>6595114</v>
      </c>
      <c r="E18" s="57">
        <v>346574</v>
      </c>
      <c r="F18" s="57">
        <v>56412</v>
      </c>
      <c r="G18" s="57">
        <v>9278433</v>
      </c>
      <c r="H18" s="59">
        <v>983273</v>
      </c>
      <c r="I18" s="59">
        <v>34926</v>
      </c>
      <c r="J18" s="59">
        <v>5078</v>
      </c>
      <c r="K18" s="59">
        <v>252498</v>
      </c>
      <c r="L18" s="59">
        <v>1119899</v>
      </c>
      <c r="M18" s="61">
        <v>1431429</v>
      </c>
      <c r="N18" s="61">
        <v>40911</v>
      </c>
      <c r="O18" s="61">
        <v>7234</v>
      </c>
      <c r="P18" s="61">
        <v>1328866</v>
      </c>
      <c r="Q18" s="64">
        <v>87482</v>
      </c>
      <c r="R18" s="68">
        <v>39685</v>
      </c>
      <c r="S18" s="68">
        <v>0</v>
      </c>
      <c r="T18" s="3">
        <v>0</v>
      </c>
      <c r="U18" s="66">
        <v>1120645.1499999999</v>
      </c>
      <c r="V18" s="57">
        <v>6451926.1500000004</v>
      </c>
      <c r="W18" s="72">
        <v>2750883</v>
      </c>
      <c r="X18" s="72">
        <v>0</v>
      </c>
      <c r="Y18" s="72">
        <v>0</v>
      </c>
      <c r="Z18" s="72">
        <v>0</v>
      </c>
      <c r="AA18" s="74">
        <v>9639270</v>
      </c>
      <c r="AB18" s="74">
        <v>16665</v>
      </c>
      <c r="AC18" s="74">
        <v>4380</v>
      </c>
      <c r="AD18" s="74">
        <v>0</v>
      </c>
      <c r="AE18" s="72">
        <v>1106630</v>
      </c>
      <c r="AF18" s="68">
        <v>171766</v>
      </c>
      <c r="AG18" s="3">
        <v>59</v>
      </c>
      <c r="AH18" s="57">
        <v>13689653</v>
      </c>
      <c r="AI18" s="57">
        <v>7237727</v>
      </c>
      <c r="AJ18" s="48">
        <v>42867.449942129628</v>
      </c>
      <c r="AK18" s="23" t="s">
        <v>11</v>
      </c>
      <c r="AL18" s="23" t="s">
        <v>10</v>
      </c>
      <c r="AM18" s="23" t="s">
        <v>9</v>
      </c>
      <c r="AN18" s="23" t="s">
        <v>74</v>
      </c>
      <c r="AO18" s="23">
        <v>481</v>
      </c>
      <c r="AP18" s="23">
        <v>36</v>
      </c>
      <c r="AQ18" s="23">
        <v>960</v>
      </c>
      <c r="AR18" s="23">
        <v>509526</v>
      </c>
      <c r="AS18" s="23">
        <v>900</v>
      </c>
      <c r="AT18" s="23">
        <v>688</v>
      </c>
      <c r="AV18" s="23">
        <v>62591</v>
      </c>
      <c r="GF18" s="5"/>
    </row>
    <row r="19" spans="1:188" x14ac:dyDescent="0.35">
      <c r="A19" s="4" t="s">
        <v>13</v>
      </c>
      <c r="B19" s="4" t="s">
        <v>73</v>
      </c>
      <c r="C19" s="4"/>
      <c r="D19" s="57">
        <v>6051732</v>
      </c>
      <c r="E19" s="57">
        <v>823942</v>
      </c>
      <c r="F19" s="57">
        <v>0</v>
      </c>
      <c r="G19" s="57">
        <v>7399861</v>
      </c>
      <c r="H19" s="59">
        <v>898848</v>
      </c>
      <c r="I19" s="59">
        <v>90616</v>
      </c>
      <c r="J19" s="59">
        <v>0</v>
      </c>
      <c r="K19" s="59">
        <v>11434</v>
      </c>
      <c r="L19" s="59">
        <v>1039066</v>
      </c>
      <c r="M19" s="61">
        <v>1315018</v>
      </c>
      <c r="N19" s="61">
        <v>98074</v>
      </c>
      <c r="O19" s="61">
        <v>0</v>
      </c>
      <c r="P19" s="61">
        <v>1062290</v>
      </c>
      <c r="Q19" s="64">
        <v>122060</v>
      </c>
      <c r="R19" s="68">
        <v>39936</v>
      </c>
      <c r="S19" s="68">
        <v>0</v>
      </c>
      <c r="T19" s="3">
        <v>0</v>
      </c>
      <c r="U19" s="66">
        <v>933488.03</v>
      </c>
      <c r="V19" s="57">
        <v>5610830.0300000003</v>
      </c>
      <c r="W19" s="72">
        <v>1815617</v>
      </c>
      <c r="X19" s="72">
        <v>12942</v>
      </c>
      <c r="Y19" s="72">
        <v>0</v>
      </c>
      <c r="Z19" s="72">
        <v>0</v>
      </c>
      <c r="AA19" s="74">
        <v>8348092</v>
      </c>
      <c r="AB19" s="74">
        <v>28333</v>
      </c>
      <c r="AC19" s="74">
        <v>0</v>
      </c>
      <c r="AD19" s="74">
        <v>0</v>
      </c>
      <c r="AE19" s="72">
        <v>933488</v>
      </c>
      <c r="AF19" s="68">
        <v>0</v>
      </c>
      <c r="AG19" s="3">
        <v>0</v>
      </c>
      <c r="AH19" s="57">
        <v>11138472</v>
      </c>
      <c r="AI19" s="57">
        <v>5527642</v>
      </c>
      <c r="AJ19" s="48">
        <v>42867.449270833335</v>
      </c>
      <c r="AK19" s="23" t="s">
        <v>11</v>
      </c>
      <c r="AL19" s="23" t="s">
        <v>10</v>
      </c>
      <c r="AM19" s="23" t="s">
        <v>9</v>
      </c>
      <c r="AN19" s="23" t="s">
        <v>72</v>
      </c>
      <c r="AO19" s="23">
        <v>481</v>
      </c>
      <c r="AP19" s="23">
        <v>36</v>
      </c>
      <c r="AQ19" s="23">
        <v>960</v>
      </c>
      <c r="AR19" s="23">
        <v>508615</v>
      </c>
      <c r="AS19" s="23">
        <v>900</v>
      </c>
      <c r="AT19" s="23">
        <v>458</v>
      </c>
      <c r="AV19" s="23">
        <v>48628</v>
      </c>
      <c r="GF19" s="5"/>
    </row>
    <row r="20" spans="1:188" x14ac:dyDescent="0.35">
      <c r="A20" s="4" t="s">
        <v>13</v>
      </c>
      <c r="B20" s="4" t="s">
        <v>71</v>
      </c>
      <c r="C20" s="4"/>
      <c r="D20" s="57">
        <v>2857648</v>
      </c>
      <c r="E20" s="57">
        <v>245146</v>
      </c>
      <c r="F20" s="57">
        <v>49831.89</v>
      </c>
      <c r="G20" s="57">
        <v>2810179.83</v>
      </c>
      <c r="H20" s="59">
        <v>444087</v>
      </c>
      <c r="I20" s="59">
        <v>27071</v>
      </c>
      <c r="J20" s="59">
        <v>13548</v>
      </c>
      <c r="K20" s="59">
        <v>157813</v>
      </c>
      <c r="L20" s="59">
        <v>342433</v>
      </c>
      <c r="M20" s="61">
        <v>620109</v>
      </c>
      <c r="N20" s="61">
        <v>29172</v>
      </c>
      <c r="O20" s="61">
        <v>10813</v>
      </c>
      <c r="P20" s="61">
        <v>401855.73</v>
      </c>
      <c r="Q20" s="64">
        <v>61256.41</v>
      </c>
      <c r="R20" s="68">
        <v>0</v>
      </c>
      <c r="S20" s="68">
        <v>31057.19</v>
      </c>
      <c r="T20" s="3">
        <v>0</v>
      </c>
      <c r="U20" s="66">
        <v>523237.18</v>
      </c>
      <c r="V20" s="57">
        <v>2662452.5099999998</v>
      </c>
      <c r="W20" s="72">
        <v>1684888</v>
      </c>
      <c r="X20" s="72">
        <v>5185</v>
      </c>
      <c r="Y20" s="72">
        <v>74758</v>
      </c>
      <c r="Z20" s="72">
        <v>0</v>
      </c>
      <c r="AA20" s="74">
        <v>4989131.6900000004</v>
      </c>
      <c r="AB20" s="74">
        <v>24621.3</v>
      </c>
      <c r="AC20" s="74">
        <v>13294.71</v>
      </c>
      <c r="AD20" s="74">
        <v>0</v>
      </c>
      <c r="AE20" s="72">
        <v>523348.73</v>
      </c>
      <c r="AF20" s="68">
        <v>272971.78000000003</v>
      </c>
      <c r="AG20" s="3">
        <v>0</v>
      </c>
      <c r="AH20" s="57">
        <v>7588199.21</v>
      </c>
      <c r="AI20" s="57">
        <v>4925747</v>
      </c>
      <c r="AJ20" s="48">
        <v>42867.377928240741</v>
      </c>
      <c r="AK20" s="23" t="s">
        <v>11</v>
      </c>
      <c r="AL20" s="23" t="s">
        <v>10</v>
      </c>
      <c r="AM20" s="23" t="s">
        <v>9</v>
      </c>
      <c r="AN20" s="23" t="s">
        <v>70</v>
      </c>
      <c r="AO20" s="23">
        <v>481</v>
      </c>
      <c r="AP20" s="23">
        <v>36</v>
      </c>
      <c r="AQ20" s="23">
        <v>960</v>
      </c>
      <c r="AR20" s="23">
        <v>509521</v>
      </c>
      <c r="AS20" s="23">
        <v>900</v>
      </c>
      <c r="AT20" s="23">
        <v>694</v>
      </c>
      <c r="AV20" s="23">
        <v>46057</v>
      </c>
      <c r="GF20" s="5"/>
    </row>
    <row r="21" spans="1:188" x14ac:dyDescent="0.35">
      <c r="A21" s="4" t="s">
        <v>13</v>
      </c>
      <c r="B21" s="4" t="s">
        <v>69</v>
      </c>
      <c r="C21" s="4"/>
      <c r="D21" s="57">
        <v>2973968</v>
      </c>
      <c r="E21" s="57">
        <v>472448</v>
      </c>
      <c r="F21" s="57">
        <v>101088</v>
      </c>
      <c r="G21" s="57">
        <v>6812695</v>
      </c>
      <c r="H21" s="59">
        <v>460752</v>
      </c>
      <c r="I21" s="59">
        <v>51794</v>
      </c>
      <c r="J21" s="59">
        <v>16693</v>
      </c>
      <c r="K21" s="59">
        <v>278018</v>
      </c>
      <c r="L21" s="59">
        <v>816973</v>
      </c>
      <c r="M21" s="61">
        <v>645351</v>
      </c>
      <c r="N21" s="61">
        <v>56221</v>
      </c>
      <c r="O21" s="61">
        <v>21936</v>
      </c>
      <c r="P21" s="61">
        <v>974215</v>
      </c>
      <c r="Q21" s="64">
        <v>53904</v>
      </c>
      <c r="R21" s="68">
        <v>0</v>
      </c>
      <c r="S21" s="68">
        <v>0</v>
      </c>
      <c r="T21" s="3">
        <v>241</v>
      </c>
      <c r="U21" s="66">
        <v>613257.86</v>
      </c>
      <c r="V21" s="57">
        <v>3989355.86</v>
      </c>
      <c r="W21" s="72">
        <v>1277375</v>
      </c>
      <c r="X21" s="72">
        <v>0</v>
      </c>
      <c r="Y21" s="72">
        <v>133719</v>
      </c>
      <c r="Z21" s="72">
        <v>23907</v>
      </c>
      <c r="AA21" s="74">
        <v>4787513</v>
      </c>
      <c r="AB21" s="74">
        <v>3723</v>
      </c>
      <c r="AC21" s="74">
        <v>106047</v>
      </c>
      <c r="AD21" s="74">
        <v>2189</v>
      </c>
      <c r="AE21" s="72">
        <v>613171</v>
      </c>
      <c r="AF21" s="68">
        <v>82301</v>
      </c>
      <c r="AG21" s="3">
        <v>71199</v>
      </c>
      <c r="AH21" s="57">
        <v>7101144</v>
      </c>
      <c r="AI21" s="57">
        <v>3111788</v>
      </c>
      <c r="AJ21" s="48">
        <v>42867.366956018515</v>
      </c>
      <c r="AK21" s="23" t="s">
        <v>11</v>
      </c>
      <c r="AL21" s="23" t="s">
        <v>10</v>
      </c>
      <c r="AM21" s="23" t="s">
        <v>9</v>
      </c>
      <c r="AN21" s="23" t="s">
        <v>68</v>
      </c>
      <c r="AO21" s="23">
        <v>481</v>
      </c>
      <c r="AP21" s="23">
        <v>36</v>
      </c>
      <c r="AQ21" s="23">
        <v>960</v>
      </c>
      <c r="AR21" s="23">
        <v>508614</v>
      </c>
      <c r="AS21" s="23">
        <v>900</v>
      </c>
      <c r="AT21" s="23">
        <v>695</v>
      </c>
      <c r="AV21" s="23">
        <v>49341</v>
      </c>
      <c r="GF21" s="5"/>
    </row>
    <row r="22" spans="1:188" x14ac:dyDescent="0.35">
      <c r="A22" s="4" t="s">
        <v>13</v>
      </c>
      <c r="B22" s="4" t="s">
        <v>67</v>
      </c>
      <c r="C22" s="4"/>
      <c r="D22" s="57">
        <v>4255575</v>
      </c>
      <c r="E22" s="57">
        <v>1959660</v>
      </c>
      <c r="F22" s="57">
        <v>0</v>
      </c>
      <c r="G22" s="57">
        <v>3286542</v>
      </c>
      <c r="H22" s="59">
        <v>541400</v>
      </c>
      <c r="I22" s="59">
        <v>144276</v>
      </c>
      <c r="J22" s="59">
        <v>0</v>
      </c>
      <c r="K22" s="59">
        <v>125118</v>
      </c>
      <c r="L22" s="59">
        <v>591121</v>
      </c>
      <c r="M22" s="61">
        <v>923460</v>
      </c>
      <c r="N22" s="61">
        <v>235159</v>
      </c>
      <c r="O22" s="61">
        <v>0</v>
      </c>
      <c r="P22" s="61">
        <v>469975</v>
      </c>
      <c r="Q22" s="64">
        <v>18952</v>
      </c>
      <c r="R22" s="68">
        <v>0</v>
      </c>
      <c r="S22" s="68">
        <v>0</v>
      </c>
      <c r="T22" s="3">
        <v>87504</v>
      </c>
      <c r="U22" s="66">
        <v>692573.12</v>
      </c>
      <c r="V22" s="57">
        <v>3829538.12</v>
      </c>
      <c r="W22" s="72">
        <v>1154437</v>
      </c>
      <c r="X22" s="72">
        <v>90725</v>
      </c>
      <c r="Y22" s="72">
        <v>0</v>
      </c>
      <c r="Z22" s="72">
        <v>0</v>
      </c>
      <c r="AA22" s="74">
        <v>4782486</v>
      </c>
      <c r="AB22" s="74">
        <v>121783</v>
      </c>
      <c r="AC22" s="74">
        <v>0</v>
      </c>
      <c r="AD22" s="74">
        <v>0</v>
      </c>
      <c r="AE22" s="72">
        <v>0</v>
      </c>
      <c r="AF22" s="68">
        <v>0</v>
      </c>
      <c r="AG22" s="3">
        <v>693410</v>
      </c>
      <c r="AH22" s="57">
        <v>6842841</v>
      </c>
      <c r="AI22" s="57">
        <v>3013303</v>
      </c>
      <c r="AJ22" s="48">
        <v>42866.607916666668</v>
      </c>
      <c r="AK22" s="23" t="s">
        <v>11</v>
      </c>
      <c r="AL22" s="23" t="s">
        <v>10</v>
      </c>
      <c r="AM22" s="23" t="s">
        <v>9</v>
      </c>
      <c r="AN22" s="23" t="s">
        <v>66</v>
      </c>
      <c r="AO22" s="23">
        <v>481</v>
      </c>
      <c r="AP22" s="23">
        <v>36</v>
      </c>
      <c r="AQ22" s="23">
        <v>960</v>
      </c>
      <c r="AR22" s="23">
        <v>509770</v>
      </c>
      <c r="AS22" s="23">
        <v>900</v>
      </c>
      <c r="AT22" s="23">
        <v>691</v>
      </c>
      <c r="AV22" s="23">
        <v>48245</v>
      </c>
      <c r="GF22" s="5"/>
    </row>
    <row r="23" spans="1:188" x14ac:dyDescent="0.35">
      <c r="A23" s="4" t="s">
        <v>13</v>
      </c>
      <c r="B23" s="4" t="s">
        <v>65</v>
      </c>
      <c r="C23" s="4"/>
      <c r="D23" s="57">
        <v>4426267</v>
      </c>
      <c r="E23" s="57">
        <v>338613</v>
      </c>
      <c r="F23" s="57">
        <v>0</v>
      </c>
      <c r="G23" s="57">
        <v>7732378</v>
      </c>
      <c r="H23" s="59">
        <v>691404</v>
      </c>
      <c r="I23" s="59">
        <v>39789</v>
      </c>
      <c r="J23" s="59">
        <v>0</v>
      </c>
      <c r="K23" s="59">
        <v>42906</v>
      </c>
      <c r="L23" s="59">
        <v>938163</v>
      </c>
      <c r="M23" s="61">
        <v>960500</v>
      </c>
      <c r="N23" s="61">
        <v>40295</v>
      </c>
      <c r="O23" s="61">
        <v>0</v>
      </c>
      <c r="P23" s="61">
        <v>1105730</v>
      </c>
      <c r="Q23" s="64">
        <v>85273</v>
      </c>
      <c r="R23" s="68">
        <v>0</v>
      </c>
      <c r="S23" s="68">
        <v>494670</v>
      </c>
      <c r="T23" s="3">
        <v>0</v>
      </c>
      <c r="U23" s="66">
        <v>1121325</v>
      </c>
      <c r="V23" s="57">
        <v>5520055</v>
      </c>
      <c r="W23" s="72">
        <v>2340066</v>
      </c>
      <c r="X23" s="72">
        <v>9636</v>
      </c>
      <c r="Y23" s="72">
        <v>0</v>
      </c>
      <c r="Z23" s="72">
        <v>0</v>
      </c>
      <c r="AA23" s="74">
        <v>6980756</v>
      </c>
      <c r="AB23" s="74">
        <v>5969</v>
      </c>
      <c r="AC23" s="74">
        <v>20074</v>
      </c>
      <c r="AD23" s="74">
        <v>94912</v>
      </c>
      <c r="AE23" s="72">
        <v>1139027</v>
      </c>
      <c r="AF23" s="68">
        <v>0</v>
      </c>
      <c r="AG23" s="3">
        <v>18876</v>
      </c>
      <c r="AH23" s="57">
        <v>10609316</v>
      </c>
      <c r="AI23" s="57">
        <v>5089261</v>
      </c>
      <c r="AJ23" s="48">
        <v>42866.436747685184</v>
      </c>
      <c r="AK23" s="23" t="s">
        <v>11</v>
      </c>
      <c r="AL23" s="23" t="s">
        <v>10</v>
      </c>
      <c r="AM23" s="23" t="s">
        <v>9</v>
      </c>
      <c r="AN23" s="23" t="s">
        <v>64</v>
      </c>
      <c r="AO23" s="23">
        <v>481</v>
      </c>
      <c r="AP23" s="23">
        <v>36</v>
      </c>
      <c r="AQ23" s="23">
        <v>960</v>
      </c>
      <c r="AR23" s="23">
        <v>509445</v>
      </c>
      <c r="AS23" s="23">
        <v>900</v>
      </c>
      <c r="AT23" s="23">
        <v>441</v>
      </c>
      <c r="AV23" s="23">
        <v>45309</v>
      </c>
      <c r="GF23" s="5"/>
    </row>
    <row r="24" spans="1:188" x14ac:dyDescent="0.35">
      <c r="A24" s="4" t="s">
        <v>13</v>
      </c>
      <c r="B24" s="4" t="s">
        <v>63</v>
      </c>
      <c r="C24" s="4"/>
      <c r="D24" s="57">
        <v>5920836</v>
      </c>
      <c r="E24" s="57">
        <v>0</v>
      </c>
      <c r="F24" s="57">
        <v>38021</v>
      </c>
      <c r="G24" s="57">
        <v>5414307</v>
      </c>
      <c r="H24" s="59">
        <v>889186</v>
      </c>
      <c r="I24" s="59">
        <v>1476</v>
      </c>
      <c r="J24" s="59">
        <v>14392</v>
      </c>
      <c r="K24" s="59">
        <v>36719</v>
      </c>
      <c r="L24" s="59">
        <v>658587</v>
      </c>
      <c r="M24" s="61">
        <v>1284828</v>
      </c>
      <c r="N24" s="61">
        <v>0</v>
      </c>
      <c r="O24" s="61">
        <v>8251</v>
      </c>
      <c r="P24" s="61">
        <v>774280</v>
      </c>
      <c r="Q24" s="64">
        <v>0</v>
      </c>
      <c r="R24" s="68">
        <v>0</v>
      </c>
      <c r="S24" s="68">
        <v>0</v>
      </c>
      <c r="T24" s="3">
        <v>0</v>
      </c>
      <c r="U24" s="66">
        <v>1788347.73</v>
      </c>
      <c r="V24" s="57">
        <v>5456066.7300000004</v>
      </c>
      <c r="W24" s="72">
        <v>3241569</v>
      </c>
      <c r="X24" s="72">
        <v>0</v>
      </c>
      <c r="Y24" s="72">
        <v>0</v>
      </c>
      <c r="Z24" s="72">
        <v>0</v>
      </c>
      <c r="AA24" s="74">
        <v>10814173</v>
      </c>
      <c r="AB24" s="74">
        <v>93431</v>
      </c>
      <c r="AC24" s="74">
        <v>0</v>
      </c>
      <c r="AD24" s="74">
        <v>0</v>
      </c>
      <c r="AE24" s="72">
        <v>1396727</v>
      </c>
      <c r="AF24" s="68">
        <v>214371</v>
      </c>
      <c r="AG24" s="3">
        <v>0</v>
      </c>
      <c r="AH24" s="57">
        <v>15760271</v>
      </c>
      <c r="AI24" s="57">
        <v>10304204</v>
      </c>
      <c r="AJ24" s="48">
        <v>42866.321412037039</v>
      </c>
      <c r="AK24" s="23" t="s">
        <v>11</v>
      </c>
      <c r="AL24" s="23" t="s">
        <v>10</v>
      </c>
      <c r="AM24" s="23" t="s">
        <v>9</v>
      </c>
      <c r="AN24" s="23" t="s">
        <v>62</v>
      </c>
      <c r="AO24" s="23">
        <v>481</v>
      </c>
      <c r="AP24" s="23">
        <v>36</v>
      </c>
      <c r="AQ24" s="23">
        <v>960</v>
      </c>
      <c r="AR24" s="23">
        <v>507699</v>
      </c>
      <c r="AS24" s="23">
        <v>900</v>
      </c>
      <c r="AT24" s="23">
        <v>447</v>
      </c>
      <c r="AV24" s="23">
        <v>40560</v>
      </c>
      <c r="GF24" s="5"/>
    </row>
    <row r="25" spans="1:188" x14ac:dyDescent="0.35">
      <c r="A25" s="4" t="s">
        <v>13</v>
      </c>
      <c r="B25" s="4" t="s">
        <v>61</v>
      </c>
      <c r="C25" s="4"/>
      <c r="D25" s="57">
        <v>3790149</v>
      </c>
      <c r="E25" s="57">
        <v>274581</v>
      </c>
      <c r="F25" s="57">
        <v>523090</v>
      </c>
      <c r="G25" s="57">
        <v>3614780</v>
      </c>
      <c r="H25" s="59">
        <v>566679</v>
      </c>
      <c r="I25" s="59">
        <v>32517</v>
      </c>
      <c r="J25" s="59">
        <v>67466</v>
      </c>
      <c r="K25" s="59">
        <v>670860</v>
      </c>
      <c r="L25" s="59">
        <v>432705</v>
      </c>
      <c r="M25" s="61">
        <v>822462</v>
      </c>
      <c r="N25" s="61">
        <v>32675</v>
      </c>
      <c r="O25" s="61">
        <v>113511</v>
      </c>
      <c r="P25" s="61">
        <v>516914</v>
      </c>
      <c r="Q25" s="64">
        <v>0</v>
      </c>
      <c r="R25" s="68">
        <v>0</v>
      </c>
      <c r="S25" s="68">
        <v>0</v>
      </c>
      <c r="T25" s="3">
        <v>0</v>
      </c>
      <c r="U25" s="66">
        <v>844806.83</v>
      </c>
      <c r="V25" s="57">
        <v>4100595.83</v>
      </c>
      <c r="W25" s="72">
        <v>1474345</v>
      </c>
      <c r="X25" s="72">
        <v>22243</v>
      </c>
      <c r="Y25" s="72">
        <v>286016</v>
      </c>
      <c r="Z25" s="72">
        <v>0</v>
      </c>
      <c r="AA25" s="74">
        <v>5964600</v>
      </c>
      <c r="AB25" s="74">
        <v>38974</v>
      </c>
      <c r="AC25" s="74">
        <v>191062</v>
      </c>
      <c r="AD25" s="74">
        <v>0</v>
      </c>
      <c r="AE25" s="72">
        <v>843689</v>
      </c>
      <c r="AF25" s="68">
        <v>381436</v>
      </c>
      <c r="AG25" s="3">
        <v>348</v>
      </c>
      <c r="AH25" s="57">
        <v>9202713</v>
      </c>
      <c r="AI25" s="57">
        <v>5102117</v>
      </c>
      <c r="AJ25" s="48">
        <v>42865.658263888887</v>
      </c>
      <c r="AK25" s="23" t="s">
        <v>11</v>
      </c>
      <c r="AL25" s="23" t="s">
        <v>10</v>
      </c>
      <c r="AM25" s="23" t="s">
        <v>9</v>
      </c>
      <c r="AN25" s="23" t="s">
        <v>60</v>
      </c>
      <c r="AO25" s="23">
        <v>481</v>
      </c>
      <c r="AP25" s="23">
        <v>36</v>
      </c>
      <c r="AQ25" s="23">
        <v>960</v>
      </c>
      <c r="AR25" s="23">
        <v>508376</v>
      </c>
      <c r="AS25" s="23">
        <v>900</v>
      </c>
      <c r="AT25" s="23">
        <v>686</v>
      </c>
      <c r="AV25" s="23">
        <v>48667</v>
      </c>
      <c r="GF25" s="5"/>
    </row>
    <row r="26" spans="1:188" x14ac:dyDescent="0.35">
      <c r="A26" s="4" t="s">
        <v>13</v>
      </c>
      <c r="B26" s="4" t="s">
        <v>59</v>
      </c>
      <c r="C26" s="4"/>
      <c r="D26" s="57">
        <v>18714709</v>
      </c>
      <c r="E26" s="57">
        <v>504210</v>
      </c>
      <c r="F26" s="57">
        <v>98927</v>
      </c>
      <c r="G26" s="57">
        <v>27343362</v>
      </c>
      <c r="H26" s="59">
        <v>2723673</v>
      </c>
      <c r="I26" s="59">
        <v>50694</v>
      </c>
      <c r="J26" s="59">
        <v>14497</v>
      </c>
      <c r="K26" s="59">
        <v>71193</v>
      </c>
      <c r="L26" s="59">
        <v>3310540</v>
      </c>
      <c r="M26" s="61">
        <v>4061092</v>
      </c>
      <c r="N26" s="61">
        <v>60001</v>
      </c>
      <c r="O26" s="61">
        <v>21467</v>
      </c>
      <c r="P26" s="61">
        <v>3910101</v>
      </c>
      <c r="Q26" s="64">
        <v>454499</v>
      </c>
      <c r="R26" s="68">
        <v>0</v>
      </c>
      <c r="S26" s="68">
        <v>9935</v>
      </c>
      <c r="T26" s="3">
        <v>41730</v>
      </c>
      <c r="U26" s="66">
        <v>6777195.5199999996</v>
      </c>
      <c r="V26" s="57">
        <v>21506617.52</v>
      </c>
      <c r="W26" s="72">
        <v>8558278</v>
      </c>
      <c r="X26" s="72">
        <v>6599</v>
      </c>
      <c r="Y26" s="72">
        <v>53073</v>
      </c>
      <c r="Z26" s="72">
        <v>0</v>
      </c>
      <c r="AA26" s="74">
        <v>35848936</v>
      </c>
      <c r="AB26" s="74">
        <v>5977</v>
      </c>
      <c r="AC26" s="74">
        <v>7178</v>
      </c>
      <c r="AD26" s="74">
        <v>0</v>
      </c>
      <c r="AE26" s="72">
        <v>6776208</v>
      </c>
      <c r="AF26" s="68">
        <v>604310</v>
      </c>
      <c r="AG26" s="3">
        <v>0</v>
      </c>
      <c r="AH26" s="57">
        <v>51860559</v>
      </c>
      <c r="AI26" s="57">
        <v>30353941</v>
      </c>
      <c r="AJ26" s="48">
        <v>42865.637349537035</v>
      </c>
      <c r="AK26" s="23" t="s">
        <v>11</v>
      </c>
      <c r="AL26" s="23" t="s">
        <v>10</v>
      </c>
      <c r="AM26" s="23" t="s">
        <v>9</v>
      </c>
      <c r="AN26" s="23" t="s">
        <v>58</v>
      </c>
      <c r="AO26" s="23">
        <v>481</v>
      </c>
      <c r="AP26" s="23">
        <v>36</v>
      </c>
      <c r="AQ26" s="23">
        <v>960</v>
      </c>
      <c r="AR26" s="23">
        <v>509528</v>
      </c>
      <c r="AS26" s="23">
        <v>900</v>
      </c>
      <c r="AT26" s="23">
        <v>499</v>
      </c>
      <c r="AV26" s="23">
        <v>44563</v>
      </c>
      <c r="GF26" s="5"/>
    </row>
    <row r="27" spans="1:188" x14ac:dyDescent="0.35">
      <c r="A27" s="4" t="s">
        <v>13</v>
      </c>
      <c r="B27" s="4" t="s">
        <v>57</v>
      </c>
      <c r="C27" s="4"/>
      <c r="D27" s="57">
        <v>10030222</v>
      </c>
      <c r="E27" s="57">
        <v>205125</v>
      </c>
      <c r="F27" s="57">
        <v>0</v>
      </c>
      <c r="G27" s="57">
        <v>9547162</v>
      </c>
      <c r="H27" s="59">
        <v>1560552</v>
      </c>
      <c r="I27" s="59">
        <v>0</v>
      </c>
      <c r="J27" s="59">
        <v>0</v>
      </c>
      <c r="K27" s="59">
        <v>0</v>
      </c>
      <c r="L27" s="59">
        <v>1227440</v>
      </c>
      <c r="M27" s="61">
        <v>2309408</v>
      </c>
      <c r="N27" s="61">
        <v>0</v>
      </c>
      <c r="O27" s="61">
        <v>0</v>
      </c>
      <c r="P27" s="61">
        <v>1443082</v>
      </c>
      <c r="Q27" s="64">
        <v>0</v>
      </c>
      <c r="R27" s="68">
        <v>0</v>
      </c>
      <c r="S27" s="68">
        <v>0</v>
      </c>
      <c r="T27" s="3">
        <v>0</v>
      </c>
      <c r="U27" s="66">
        <v>3398141.42</v>
      </c>
      <c r="V27" s="57">
        <v>9938623.4199999999</v>
      </c>
      <c r="W27" s="72">
        <v>5442391</v>
      </c>
      <c r="X27" s="72">
        <v>0</v>
      </c>
      <c r="Y27" s="72">
        <v>0</v>
      </c>
      <c r="Z27" s="72">
        <v>0</v>
      </c>
      <c r="AA27" s="74">
        <v>19595605</v>
      </c>
      <c r="AB27" s="74">
        <v>3600</v>
      </c>
      <c r="AC27" s="74">
        <v>0</v>
      </c>
      <c r="AD27" s="74">
        <v>0</v>
      </c>
      <c r="AE27" s="72">
        <v>3337770</v>
      </c>
      <c r="AF27" s="68">
        <v>0</v>
      </c>
      <c r="AG27" s="3">
        <v>66265</v>
      </c>
      <c r="AH27" s="57">
        <v>28445631</v>
      </c>
      <c r="AI27" s="57">
        <v>18507008</v>
      </c>
      <c r="AJ27" s="48">
        <v>42865.428842592592</v>
      </c>
      <c r="AK27" s="23" t="s">
        <v>11</v>
      </c>
      <c r="AL27" s="23" t="s">
        <v>10</v>
      </c>
      <c r="AM27" s="23" t="s">
        <v>9</v>
      </c>
      <c r="AN27" s="23" t="s">
        <v>56</v>
      </c>
      <c r="AO27" s="23">
        <v>481</v>
      </c>
      <c r="AP27" s="23">
        <v>36</v>
      </c>
      <c r="AQ27" s="23">
        <v>960</v>
      </c>
      <c r="AR27" s="23">
        <v>509083</v>
      </c>
      <c r="AS27" s="23">
        <v>900</v>
      </c>
      <c r="AT27" s="23">
        <v>496</v>
      </c>
      <c r="AV27" s="23">
        <v>48194</v>
      </c>
      <c r="GF27" s="5"/>
    </row>
    <row r="28" spans="1:188" x14ac:dyDescent="0.35">
      <c r="A28" s="4" t="s">
        <v>13</v>
      </c>
      <c r="B28" s="4" t="s">
        <v>55</v>
      </c>
      <c r="C28" s="4"/>
      <c r="D28" s="57">
        <v>5208346</v>
      </c>
      <c r="E28" s="57">
        <v>144895</v>
      </c>
      <c r="F28" s="57">
        <v>171371</v>
      </c>
      <c r="G28" s="57">
        <v>6766213</v>
      </c>
      <c r="H28" s="59">
        <v>774029</v>
      </c>
      <c r="I28" s="59">
        <v>24343</v>
      </c>
      <c r="J28" s="59">
        <v>22545</v>
      </c>
      <c r="K28" s="59">
        <v>263045</v>
      </c>
      <c r="L28" s="59">
        <v>816470</v>
      </c>
      <c r="M28" s="61">
        <v>1113851</v>
      </c>
      <c r="N28" s="61">
        <v>25407</v>
      </c>
      <c r="O28" s="61">
        <v>34011</v>
      </c>
      <c r="P28" s="61">
        <v>963077</v>
      </c>
      <c r="Q28" s="64">
        <v>46396</v>
      </c>
      <c r="R28" s="68">
        <v>0</v>
      </c>
      <c r="S28" s="68">
        <v>0</v>
      </c>
      <c r="T28" s="3">
        <v>10317</v>
      </c>
      <c r="U28" s="66">
        <v>1189491.48</v>
      </c>
      <c r="V28" s="57">
        <v>5282982.4800000004</v>
      </c>
      <c r="W28" s="72">
        <v>1945758</v>
      </c>
      <c r="X28" s="72">
        <v>7684</v>
      </c>
      <c r="Y28" s="72">
        <v>186731</v>
      </c>
      <c r="Z28" s="72">
        <v>0</v>
      </c>
      <c r="AA28" s="74">
        <v>7887045</v>
      </c>
      <c r="AB28" s="74">
        <v>6596</v>
      </c>
      <c r="AC28" s="74">
        <v>14587</v>
      </c>
      <c r="AD28" s="74">
        <v>0</v>
      </c>
      <c r="AE28" s="72">
        <v>1188705</v>
      </c>
      <c r="AF28" s="68">
        <v>0</v>
      </c>
      <c r="AG28" s="3">
        <v>0</v>
      </c>
      <c r="AH28" s="57">
        <v>11237106</v>
      </c>
      <c r="AI28" s="57">
        <v>5954124</v>
      </c>
      <c r="AJ28" s="48">
        <v>42865.372581018521</v>
      </c>
      <c r="AK28" s="23" t="s">
        <v>11</v>
      </c>
      <c r="AL28" s="23" t="s">
        <v>10</v>
      </c>
      <c r="AM28" s="23" t="s">
        <v>9</v>
      </c>
      <c r="AN28" s="23" t="s">
        <v>54</v>
      </c>
      <c r="AO28" s="23">
        <v>481</v>
      </c>
      <c r="AP28" s="23">
        <v>36</v>
      </c>
      <c r="AQ28" s="23">
        <v>960</v>
      </c>
      <c r="AR28" s="23">
        <v>509502</v>
      </c>
      <c r="AS28" s="23">
        <v>900</v>
      </c>
      <c r="AT28" s="23">
        <v>456</v>
      </c>
      <c r="AV28" s="23">
        <v>51617</v>
      </c>
      <c r="GF28" s="5"/>
    </row>
    <row r="29" spans="1:188" x14ac:dyDescent="0.35">
      <c r="A29" s="4" t="s">
        <v>13</v>
      </c>
      <c r="B29" s="4" t="s">
        <v>53</v>
      </c>
      <c r="C29" s="4"/>
      <c r="D29" s="57">
        <v>10827117</v>
      </c>
      <c r="E29" s="57">
        <v>1399080</v>
      </c>
      <c r="F29" s="57">
        <v>1116742</v>
      </c>
      <c r="G29" s="57">
        <v>14340777</v>
      </c>
      <c r="H29" s="59">
        <v>1612626</v>
      </c>
      <c r="I29" s="59">
        <v>200085</v>
      </c>
      <c r="J29" s="59">
        <v>167266</v>
      </c>
      <c r="K29" s="59">
        <v>1744970</v>
      </c>
      <c r="L29" s="59">
        <v>1724355</v>
      </c>
      <c r="M29" s="61">
        <v>2349484</v>
      </c>
      <c r="N29" s="61">
        <v>215458</v>
      </c>
      <c r="O29" s="61">
        <v>242333</v>
      </c>
      <c r="P29" s="61">
        <v>2050731</v>
      </c>
      <c r="Q29" s="64">
        <v>409785</v>
      </c>
      <c r="R29" s="68">
        <v>0</v>
      </c>
      <c r="S29" s="68">
        <v>41620</v>
      </c>
      <c r="T29" s="3">
        <v>0</v>
      </c>
      <c r="U29" s="66">
        <v>2218992.9500000002</v>
      </c>
      <c r="V29" s="57">
        <v>12977705.949999999</v>
      </c>
      <c r="W29" s="72">
        <v>3758735</v>
      </c>
      <c r="X29" s="72">
        <v>35559</v>
      </c>
      <c r="Y29" s="72">
        <v>1172970</v>
      </c>
      <c r="Z29" s="72">
        <v>64646</v>
      </c>
      <c r="AA29" s="74">
        <v>14933380</v>
      </c>
      <c r="AB29" s="74">
        <v>26990</v>
      </c>
      <c r="AC29" s="74">
        <v>695448</v>
      </c>
      <c r="AD29" s="74">
        <v>8276</v>
      </c>
      <c r="AE29" s="72">
        <v>2216650</v>
      </c>
      <c r="AF29" s="68">
        <v>0</v>
      </c>
      <c r="AG29" s="3">
        <v>0</v>
      </c>
      <c r="AH29" s="57">
        <v>22912654</v>
      </c>
      <c r="AI29" s="57">
        <v>9934948</v>
      </c>
      <c r="AJ29" s="48">
        <v>42864.695162037038</v>
      </c>
      <c r="AK29" s="23" t="s">
        <v>11</v>
      </c>
      <c r="AL29" s="23" t="s">
        <v>10</v>
      </c>
      <c r="AM29" s="23" t="s">
        <v>9</v>
      </c>
      <c r="AN29" s="23" t="s">
        <v>52</v>
      </c>
      <c r="AO29" s="23">
        <v>481</v>
      </c>
      <c r="AP29" s="23">
        <v>36</v>
      </c>
      <c r="AQ29" s="23">
        <v>960</v>
      </c>
      <c r="AR29" s="23">
        <v>509490</v>
      </c>
      <c r="AS29" s="23">
        <v>900</v>
      </c>
      <c r="AT29" s="23">
        <v>453</v>
      </c>
      <c r="AV29" s="23">
        <v>55653</v>
      </c>
      <c r="GF29" s="5"/>
    </row>
    <row r="30" spans="1:188" x14ac:dyDescent="0.35">
      <c r="A30" s="4" t="s">
        <v>13</v>
      </c>
      <c r="B30" s="4" t="s">
        <v>51</v>
      </c>
      <c r="C30" s="4"/>
      <c r="D30" s="57">
        <v>3239150</v>
      </c>
      <c r="E30" s="57">
        <v>152206</v>
      </c>
      <c r="F30" s="57">
        <v>4568650</v>
      </c>
      <c r="G30" s="57">
        <v>5728703</v>
      </c>
      <c r="H30" s="59">
        <v>486678</v>
      </c>
      <c r="I30" s="59">
        <v>15431</v>
      </c>
      <c r="J30" s="59">
        <v>29223</v>
      </c>
      <c r="K30" s="59">
        <v>284263</v>
      </c>
      <c r="L30" s="59">
        <v>687456</v>
      </c>
      <c r="M30" s="61">
        <v>702896</v>
      </c>
      <c r="N30" s="61">
        <v>18113</v>
      </c>
      <c r="O30" s="61">
        <v>42699</v>
      </c>
      <c r="P30" s="61">
        <v>819205</v>
      </c>
      <c r="Q30" s="64">
        <v>164055</v>
      </c>
      <c r="R30" s="68">
        <v>0</v>
      </c>
      <c r="S30" s="68">
        <v>36792</v>
      </c>
      <c r="T30" s="3">
        <v>0</v>
      </c>
      <c r="U30" s="66">
        <v>583117.53</v>
      </c>
      <c r="V30" s="57">
        <v>3869929</v>
      </c>
      <c r="W30" s="72">
        <v>1775062</v>
      </c>
      <c r="X30" s="72">
        <v>21274</v>
      </c>
      <c r="Y30" s="72">
        <v>181608</v>
      </c>
      <c r="Z30" s="72">
        <v>0</v>
      </c>
      <c r="AA30" s="74">
        <v>5790130</v>
      </c>
      <c r="AB30" s="74">
        <v>5875</v>
      </c>
      <c r="AC30" s="74">
        <v>136787</v>
      </c>
      <c r="AD30" s="74">
        <v>0</v>
      </c>
      <c r="AE30" s="72">
        <v>583118</v>
      </c>
      <c r="AF30" s="68">
        <v>6796</v>
      </c>
      <c r="AG30" s="3">
        <v>125845</v>
      </c>
      <c r="AH30" s="57">
        <v>8626495</v>
      </c>
      <c r="AI30" s="57">
        <v>4756566</v>
      </c>
      <c r="AJ30" s="48">
        <v>42864.681458333333</v>
      </c>
      <c r="AK30" s="23" t="s">
        <v>11</v>
      </c>
      <c r="AL30" s="23" t="s">
        <v>10</v>
      </c>
      <c r="AM30" s="23" t="s">
        <v>9</v>
      </c>
      <c r="AN30" s="23" t="s">
        <v>50</v>
      </c>
      <c r="AO30" s="23">
        <v>481</v>
      </c>
      <c r="AP30" s="23">
        <v>36</v>
      </c>
      <c r="AQ30" s="23">
        <v>960</v>
      </c>
      <c r="AR30" s="23">
        <v>509500</v>
      </c>
      <c r="AS30" s="23">
        <v>900</v>
      </c>
      <c r="AT30" s="23">
        <v>443</v>
      </c>
      <c r="AV30" s="23">
        <v>45894</v>
      </c>
      <c r="GF30" s="5"/>
    </row>
    <row r="31" spans="1:188" x14ac:dyDescent="0.35">
      <c r="A31" s="4" t="s">
        <v>13</v>
      </c>
      <c r="B31" s="4" t="s">
        <v>49</v>
      </c>
      <c r="C31" s="4"/>
      <c r="D31" s="57">
        <v>12784880</v>
      </c>
      <c r="E31" s="57">
        <v>759565</v>
      </c>
      <c r="F31" s="57">
        <v>465421</v>
      </c>
      <c r="G31" s="57">
        <v>12470931</v>
      </c>
      <c r="H31" s="59">
        <v>1897277</v>
      </c>
      <c r="I31" s="59">
        <v>81781</v>
      </c>
      <c r="J31" s="59">
        <v>67678</v>
      </c>
      <c r="K31" s="59">
        <v>673274</v>
      </c>
      <c r="L31" s="59">
        <v>1516520</v>
      </c>
      <c r="M31" s="61">
        <v>2774319</v>
      </c>
      <c r="N31" s="61">
        <v>90388</v>
      </c>
      <c r="O31" s="61">
        <v>100996</v>
      </c>
      <c r="P31" s="61">
        <v>1783343</v>
      </c>
      <c r="Q31" s="64">
        <v>136316</v>
      </c>
      <c r="R31" s="68">
        <v>0</v>
      </c>
      <c r="S31" s="68">
        <v>313870</v>
      </c>
      <c r="T31" s="3">
        <v>0</v>
      </c>
      <c r="U31" s="66">
        <v>2425972.67</v>
      </c>
      <c r="V31" s="57">
        <v>11861734.67</v>
      </c>
      <c r="W31" s="72">
        <v>3606694</v>
      </c>
      <c r="X31" s="72">
        <v>4839</v>
      </c>
      <c r="Y31" s="72">
        <v>655577</v>
      </c>
      <c r="Z31" s="72">
        <v>0</v>
      </c>
      <c r="AA31" s="74">
        <v>15915343</v>
      </c>
      <c r="AB31" s="74">
        <v>17709</v>
      </c>
      <c r="AC31" s="74">
        <v>49419</v>
      </c>
      <c r="AD31" s="74">
        <v>0</v>
      </c>
      <c r="AE31" s="72">
        <v>2234992</v>
      </c>
      <c r="AF31" s="68">
        <v>68500</v>
      </c>
      <c r="AG31" s="3">
        <v>0</v>
      </c>
      <c r="AH31" s="57">
        <v>22553073</v>
      </c>
      <c r="AI31" s="57">
        <v>10691338</v>
      </c>
      <c r="AJ31" s="48">
        <v>42864.681273148148</v>
      </c>
      <c r="AK31" s="23" t="s">
        <v>11</v>
      </c>
      <c r="AL31" s="23" t="s">
        <v>10</v>
      </c>
      <c r="AM31" s="23" t="s">
        <v>9</v>
      </c>
      <c r="AN31" s="23" t="s">
        <v>48</v>
      </c>
      <c r="AO31" s="23">
        <v>481</v>
      </c>
      <c r="AP31" s="23">
        <v>36</v>
      </c>
      <c r="AQ31" s="23">
        <v>960</v>
      </c>
      <c r="AR31" s="23">
        <v>509518</v>
      </c>
      <c r="AS31" s="23">
        <v>900</v>
      </c>
      <c r="AT31" s="23">
        <v>459</v>
      </c>
      <c r="AV31" s="23">
        <v>44645</v>
      </c>
      <c r="GF31" s="5"/>
    </row>
    <row r="32" spans="1:188" x14ac:dyDescent="0.35">
      <c r="A32" s="4" t="s">
        <v>13</v>
      </c>
      <c r="B32" s="4" t="s">
        <v>47</v>
      </c>
      <c r="C32" s="4"/>
      <c r="D32" s="57">
        <v>4385236</v>
      </c>
      <c r="E32" s="57">
        <v>213246</v>
      </c>
      <c r="F32" s="57">
        <v>748447</v>
      </c>
      <c r="G32" s="57">
        <v>5569750</v>
      </c>
      <c r="H32" s="59">
        <v>657388</v>
      </c>
      <c r="I32" s="59">
        <v>23132</v>
      </c>
      <c r="J32" s="59">
        <v>108028</v>
      </c>
      <c r="K32" s="59">
        <v>551863</v>
      </c>
      <c r="L32" s="59">
        <v>669129</v>
      </c>
      <c r="M32" s="61">
        <v>951596</v>
      </c>
      <c r="N32" s="61">
        <v>25376</v>
      </c>
      <c r="O32" s="61">
        <v>162413</v>
      </c>
      <c r="P32" s="61">
        <v>796474</v>
      </c>
      <c r="Q32" s="64">
        <v>129979</v>
      </c>
      <c r="R32" s="68">
        <v>110192</v>
      </c>
      <c r="S32" s="68">
        <v>0</v>
      </c>
      <c r="T32" s="3">
        <v>0</v>
      </c>
      <c r="U32" s="66">
        <v>932389.08</v>
      </c>
      <c r="V32" s="57">
        <v>5117959.08</v>
      </c>
      <c r="W32" s="72">
        <v>1202254</v>
      </c>
      <c r="X32" s="72">
        <v>0</v>
      </c>
      <c r="Y32" s="72">
        <v>386634</v>
      </c>
      <c r="Z32" s="72">
        <v>5329</v>
      </c>
      <c r="AA32" s="74">
        <v>6713337</v>
      </c>
      <c r="AB32" s="74">
        <v>6216</v>
      </c>
      <c r="AC32" s="74">
        <v>21128</v>
      </c>
      <c r="AD32" s="74">
        <v>4243</v>
      </c>
      <c r="AE32" s="72">
        <v>908127</v>
      </c>
      <c r="AF32" s="68">
        <v>0</v>
      </c>
      <c r="AG32" s="3">
        <v>42540</v>
      </c>
      <c r="AH32" s="57">
        <v>9289808</v>
      </c>
      <c r="AI32" s="57">
        <v>4171849</v>
      </c>
      <c r="AJ32" s="48">
        <v>42864.38790509259</v>
      </c>
      <c r="AK32" s="23" t="s">
        <v>11</v>
      </c>
      <c r="AL32" s="23" t="s">
        <v>10</v>
      </c>
      <c r="AM32" s="23" t="s">
        <v>9</v>
      </c>
      <c r="AN32" s="23" t="s">
        <v>46</v>
      </c>
      <c r="AO32" s="23">
        <v>481</v>
      </c>
      <c r="AP32" s="23">
        <v>36</v>
      </c>
      <c r="AQ32" s="23">
        <v>960</v>
      </c>
      <c r="AR32" s="23">
        <v>508419</v>
      </c>
      <c r="AS32" s="23">
        <v>900</v>
      </c>
      <c r="AT32" s="23">
        <v>454</v>
      </c>
      <c r="AV32" s="23">
        <v>44598</v>
      </c>
      <c r="GF32" s="5"/>
    </row>
    <row r="33" spans="1:188" x14ac:dyDescent="0.35">
      <c r="A33" s="4" t="s">
        <v>13</v>
      </c>
      <c r="B33" s="4" t="s">
        <v>45</v>
      </c>
      <c r="C33" s="4"/>
      <c r="D33" s="57">
        <v>871040</v>
      </c>
      <c r="E33" s="57">
        <v>182901</v>
      </c>
      <c r="F33" s="57">
        <v>194448</v>
      </c>
      <c r="G33" s="57">
        <v>1191158</v>
      </c>
      <c r="H33" s="59">
        <v>133706</v>
      </c>
      <c r="I33" s="59">
        <v>8093</v>
      </c>
      <c r="J33" s="59">
        <v>22801</v>
      </c>
      <c r="K33" s="59">
        <v>125712</v>
      </c>
      <c r="L33" s="59">
        <v>149386</v>
      </c>
      <c r="M33" s="61">
        <v>189016</v>
      </c>
      <c r="N33" s="61">
        <v>21765</v>
      </c>
      <c r="O33" s="61">
        <v>42195</v>
      </c>
      <c r="P33" s="61">
        <v>170336</v>
      </c>
      <c r="Q33" s="64">
        <v>0</v>
      </c>
      <c r="R33" s="68">
        <v>0</v>
      </c>
      <c r="S33" s="68">
        <v>0</v>
      </c>
      <c r="T33" s="3">
        <v>0</v>
      </c>
      <c r="U33" s="66">
        <v>325425.64</v>
      </c>
      <c r="V33" s="57">
        <v>1188435.6399999999</v>
      </c>
      <c r="W33" s="72">
        <v>345171</v>
      </c>
      <c r="X33" s="72">
        <v>0</v>
      </c>
      <c r="Y33" s="72">
        <v>25022</v>
      </c>
      <c r="Z33" s="72">
        <v>0</v>
      </c>
      <c r="AA33" s="74">
        <v>1517736</v>
      </c>
      <c r="AB33" s="74">
        <v>3931</v>
      </c>
      <c r="AC33" s="74">
        <v>16243</v>
      </c>
      <c r="AD33" s="74">
        <v>0</v>
      </c>
      <c r="AE33" s="72">
        <v>325176</v>
      </c>
      <c r="AF33" s="68">
        <v>0</v>
      </c>
      <c r="AG33" s="3">
        <v>40446.720000000001</v>
      </c>
      <c r="AH33" s="57">
        <v>2273725.7200000002</v>
      </c>
      <c r="AI33" s="57">
        <v>1085290</v>
      </c>
      <c r="AJ33" s="48">
        <v>42863.695451388892</v>
      </c>
      <c r="AK33" s="23" t="s">
        <v>11</v>
      </c>
      <c r="AL33" s="23" t="s">
        <v>10</v>
      </c>
      <c r="AM33" s="23" t="s">
        <v>9</v>
      </c>
      <c r="AN33" s="23" t="s">
        <v>44</v>
      </c>
      <c r="AO33" s="23">
        <v>481</v>
      </c>
      <c r="AP33" s="23">
        <v>36</v>
      </c>
      <c r="AQ33" s="23">
        <v>960</v>
      </c>
      <c r="AR33" s="23">
        <v>509482</v>
      </c>
      <c r="AS33" s="23">
        <v>900</v>
      </c>
      <c r="AT33" s="23">
        <v>689</v>
      </c>
      <c r="AV33" s="23">
        <v>46192</v>
      </c>
      <c r="GF33" s="5"/>
    </row>
    <row r="34" spans="1:188" x14ac:dyDescent="0.35">
      <c r="A34" s="4" t="s">
        <v>13</v>
      </c>
      <c r="B34" s="4" t="s">
        <v>43</v>
      </c>
      <c r="C34" s="4"/>
      <c r="D34" s="57">
        <v>13124612</v>
      </c>
      <c r="E34" s="57">
        <v>798612</v>
      </c>
      <c r="F34" s="57">
        <v>194791</v>
      </c>
      <c r="G34" s="57">
        <v>12777273</v>
      </c>
      <c r="H34" s="59">
        <v>1937817</v>
      </c>
      <c r="I34" s="59">
        <v>87527</v>
      </c>
      <c r="J34" s="59">
        <v>28201</v>
      </c>
      <c r="K34" s="59">
        <v>481252</v>
      </c>
      <c r="L34" s="59">
        <v>1558234</v>
      </c>
      <c r="M34" s="61">
        <v>2857839</v>
      </c>
      <c r="N34" s="61">
        <v>95228</v>
      </c>
      <c r="O34" s="61">
        <v>42438</v>
      </c>
      <c r="P34" s="61">
        <v>1827150</v>
      </c>
      <c r="Q34" s="64">
        <v>249835</v>
      </c>
      <c r="R34" s="68">
        <v>0</v>
      </c>
      <c r="S34" s="68">
        <v>0</v>
      </c>
      <c r="T34" s="3">
        <v>0</v>
      </c>
      <c r="U34" s="66">
        <v>2029746.36</v>
      </c>
      <c r="V34" s="57">
        <v>11195267.359999999</v>
      </c>
      <c r="W34" s="72">
        <v>4651899</v>
      </c>
      <c r="X34" s="72">
        <v>1221</v>
      </c>
      <c r="Y34" s="72">
        <v>0</v>
      </c>
      <c r="Z34" s="72">
        <v>0</v>
      </c>
      <c r="AA34" s="74">
        <v>15703824</v>
      </c>
      <c r="AB34" s="74">
        <v>9123</v>
      </c>
      <c r="AC34" s="74">
        <v>153964</v>
      </c>
      <c r="AD34" s="74">
        <v>0</v>
      </c>
      <c r="AE34" s="72">
        <v>2024073</v>
      </c>
      <c r="AF34" s="68">
        <v>31422</v>
      </c>
      <c r="AG34" s="3">
        <v>252292</v>
      </c>
      <c r="AH34" s="57">
        <v>22827818</v>
      </c>
      <c r="AI34" s="57">
        <v>11632551</v>
      </c>
      <c r="AJ34" s="48">
        <v>42863.659768518519</v>
      </c>
      <c r="AK34" s="23" t="s">
        <v>11</v>
      </c>
      <c r="AL34" s="23" t="s">
        <v>10</v>
      </c>
      <c r="AM34" s="23" t="s">
        <v>9</v>
      </c>
      <c r="AN34" s="23" t="s">
        <v>42</v>
      </c>
      <c r="AO34" s="23">
        <v>481</v>
      </c>
      <c r="AP34" s="23">
        <v>36</v>
      </c>
      <c r="AQ34" s="23">
        <v>960</v>
      </c>
      <c r="AR34" s="23">
        <v>508398</v>
      </c>
      <c r="AS34" s="23">
        <v>900</v>
      </c>
      <c r="AT34" s="23">
        <v>471</v>
      </c>
      <c r="AV34" s="23">
        <v>45489</v>
      </c>
      <c r="GF34" s="5"/>
    </row>
    <row r="35" spans="1:188" x14ac:dyDescent="0.35">
      <c r="A35" s="4" t="s">
        <v>13</v>
      </c>
      <c r="B35" s="4" t="s">
        <v>41</v>
      </c>
      <c r="C35" s="4"/>
      <c r="D35" s="57">
        <v>10032120</v>
      </c>
      <c r="E35" s="57">
        <v>1884983</v>
      </c>
      <c r="F35" s="57">
        <v>0</v>
      </c>
      <c r="G35" s="57">
        <v>14316978</v>
      </c>
      <c r="H35" s="59">
        <v>1499205</v>
      </c>
      <c r="I35" s="59">
        <v>155481</v>
      </c>
      <c r="J35" s="59">
        <v>34209</v>
      </c>
      <c r="K35" s="59">
        <v>0</v>
      </c>
      <c r="L35" s="59">
        <v>1736030</v>
      </c>
      <c r="M35" s="61">
        <v>2176970</v>
      </c>
      <c r="N35" s="61">
        <v>172972</v>
      </c>
      <c r="O35" s="61">
        <v>51341</v>
      </c>
      <c r="P35" s="61">
        <v>2047328</v>
      </c>
      <c r="Q35" s="64">
        <v>0</v>
      </c>
      <c r="R35" s="68">
        <v>0</v>
      </c>
      <c r="S35" s="68">
        <v>53273</v>
      </c>
      <c r="T35" s="3">
        <v>0</v>
      </c>
      <c r="U35" s="66">
        <v>1966970.83</v>
      </c>
      <c r="V35" s="57">
        <v>9893779.8300000001</v>
      </c>
      <c r="W35" s="72">
        <v>2442099</v>
      </c>
      <c r="X35" s="72">
        <v>3476</v>
      </c>
      <c r="Y35" s="72">
        <v>0</v>
      </c>
      <c r="Z35" s="72">
        <v>0</v>
      </c>
      <c r="AA35" s="74">
        <v>14036146</v>
      </c>
      <c r="AB35" s="74">
        <v>34748</v>
      </c>
      <c r="AC35" s="74">
        <v>0</v>
      </c>
      <c r="AD35" s="74">
        <v>0</v>
      </c>
      <c r="AE35" s="72">
        <v>1966971</v>
      </c>
      <c r="AF35" s="68">
        <v>0</v>
      </c>
      <c r="AG35" s="3">
        <v>0</v>
      </c>
      <c r="AH35" s="57">
        <v>18483440</v>
      </c>
      <c r="AI35" s="57">
        <v>8589660</v>
      </c>
      <c r="AJ35" s="48">
        <v>42863.656446759262</v>
      </c>
      <c r="AK35" s="23" t="s">
        <v>11</v>
      </c>
      <c r="AL35" s="23" t="s">
        <v>10</v>
      </c>
      <c r="AM35" s="23" t="s">
        <v>9</v>
      </c>
      <c r="AN35" s="23" t="s">
        <v>40</v>
      </c>
      <c r="AO35" s="23">
        <v>481</v>
      </c>
      <c r="AP35" s="23">
        <v>36</v>
      </c>
      <c r="AQ35" s="23">
        <v>960</v>
      </c>
      <c r="AR35" s="23">
        <v>509505</v>
      </c>
      <c r="AS35" s="23">
        <v>900</v>
      </c>
      <c r="AT35" s="23">
        <v>465</v>
      </c>
      <c r="AV35" s="23">
        <v>62358</v>
      </c>
      <c r="GF35" s="5"/>
    </row>
    <row r="36" spans="1:188" x14ac:dyDescent="0.35">
      <c r="A36" s="4" t="s">
        <v>13</v>
      </c>
      <c r="B36" s="4" t="s">
        <v>39</v>
      </c>
      <c r="C36" s="4"/>
      <c r="D36" s="57">
        <v>5133818</v>
      </c>
      <c r="E36" s="57">
        <v>480012</v>
      </c>
      <c r="F36" s="57">
        <v>115053</v>
      </c>
      <c r="G36" s="57">
        <v>5890292</v>
      </c>
      <c r="H36" s="59">
        <v>655015</v>
      </c>
      <c r="I36" s="59">
        <v>44892</v>
      </c>
      <c r="J36" s="59">
        <v>16416</v>
      </c>
      <c r="K36" s="59">
        <v>126882</v>
      </c>
      <c r="L36" s="59">
        <v>652329</v>
      </c>
      <c r="M36" s="61">
        <v>935911</v>
      </c>
      <c r="N36" s="61">
        <v>51394</v>
      </c>
      <c r="O36" s="61">
        <v>16986</v>
      </c>
      <c r="P36" s="61">
        <v>751793</v>
      </c>
      <c r="Q36" s="64">
        <v>102288</v>
      </c>
      <c r="R36" s="68">
        <v>0</v>
      </c>
      <c r="S36" s="68">
        <v>0</v>
      </c>
      <c r="T36" s="3">
        <v>245564</v>
      </c>
      <c r="U36" s="66">
        <v>725567.34</v>
      </c>
      <c r="V36" s="57">
        <v>4325037.34</v>
      </c>
      <c r="W36" s="72">
        <v>4054933</v>
      </c>
      <c r="X36" s="72">
        <v>53194</v>
      </c>
      <c r="Y36" s="72">
        <v>0</v>
      </c>
      <c r="Z36" s="72">
        <v>39714</v>
      </c>
      <c r="AA36" s="74">
        <v>5849663</v>
      </c>
      <c r="AB36" s="74">
        <v>9344</v>
      </c>
      <c r="AC36" s="74">
        <v>0</v>
      </c>
      <c r="AD36" s="74">
        <v>2151</v>
      </c>
      <c r="AE36" s="72">
        <v>0</v>
      </c>
      <c r="AF36" s="68">
        <v>211169</v>
      </c>
      <c r="AG36" s="3">
        <v>110866</v>
      </c>
      <c r="AH36" s="57">
        <v>10331034</v>
      </c>
      <c r="AI36" s="57">
        <v>6005997</v>
      </c>
      <c r="AJ36" s="48">
        <v>42860.647824074076</v>
      </c>
      <c r="AK36" s="23" t="s">
        <v>11</v>
      </c>
      <c r="AL36" s="23" t="s">
        <v>10</v>
      </c>
      <c r="AM36" s="23" t="s">
        <v>9</v>
      </c>
      <c r="AN36" s="23" t="s">
        <v>38</v>
      </c>
      <c r="AO36" s="23">
        <v>481</v>
      </c>
      <c r="AP36" s="23">
        <v>36</v>
      </c>
      <c r="AQ36" s="23">
        <v>960</v>
      </c>
      <c r="AR36" s="23">
        <v>508646</v>
      </c>
      <c r="AS36" s="23">
        <v>900</v>
      </c>
      <c r="AT36" s="23">
        <v>442</v>
      </c>
      <c r="AV36" s="23">
        <v>51598</v>
      </c>
      <c r="GF36" s="5"/>
    </row>
    <row r="37" spans="1:188" x14ac:dyDescent="0.35">
      <c r="A37" s="4" t="s">
        <v>13</v>
      </c>
      <c r="B37" s="4" t="s">
        <v>37</v>
      </c>
      <c r="C37" s="4"/>
      <c r="D37" s="57">
        <v>4073605</v>
      </c>
      <c r="E37" s="57">
        <v>162685</v>
      </c>
      <c r="F37" s="57">
        <v>3675724</v>
      </c>
      <c r="G37" s="57">
        <v>201270</v>
      </c>
      <c r="H37" s="59">
        <v>629286</v>
      </c>
      <c r="I37" s="59">
        <v>16990</v>
      </c>
      <c r="J37" s="59">
        <v>120729</v>
      </c>
      <c r="K37" s="59">
        <v>0</v>
      </c>
      <c r="L37" s="59">
        <v>449405</v>
      </c>
      <c r="M37" s="61">
        <v>899853</v>
      </c>
      <c r="N37" s="61">
        <v>19243</v>
      </c>
      <c r="O37" s="61">
        <v>57910</v>
      </c>
      <c r="P37" s="61">
        <v>530118</v>
      </c>
      <c r="Q37" s="64">
        <v>0</v>
      </c>
      <c r="R37" s="68">
        <v>0</v>
      </c>
      <c r="S37" s="68">
        <v>1033644</v>
      </c>
      <c r="T37" s="3">
        <v>0</v>
      </c>
      <c r="U37" s="66">
        <v>547758.17000000004</v>
      </c>
      <c r="V37" s="57">
        <v>4304936.17</v>
      </c>
      <c r="W37" s="72">
        <v>1775078</v>
      </c>
      <c r="X37" s="72">
        <v>8823</v>
      </c>
      <c r="Y37" s="72">
        <v>0</v>
      </c>
      <c r="Z37" s="72">
        <v>0</v>
      </c>
      <c r="AA37" s="74">
        <v>4655458</v>
      </c>
      <c r="AB37" s="74">
        <v>13352</v>
      </c>
      <c r="AC37" s="74">
        <v>1345</v>
      </c>
      <c r="AD37" s="74">
        <v>0</v>
      </c>
      <c r="AE37" s="72">
        <v>549358</v>
      </c>
      <c r="AF37" s="68">
        <v>13146</v>
      </c>
      <c r="AG37" s="3">
        <v>5022</v>
      </c>
      <c r="AH37" s="57">
        <v>7021582</v>
      </c>
      <c r="AI37" s="57">
        <v>2716646</v>
      </c>
      <c r="AJ37" s="48">
        <v>42860.598946759259</v>
      </c>
      <c r="AK37" s="23" t="s">
        <v>11</v>
      </c>
      <c r="AL37" s="23" t="s">
        <v>10</v>
      </c>
      <c r="AM37" s="23" t="s">
        <v>9</v>
      </c>
      <c r="AN37" s="23" t="s">
        <v>36</v>
      </c>
      <c r="AO37" s="23">
        <v>481</v>
      </c>
      <c r="AP37" s="23">
        <v>36</v>
      </c>
      <c r="AQ37" s="23">
        <v>960</v>
      </c>
      <c r="AR37" s="23">
        <v>507845</v>
      </c>
      <c r="AS37" s="23">
        <v>900</v>
      </c>
      <c r="AT37" s="23">
        <v>687</v>
      </c>
      <c r="AV37" s="23">
        <v>62553</v>
      </c>
      <c r="GF37" s="5"/>
    </row>
    <row r="38" spans="1:188" x14ac:dyDescent="0.35">
      <c r="A38" s="4" t="s">
        <v>13</v>
      </c>
      <c r="B38" s="4" t="s">
        <v>35</v>
      </c>
      <c r="C38" s="4"/>
      <c r="D38" s="57">
        <v>4717073</v>
      </c>
      <c r="E38" s="57">
        <v>386033</v>
      </c>
      <c r="F38" s="57">
        <v>528377</v>
      </c>
      <c r="G38" s="57">
        <v>7234300</v>
      </c>
      <c r="H38" s="59">
        <v>739651</v>
      </c>
      <c r="I38" s="59">
        <v>48561</v>
      </c>
      <c r="J38" s="59">
        <v>76505</v>
      </c>
      <c r="K38" s="59">
        <v>181027</v>
      </c>
      <c r="L38" s="59">
        <v>873703</v>
      </c>
      <c r="M38" s="61">
        <v>1023605</v>
      </c>
      <c r="N38" s="61">
        <v>45938</v>
      </c>
      <c r="O38" s="61">
        <v>114658</v>
      </c>
      <c r="P38" s="61">
        <v>1034505</v>
      </c>
      <c r="Q38" s="64">
        <v>95889</v>
      </c>
      <c r="R38" s="68">
        <v>149617</v>
      </c>
      <c r="S38" s="68">
        <v>0</v>
      </c>
      <c r="T38" s="3">
        <v>0</v>
      </c>
      <c r="U38" s="66">
        <v>1310546.79</v>
      </c>
      <c r="V38" s="57">
        <v>5694205.79</v>
      </c>
      <c r="W38" s="72">
        <v>2008314</v>
      </c>
      <c r="X38" s="72">
        <v>0</v>
      </c>
      <c r="Y38" s="72">
        <v>226206</v>
      </c>
      <c r="Z38" s="72">
        <v>0</v>
      </c>
      <c r="AA38" s="74">
        <v>7433747</v>
      </c>
      <c r="AB38" s="74">
        <v>42926</v>
      </c>
      <c r="AC38" s="74">
        <v>33119</v>
      </c>
      <c r="AD38" s="74">
        <v>0</v>
      </c>
      <c r="AE38" s="72">
        <v>1324665</v>
      </c>
      <c r="AF38" s="68">
        <v>81850</v>
      </c>
      <c r="AG38" s="3">
        <v>0</v>
      </c>
      <c r="AH38" s="57">
        <v>11150827</v>
      </c>
      <c r="AI38" s="57">
        <v>5456621</v>
      </c>
      <c r="AJ38" s="48">
        <v>42860.588784722226</v>
      </c>
      <c r="AK38" s="23" t="s">
        <v>11</v>
      </c>
      <c r="AL38" s="23" t="s">
        <v>10</v>
      </c>
      <c r="AM38" s="23" t="s">
        <v>9</v>
      </c>
      <c r="AN38" s="23" t="s">
        <v>34</v>
      </c>
      <c r="AO38" s="23">
        <v>481</v>
      </c>
      <c r="AP38" s="23">
        <v>36</v>
      </c>
      <c r="AQ38" s="23">
        <v>960</v>
      </c>
      <c r="AR38" s="23">
        <v>507615</v>
      </c>
      <c r="AS38" s="23">
        <v>900</v>
      </c>
      <c r="AT38" s="23">
        <v>481</v>
      </c>
      <c r="AV38" s="23">
        <v>45315</v>
      </c>
      <c r="GF38" s="5"/>
    </row>
    <row r="39" spans="1:188" x14ac:dyDescent="0.35">
      <c r="A39" s="4" t="s">
        <v>13</v>
      </c>
      <c r="B39" s="4" t="s">
        <v>33</v>
      </c>
      <c r="C39" s="4"/>
      <c r="D39" s="57">
        <v>17891865</v>
      </c>
      <c r="E39" s="57">
        <v>96888</v>
      </c>
      <c r="F39" s="57">
        <v>0</v>
      </c>
      <c r="G39" s="57">
        <v>23013002</v>
      </c>
      <c r="H39" s="59">
        <v>2991624</v>
      </c>
      <c r="I39" s="59">
        <v>14400</v>
      </c>
      <c r="J39" s="59">
        <v>0</v>
      </c>
      <c r="K39" s="59">
        <v>13180</v>
      </c>
      <c r="L39" s="59">
        <v>2830769</v>
      </c>
      <c r="M39" s="61">
        <v>4355387</v>
      </c>
      <c r="N39" s="61">
        <v>9535</v>
      </c>
      <c r="O39" s="61">
        <v>0</v>
      </c>
      <c r="P39" s="61">
        <v>3324898</v>
      </c>
      <c r="Q39" s="64">
        <v>315095</v>
      </c>
      <c r="R39" s="68">
        <v>0</v>
      </c>
      <c r="S39" s="68">
        <v>0</v>
      </c>
      <c r="T39" s="3">
        <v>0</v>
      </c>
      <c r="U39" s="66">
        <v>6707063.5599999996</v>
      </c>
      <c r="V39" s="57">
        <v>20561951.559999999</v>
      </c>
      <c r="W39" s="72">
        <v>9832335</v>
      </c>
      <c r="X39" s="72">
        <v>0</v>
      </c>
      <c r="Y39" s="72">
        <v>23549</v>
      </c>
      <c r="Z39" s="72">
        <v>98363</v>
      </c>
      <c r="AA39" s="74">
        <v>38857475</v>
      </c>
      <c r="AB39" s="74">
        <v>7823</v>
      </c>
      <c r="AC39" s="74">
        <v>4404</v>
      </c>
      <c r="AD39" s="74">
        <v>12001</v>
      </c>
      <c r="AE39" s="72">
        <v>6630703</v>
      </c>
      <c r="AF39" s="68">
        <v>255054</v>
      </c>
      <c r="AG39" s="3">
        <v>2691</v>
      </c>
      <c r="AH39" s="57">
        <v>55724398</v>
      </c>
      <c r="AI39" s="57">
        <v>35162446</v>
      </c>
      <c r="AJ39" s="48">
        <v>42859.664918981478</v>
      </c>
      <c r="AK39" s="23" t="s">
        <v>11</v>
      </c>
      <c r="AL39" s="23" t="s">
        <v>10</v>
      </c>
      <c r="AM39" s="23" t="s">
        <v>9</v>
      </c>
      <c r="AN39" s="23" t="s">
        <v>32</v>
      </c>
      <c r="AO39" s="23">
        <v>481</v>
      </c>
      <c r="AP39" s="23">
        <v>36</v>
      </c>
      <c r="AQ39" s="23">
        <v>960</v>
      </c>
      <c r="AR39" s="23">
        <v>508413</v>
      </c>
      <c r="AS39" s="23">
        <v>900</v>
      </c>
      <c r="AT39" s="23">
        <v>463</v>
      </c>
      <c r="AV39" s="23">
        <v>48933</v>
      </c>
      <c r="GF39" s="5"/>
    </row>
    <row r="40" spans="1:188" x14ac:dyDescent="0.35">
      <c r="A40" s="4" t="s">
        <v>13</v>
      </c>
      <c r="B40" s="4" t="s">
        <v>31</v>
      </c>
      <c r="C40" s="4"/>
      <c r="D40" s="57">
        <v>11642481</v>
      </c>
      <c r="E40" s="57">
        <v>196790</v>
      </c>
      <c r="F40" s="57">
        <v>366328</v>
      </c>
      <c r="G40" s="57">
        <v>10469192</v>
      </c>
      <c r="H40" s="59">
        <v>1681326</v>
      </c>
      <c r="I40" s="59">
        <v>20488</v>
      </c>
      <c r="J40" s="59">
        <v>52603</v>
      </c>
      <c r="K40" s="59">
        <v>565593</v>
      </c>
      <c r="L40" s="59">
        <v>1274513</v>
      </c>
      <c r="M40" s="61">
        <v>2483486</v>
      </c>
      <c r="N40" s="61">
        <v>23393</v>
      </c>
      <c r="O40" s="61">
        <v>78600</v>
      </c>
      <c r="P40" s="61">
        <v>1500293</v>
      </c>
      <c r="Q40" s="64">
        <v>186183</v>
      </c>
      <c r="R40" s="68">
        <v>16616</v>
      </c>
      <c r="S40" s="68">
        <v>0</v>
      </c>
      <c r="T40" s="3">
        <v>0</v>
      </c>
      <c r="U40" s="66">
        <v>2217241.29</v>
      </c>
      <c r="V40" s="57">
        <v>10100335.289999999</v>
      </c>
      <c r="W40" s="72">
        <v>4221445</v>
      </c>
      <c r="X40" s="72">
        <v>0</v>
      </c>
      <c r="Y40" s="72">
        <v>194577</v>
      </c>
      <c r="Z40" s="72">
        <v>0</v>
      </c>
      <c r="AA40" s="74">
        <v>17354456</v>
      </c>
      <c r="AB40" s="74">
        <v>4073</v>
      </c>
      <c r="AC40" s="74">
        <v>132792</v>
      </c>
      <c r="AD40" s="74">
        <v>0</v>
      </c>
      <c r="AE40" s="72">
        <v>2218296</v>
      </c>
      <c r="AF40" s="68">
        <v>197394</v>
      </c>
      <c r="AG40" s="3">
        <v>0</v>
      </c>
      <c r="AH40" s="57">
        <v>24323033</v>
      </c>
      <c r="AI40" s="57">
        <v>14222698</v>
      </c>
      <c r="AJ40" s="48">
        <v>42859.634039351855</v>
      </c>
      <c r="AK40" s="23" t="s">
        <v>11</v>
      </c>
      <c r="AL40" s="23" t="s">
        <v>10</v>
      </c>
      <c r="AM40" s="23" t="s">
        <v>9</v>
      </c>
      <c r="AN40" s="23" t="s">
        <v>30</v>
      </c>
      <c r="AO40" s="23">
        <v>481</v>
      </c>
      <c r="AP40" s="23">
        <v>36</v>
      </c>
      <c r="AQ40" s="23">
        <v>960</v>
      </c>
      <c r="AR40" s="23">
        <v>507751</v>
      </c>
      <c r="AS40" s="23">
        <v>900</v>
      </c>
      <c r="AT40" s="23">
        <v>473</v>
      </c>
      <c r="AV40" s="23">
        <v>44679</v>
      </c>
      <c r="GF40" s="5"/>
    </row>
    <row r="41" spans="1:188" x14ac:dyDescent="0.35">
      <c r="A41" s="4" t="s">
        <v>13</v>
      </c>
      <c r="B41" s="4" t="s">
        <v>29</v>
      </c>
      <c r="C41" s="4"/>
      <c r="D41" s="57">
        <v>3819769</v>
      </c>
      <c r="E41" s="57">
        <v>812532</v>
      </c>
      <c r="F41" s="57">
        <v>187367.16</v>
      </c>
      <c r="G41" s="57">
        <v>4395131.93</v>
      </c>
      <c r="H41" s="59">
        <v>660651</v>
      </c>
      <c r="I41" s="59">
        <v>96198</v>
      </c>
      <c r="J41" s="59">
        <v>57529</v>
      </c>
      <c r="K41" s="59">
        <v>0</v>
      </c>
      <c r="L41" s="59">
        <v>519564</v>
      </c>
      <c r="M41" s="61">
        <v>828824</v>
      </c>
      <c r="N41" s="61">
        <v>96691</v>
      </c>
      <c r="O41" s="61">
        <v>40537</v>
      </c>
      <c r="P41" s="61">
        <v>614759.44999999995</v>
      </c>
      <c r="Q41" s="64">
        <v>0</v>
      </c>
      <c r="R41" s="68">
        <v>0</v>
      </c>
      <c r="S41" s="68">
        <v>0</v>
      </c>
      <c r="T41" s="3">
        <v>0</v>
      </c>
      <c r="U41" s="66">
        <v>865019.91</v>
      </c>
      <c r="V41" s="57">
        <v>3779773.36</v>
      </c>
      <c r="W41" s="72">
        <v>986076</v>
      </c>
      <c r="X41" s="72">
        <v>13997</v>
      </c>
      <c r="Y41" s="72">
        <v>0</v>
      </c>
      <c r="Z41" s="72">
        <v>0</v>
      </c>
      <c r="AA41" s="74">
        <v>5315863</v>
      </c>
      <c r="AB41" s="74">
        <v>33864.230000000003</v>
      </c>
      <c r="AC41" s="74">
        <v>0</v>
      </c>
      <c r="AD41" s="74">
        <v>0</v>
      </c>
      <c r="AE41" s="72">
        <v>827705.18</v>
      </c>
      <c r="AF41" s="68">
        <v>0</v>
      </c>
      <c r="AG41" s="3">
        <v>0</v>
      </c>
      <c r="AH41" s="57">
        <v>7177505.4100000001</v>
      </c>
      <c r="AI41" s="57">
        <v>3397732</v>
      </c>
      <c r="AJ41" s="48">
        <v>42858.62841435185</v>
      </c>
      <c r="AK41" s="23" t="s">
        <v>11</v>
      </c>
      <c r="AL41" s="23" t="s">
        <v>10</v>
      </c>
      <c r="AM41" s="23" t="s">
        <v>9</v>
      </c>
      <c r="AN41" s="23" t="s">
        <v>28</v>
      </c>
      <c r="AO41" s="23">
        <v>481</v>
      </c>
      <c r="AP41" s="23">
        <v>36</v>
      </c>
      <c r="AQ41" s="23">
        <v>960</v>
      </c>
      <c r="AR41" s="23">
        <v>508735</v>
      </c>
      <c r="AS41" s="23">
        <v>900</v>
      </c>
      <c r="AT41" s="23">
        <v>696</v>
      </c>
      <c r="AV41" s="23">
        <v>46083</v>
      </c>
      <c r="GF41" s="5"/>
    </row>
    <row r="42" spans="1:188" x14ac:dyDescent="0.35">
      <c r="A42" s="4" t="s">
        <v>13</v>
      </c>
      <c r="B42" s="4" t="s">
        <v>27</v>
      </c>
      <c r="C42" s="4"/>
      <c r="D42" s="57">
        <v>14801262</v>
      </c>
      <c r="E42" s="57">
        <v>46332</v>
      </c>
      <c r="F42" s="57">
        <v>0</v>
      </c>
      <c r="G42" s="57">
        <v>7718153</v>
      </c>
      <c r="H42" s="59">
        <v>2369538</v>
      </c>
      <c r="I42" s="59">
        <v>3894</v>
      </c>
      <c r="J42" s="59">
        <v>0</v>
      </c>
      <c r="K42" s="59">
        <v>0</v>
      </c>
      <c r="L42" s="59">
        <v>878724</v>
      </c>
      <c r="M42" s="61">
        <v>3503943</v>
      </c>
      <c r="N42" s="61">
        <v>4505</v>
      </c>
      <c r="O42" s="61">
        <v>0</v>
      </c>
      <c r="P42" s="61">
        <v>1036597</v>
      </c>
      <c r="Q42" s="64">
        <v>271233</v>
      </c>
      <c r="R42" s="68">
        <v>0</v>
      </c>
      <c r="S42" s="68">
        <v>0</v>
      </c>
      <c r="T42" s="3">
        <v>0</v>
      </c>
      <c r="U42" s="66">
        <v>4368191.29</v>
      </c>
      <c r="V42" s="57">
        <v>12436625.289999999</v>
      </c>
      <c r="W42" s="72">
        <v>6346130</v>
      </c>
      <c r="X42" s="72">
        <v>0</v>
      </c>
      <c r="Y42" s="72">
        <v>0</v>
      </c>
      <c r="Z42" s="72">
        <v>56715</v>
      </c>
      <c r="AA42" s="74">
        <v>27081618</v>
      </c>
      <c r="AB42" s="74">
        <v>0</v>
      </c>
      <c r="AC42" s="74">
        <v>0</v>
      </c>
      <c r="AD42" s="74">
        <v>7710</v>
      </c>
      <c r="AE42" s="72">
        <v>4338523</v>
      </c>
      <c r="AF42" s="68">
        <v>251681</v>
      </c>
      <c r="AG42" s="3">
        <v>0</v>
      </c>
      <c r="AH42" s="57">
        <v>38082377</v>
      </c>
      <c r="AI42" s="57">
        <v>25645752</v>
      </c>
      <c r="AJ42" s="48">
        <v>42858.436527777776</v>
      </c>
      <c r="AK42" s="23" t="s">
        <v>11</v>
      </c>
      <c r="AL42" s="23" t="s">
        <v>10</v>
      </c>
      <c r="AM42" s="23" t="s">
        <v>9</v>
      </c>
      <c r="AN42" s="23" t="s">
        <v>26</v>
      </c>
      <c r="AO42" s="23">
        <v>481</v>
      </c>
      <c r="AP42" s="23">
        <v>36</v>
      </c>
      <c r="AQ42" s="23">
        <v>960</v>
      </c>
      <c r="AR42" s="23">
        <v>507796</v>
      </c>
      <c r="AS42" s="23">
        <v>900</v>
      </c>
      <c r="AT42" s="23">
        <v>478</v>
      </c>
      <c r="AV42" s="23">
        <v>48054</v>
      </c>
      <c r="GF42" s="5"/>
    </row>
    <row r="43" spans="1:188" x14ac:dyDescent="0.35">
      <c r="A43" s="4" t="s">
        <v>13</v>
      </c>
      <c r="B43" s="4" t="s">
        <v>25</v>
      </c>
      <c r="C43" s="4"/>
      <c r="D43" s="57">
        <v>7828815</v>
      </c>
      <c r="E43" s="57">
        <v>286885</v>
      </c>
      <c r="F43" s="57">
        <v>346035</v>
      </c>
      <c r="G43" s="57">
        <v>9633232</v>
      </c>
      <c r="H43" s="59">
        <v>1305468</v>
      </c>
      <c r="I43" s="59">
        <v>64097</v>
      </c>
      <c r="J43" s="59">
        <v>299413</v>
      </c>
      <c r="K43" s="59">
        <v>0</v>
      </c>
      <c r="L43" s="59">
        <v>1161605</v>
      </c>
      <c r="M43" s="61">
        <v>1883756</v>
      </c>
      <c r="N43" s="61">
        <v>70951</v>
      </c>
      <c r="O43" s="61">
        <v>67854</v>
      </c>
      <c r="P43" s="61">
        <v>1365805</v>
      </c>
      <c r="Q43" s="64">
        <v>190142</v>
      </c>
      <c r="R43" s="68">
        <v>146717</v>
      </c>
      <c r="S43" s="68">
        <v>0</v>
      </c>
      <c r="T43" s="3">
        <v>0</v>
      </c>
      <c r="U43" s="66">
        <v>2274258.25</v>
      </c>
      <c r="V43" s="57">
        <v>8830066.25</v>
      </c>
      <c r="W43" s="72">
        <v>1861659</v>
      </c>
      <c r="X43" s="72">
        <v>87106</v>
      </c>
      <c r="Y43" s="72">
        <v>44062</v>
      </c>
      <c r="Z43" s="72">
        <v>0</v>
      </c>
      <c r="AA43" s="74">
        <v>13533860</v>
      </c>
      <c r="AB43" s="74">
        <v>16234</v>
      </c>
      <c r="AC43" s="74">
        <v>123411</v>
      </c>
      <c r="AD43" s="74">
        <v>0</v>
      </c>
      <c r="AE43" s="72">
        <v>2210301</v>
      </c>
      <c r="AF43" s="68">
        <v>321480</v>
      </c>
      <c r="AG43" s="3">
        <v>64422</v>
      </c>
      <c r="AH43" s="57">
        <v>18262535</v>
      </c>
      <c r="AI43" s="57">
        <v>9432469</v>
      </c>
      <c r="AJ43" s="48">
        <v>42857.563969907409</v>
      </c>
      <c r="AK43" s="23" t="s">
        <v>11</v>
      </c>
      <c r="AL43" s="23" t="s">
        <v>10</v>
      </c>
      <c r="AM43" s="23" t="s">
        <v>9</v>
      </c>
      <c r="AN43" s="23" t="s">
        <v>24</v>
      </c>
      <c r="AO43" s="23">
        <v>481</v>
      </c>
      <c r="AP43" s="23">
        <v>36</v>
      </c>
      <c r="AQ43" s="23">
        <v>960</v>
      </c>
      <c r="AR43" s="23">
        <v>509092</v>
      </c>
      <c r="AS43" s="23">
        <v>900</v>
      </c>
      <c r="AT43" s="23">
        <v>469</v>
      </c>
      <c r="AV43" s="23">
        <v>44799</v>
      </c>
      <c r="GF43" s="5"/>
    </row>
    <row r="44" spans="1:188" x14ac:dyDescent="0.35">
      <c r="A44" s="4" t="s">
        <v>13</v>
      </c>
      <c r="B44" s="4" t="s">
        <v>23</v>
      </c>
      <c r="C44" s="4"/>
      <c r="D44" s="57">
        <v>3849599</v>
      </c>
      <c r="E44" s="57">
        <v>262840</v>
      </c>
      <c r="F44" s="57">
        <v>80533</v>
      </c>
      <c r="G44" s="57">
        <v>4588464</v>
      </c>
      <c r="H44" s="59">
        <v>633095</v>
      </c>
      <c r="I44" s="59">
        <v>29398</v>
      </c>
      <c r="J44" s="59">
        <v>0</v>
      </c>
      <c r="K44" s="59">
        <v>0</v>
      </c>
      <c r="L44" s="59">
        <v>595122</v>
      </c>
      <c r="M44" s="61">
        <v>896597</v>
      </c>
      <c r="N44" s="61">
        <v>38551</v>
      </c>
      <c r="O44" s="61">
        <v>0</v>
      </c>
      <c r="P44" s="61">
        <v>691755</v>
      </c>
      <c r="Q44" s="64">
        <v>0</v>
      </c>
      <c r="R44" s="68">
        <v>0</v>
      </c>
      <c r="S44" s="68">
        <v>0</v>
      </c>
      <c r="T44" s="3">
        <v>96610.84</v>
      </c>
      <c r="U44" s="66">
        <v>1111497.72</v>
      </c>
      <c r="V44" s="57">
        <v>4092626.56</v>
      </c>
      <c r="W44" s="72">
        <v>2802952</v>
      </c>
      <c r="X44" s="72">
        <v>0</v>
      </c>
      <c r="Y44" s="72">
        <v>20698</v>
      </c>
      <c r="Z44" s="72">
        <v>0</v>
      </c>
      <c r="AA44" s="74">
        <v>4372804.8</v>
      </c>
      <c r="AB44" s="74">
        <v>2094.5100000000002</v>
      </c>
      <c r="AC44" s="74">
        <v>3120.03</v>
      </c>
      <c r="AD44" s="74">
        <v>0</v>
      </c>
      <c r="AE44" s="72">
        <v>1078746.21</v>
      </c>
      <c r="AF44" s="68">
        <v>0</v>
      </c>
      <c r="AG44" s="3">
        <v>304115.11</v>
      </c>
      <c r="AH44" s="57">
        <v>8584530.6600000001</v>
      </c>
      <c r="AI44" s="57">
        <v>4491904</v>
      </c>
      <c r="AJ44" s="48">
        <v>42857.423564814817</v>
      </c>
      <c r="AK44" s="23" t="s">
        <v>11</v>
      </c>
      <c r="AL44" s="23" t="s">
        <v>10</v>
      </c>
      <c r="AM44" s="23" t="s">
        <v>9</v>
      </c>
      <c r="AN44" s="23" t="s">
        <v>22</v>
      </c>
      <c r="AO44" s="23">
        <v>481</v>
      </c>
      <c r="AP44" s="23">
        <v>36</v>
      </c>
      <c r="AQ44" s="23">
        <v>960</v>
      </c>
      <c r="AR44" s="23">
        <v>508744</v>
      </c>
      <c r="AS44" s="23">
        <v>900</v>
      </c>
      <c r="AT44" s="23">
        <v>693</v>
      </c>
      <c r="AV44" s="23">
        <v>54996</v>
      </c>
      <c r="GF44" s="5"/>
    </row>
    <row r="45" spans="1:188" x14ac:dyDescent="0.35">
      <c r="A45" s="4" t="s">
        <v>13</v>
      </c>
      <c r="B45" s="4" t="s">
        <v>21</v>
      </c>
      <c r="C45" s="4"/>
      <c r="D45" s="57">
        <v>15703314</v>
      </c>
      <c r="E45" s="57">
        <v>462811</v>
      </c>
      <c r="F45" s="57">
        <v>195766</v>
      </c>
      <c r="G45" s="57">
        <v>19091555</v>
      </c>
      <c r="H45" s="59">
        <v>2403827</v>
      </c>
      <c r="I45" s="59">
        <v>38134</v>
      </c>
      <c r="J45" s="59">
        <v>53193</v>
      </c>
      <c r="K45" s="59">
        <v>282553</v>
      </c>
      <c r="L45" s="59">
        <v>2348924</v>
      </c>
      <c r="M45" s="61">
        <v>3524149</v>
      </c>
      <c r="N45" s="61">
        <v>52416</v>
      </c>
      <c r="O45" s="61">
        <v>80471</v>
      </c>
      <c r="P45" s="61">
        <v>2700165</v>
      </c>
      <c r="Q45" s="64">
        <v>474493</v>
      </c>
      <c r="R45" s="68">
        <v>254328</v>
      </c>
      <c r="S45" s="68">
        <v>0</v>
      </c>
      <c r="T45" s="3">
        <v>0</v>
      </c>
      <c r="U45" s="66">
        <v>4906950.47</v>
      </c>
      <c r="V45" s="57">
        <v>17119603.469999999</v>
      </c>
      <c r="W45" s="72">
        <v>10873055</v>
      </c>
      <c r="X45" s="72">
        <v>82831</v>
      </c>
      <c r="Y45" s="72">
        <v>102120</v>
      </c>
      <c r="Z45" s="72">
        <v>0</v>
      </c>
      <c r="AA45" s="74">
        <v>33050733</v>
      </c>
      <c r="AB45" s="74">
        <v>34338</v>
      </c>
      <c r="AC45" s="74">
        <v>74641</v>
      </c>
      <c r="AD45" s="74">
        <v>0</v>
      </c>
      <c r="AE45" s="72">
        <v>4807162</v>
      </c>
      <c r="AF45" s="68">
        <v>602544</v>
      </c>
      <c r="AG45" s="3">
        <v>0</v>
      </c>
      <c r="AH45" s="57">
        <v>49627424</v>
      </c>
      <c r="AI45" s="57">
        <v>32507821</v>
      </c>
      <c r="AJ45" s="48">
        <v>42853.484722222223</v>
      </c>
      <c r="AK45" s="23" t="s">
        <v>11</v>
      </c>
      <c r="AL45" s="23" t="s">
        <v>10</v>
      </c>
      <c r="AM45" s="23" t="s">
        <v>9</v>
      </c>
      <c r="AN45" s="23" t="s">
        <v>20</v>
      </c>
      <c r="AO45" s="23">
        <v>481</v>
      </c>
      <c r="AP45" s="23">
        <v>36</v>
      </c>
      <c r="AQ45" s="23">
        <v>960</v>
      </c>
      <c r="AR45" s="23">
        <v>507854</v>
      </c>
      <c r="AS45" s="23">
        <v>900</v>
      </c>
      <c r="AT45" s="23">
        <v>501</v>
      </c>
      <c r="AV45" s="23">
        <v>44582</v>
      </c>
      <c r="GF45" s="5"/>
    </row>
    <row r="46" spans="1:188" x14ac:dyDescent="0.35">
      <c r="A46" s="4" t="s">
        <v>13</v>
      </c>
      <c r="B46" s="4" t="s">
        <v>19</v>
      </c>
      <c r="C46" s="4"/>
      <c r="D46" s="57">
        <v>2494465</v>
      </c>
      <c r="E46" s="57">
        <v>316008</v>
      </c>
      <c r="F46" s="57">
        <v>283166</v>
      </c>
      <c r="G46" s="57">
        <v>4400356</v>
      </c>
      <c r="H46" s="59">
        <v>383886</v>
      </c>
      <c r="I46" s="59">
        <v>34122</v>
      </c>
      <c r="J46" s="59">
        <v>41064</v>
      </c>
      <c r="K46" s="59">
        <v>250338</v>
      </c>
      <c r="L46" s="59">
        <v>529896</v>
      </c>
      <c r="M46" s="61">
        <v>541299</v>
      </c>
      <c r="N46" s="61">
        <v>37605</v>
      </c>
      <c r="O46" s="61">
        <v>61447</v>
      </c>
      <c r="P46" s="61">
        <v>629251</v>
      </c>
      <c r="Q46" s="64">
        <v>48079</v>
      </c>
      <c r="R46" s="68">
        <v>48031</v>
      </c>
      <c r="S46" s="68">
        <v>0</v>
      </c>
      <c r="T46" s="3">
        <v>0</v>
      </c>
      <c r="U46" s="66">
        <v>625010.64</v>
      </c>
      <c r="V46" s="57">
        <v>3230028.64</v>
      </c>
      <c r="W46" s="72">
        <v>525384</v>
      </c>
      <c r="X46" s="72">
        <v>0</v>
      </c>
      <c r="Y46" s="72">
        <v>116013</v>
      </c>
      <c r="Z46" s="72">
        <v>0</v>
      </c>
      <c r="AA46" s="74">
        <v>4231293</v>
      </c>
      <c r="AB46" s="74">
        <v>0</v>
      </c>
      <c r="AC46" s="74">
        <v>0</v>
      </c>
      <c r="AD46" s="74">
        <v>0</v>
      </c>
      <c r="AE46" s="72">
        <v>625010</v>
      </c>
      <c r="AF46" s="68">
        <v>0</v>
      </c>
      <c r="AG46" s="3">
        <v>96158</v>
      </c>
      <c r="AH46" s="57">
        <v>5593858</v>
      </c>
      <c r="AI46" s="57">
        <v>2363829</v>
      </c>
      <c r="AJ46" s="48">
        <v>42851.573865740742</v>
      </c>
      <c r="AK46" s="23" t="s">
        <v>11</v>
      </c>
      <c r="AL46" s="23" t="s">
        <v>10</v>
      </c>
      <c r="AM46" s="23" t="s">
        <v>9</v>
      </c>
      <c r="AN46" s="23" t="s">
        <v>18</v>
      </c>
      <c r="AO46" s="23">
        <v>481</v>
      </c>
      <c r="AP46" s="23">
        <v>36</v>
      </c>
      <c r="AQ46" s="23">
        <v>960</v>
      </c>
      <c r="AR46" s="23">
        <v>508383</v>
      </c>
      <c r="AS46" s="23">
        <v>900</v>
      </c>
      <c r="AT46" s="23">
        <v>487</v>
      </c>
      <c r="AV46" s="23">
        <v>48715</v>
      </c>
      <c r="GF46" s="5"/>
    </row>
    <row r="47" spans="1:188" x14ac:dyDescent="0.35">
      <c r="A47" s="4" t="s">
        <v>13</v>
      </c>
      <c r="B47" s="4" t="s">
        <v>17</v>
      </c>
      <c r="C47" s="4"/>
      <c r="D47" s="57">
        <v>2977625</v>
      </c>
      <c r="E47" s="57">
        <v>262386</v>
      </c>
      <c r="F47" s="57">
        <v>487888</v>
      </c>
      <c r="G47" s="57">
        <v>4511592</v>
      </c>
      <c r="H47" s="59">
        <v>448653</v>
      </c>
      <c r="I47" s="59">
        <v>26960</v>
      </c>
      <c r="J47" s="59">
        <v>72364</v>
      </c>
      <c r="K47" s="59">
        <v>180091</v>
      </c>
      <c r="L47" s="59">
        <v>546220</v>
      </c>
      <c r="M47" s="61">
        <v>646145</v>
      </c>
      <c r="N47" s="61">
        <v>31224</v>
      </c>
      <c r="O47" s="61">
        <v>105872</v>
      </c>
      <c r="P47" s="61">
        <v>645158</v>
      </c>
      <c r="Q47" s="64">
        <v>111748</v>
      </c>
      <c r="R47" s="68">
        <v>0</v>
      </c>
      <c r="S47" s="68">
        <v>57609</v>
      </c>
      <c r="T47" s="3">
        <v>0</v>
      </c>
      <c r="U47" s="66">
        <v>461485.3</v>
      </c>
      <c r="V47" s="57">
        <v>3333529.3</v>
      </c>
      <c r="W47" s="72">
        <v>670597</v>
      </c>
      <c r="X47" s="72">
        <v>22743</v>
      </c>
      <c r="Y47" s="72">
        <v>130762</v>
      </c>
      <c r="Z47" s="72">
        <v>0</v>
      </c>
      <c r="AA47" s="74">
        <v>3942852</v>
      </c>
      <c r="AB47" s="74">
        <v>31553</v>
      </c>
      <c r="AC47" s="74">
        <v>246754</v>
      </c>
      <c r="AD47" s="74">
        <v>0</v>
      </c>
      <c r="AE47" s="72">
        <v>449857</v>
      </c>
      <c r="AF47" s="68">
        <v>0</v>
      </c>
      <c r="AG47" s="3">
        <v>0</v>
      </c>
      <c r="AH47" s="57">
        <v>5495118</v>
      </c>
      <c r="AI47" s="57">
        <v>2161589</v>
      </c>
      <c r="AJ47" s="48">
        <v>42850.354085648149</v>
      </c>
      <c r="AK47" s="23" t="s">
        <v>11</v>
      </c>
      <c r="AL47" s="23" t="s">
        <v>10</v>
      </c>
      <c r="AM47" s="23" t="s">
        <v>9</v>
      </c>
      <c r="AN47" s="23" t="s">
        <v>16</v>
      </c>
      <c r="AO47" s="23">
        <v>481</v>
      </c>
      <c r="AP47" s="23">
        <v>36</v>
      </c>
      <c r="AQ47" s="23">
        <v>960</v>
      </c>
      <c r="AR47" s="23">
        <v>507724</v>
      </c>
      <c r="AS47" s="23">
        <v>900</v>
      </c>
      <c r="AT47" s="23">
        <v>503</v>
      </c>
      <c r="AV47" s="23">
        <v>44598</v>
      </c>
    </row>
    <row r="48" spans="1:188" x14ac:dyDescent="0.35">
      <c r="A48" s="4" t="s">
        <v>13</v>
      </c>
      <c r="B48" s="4" t="s">
        <v>15</v>
      </c>
      <c r="C48" s="4"/>
      <c r="D48" s="57">
        <v>3979836</v>
      </c>
      <c r="E48" s="57">
        <v>438168</v>
      </c>
      <c r="F48" s="57">
        <v>106977.1</v>
      </c>
      <c r="G48" s="57">
        <v>6374707.7699999996</v>
      </c>
      <c r="H48" s="59">
        <v>612297</v>
      </c>
      <c r="I48" s="59">
        <v>62582</v>
      </c>
      <c r="J48" s="59">
        <v>27112</v>
      </c>
      <c r="K48" s="59">
        <v>676064</v>
      </c>
      <c r="L48" s="59">
        <v>768189</v>
      </c>
      <c r="M48" s="61">
        <v>862519</v>
      </c>
      <c r="N48" s="61">
        <v>66020</v>
      </c>
      <c r="O48" s="61">
        <v>23428</v>
      </c>
      <c r="P48" s="61">
        <v>911646</v>
      </c>
      <c r="Q48" s="64">
        <v>122445</v>
      </c>
      <c r="R48" s="68">
        <v>0</v>
      </c>
      <c r="S48" s="68">
        <v>0</v>
      </c>
      <c r="T48" s="3">
        <v>0</v>
      </c>
      <c r="U48" s="66">
        <v>1050371.58</v>
      </c>
      <c r="V48" s="57">
        <v>5182673.58</v>
      </c>
      <c r="W48" s="72">
        <v>1132953</v>
      </c>
      <c r="X48" s="72">
        <v>947</v>
      </c>
      <c r="Y48" s="72">
        <v>539273</v>
      </c>
      <c r="Z48" s="72">
        <v>90914</v>
      </c>
      <c r="AA48" s="74">
        <v>6290730</v>
      </c>
      <c r="AB48" s="74">
        <v>25675</v>
      </c>
      <c r="AC48" s="74">
        <v>498959</v>
      </c>
      <c r="AD48" s="74">
        <v>9696</v>
      </c>
      <c r="AE48" s="72">
        <v>1050372</v>
      </c>
      <c r="AF48" s="68">
        <v>0</v>
      </c>
      <c r="AG48" s="3">
        <v>0</v>
      </c>
      <c r="AH48" s="57">
        <v>9639519</v>
      </c>
      <c r="AI48" s="57">
        <v>4456845</v>
      </c>
      <c r="AJ48" s="48">
        <v>42844.422893518517</v>
      </c>
      <c r="AK48" s="23" t="s">
        <v>11</v>
      </c>
      <c r="AL48" s="23" t="s">
        <v>10</v>
      </c>
      <c r="AM48" s="23" t="s">
        <v>9</v>
      </c>
      <c r="AN48" s="23" t="s">
        <v>14</v>
      </c>
      <c r="AO48" s="23">
        <v>481</v>
      </c>
      <c r="AP48" s="23">
        <v>36</v>
      </c>
      <c r="AQ48" s="23">
        <v>960</v>
      </c>
      <c r="AR48" s="23">
        <v>507623</v>
      </c>
      <c r="AS48" s="23">
        <v>900</v>
      </c>
      <c r="AT48" s="23">
        <v>692</v>
      </c>
      <c r="AV48" s="23">
        <v>46053</v>
      </c>
    </row>
    <row r="49" spans="1:48" hidden="1" x14ac:dyDescent="0.35">
      <c r="A49" s="4" t="s">
        <v>13</v>
      </c>
      <c r="B49" s="4" t="s">
        <v>12</v>
      </c>
      <c r="C49" s="4"/>
      <c r="D49" s="57"/>
      <c r="E49" s="57"/>
      <c r="F49" s="57"/>
      <c r="G49" s="57"/>
      <c r="H49" s="59"/>
      <c r="I49" s="59"/>
      <c r="J49" s="59"/>
      <c r="K49" s="59"/>
      <c r="L49" s="59"/>
      <c r="M49" s="61"/>
      <c r="N49" s="61"/>
      <c r="O49" s="61"/>
      <c r="P49" s="61"/>
      <c r="Q49" s="64"/>
      <c r="R49" s="68"/>
      <c r="S49" s="68"/>
      <c r="T49" s="3"/>
      <c r="U49" s="66"/>
      <c r="V49" s="57"/>
      <c r="W49" s="72"/>
      <c r="X49" s="72"/>
      <c r="Y49" s="72"/>
      <c r="Z49" s="72"/>
      <c r="AA49" s="74"/>
      <c r="AB49" s="74"/>
      <c r="AC49" s="74"/>
      <c r="AD49" s="74"/>
      <c r="AE49" s="72"/>
      <c r="AF49" s="68"/>
      <c r="AG49" s="3"/>
      <c r="AH49" s="57"/>
      <c r="AI49" s="57"/>
      <c r="AJ49" s="48"/>
      <c r="AK49" s="23" t="s">
        <v>11</v>
      </c>
      <c r="AL49" s="23" t="s">
        <v>10</v>
      </c>
      <c r="AM49" s="23" t="s">
        <v>9</v>
      </c>
      <c r="AN49" s="23" t="s">
        <v>8</v>
      </c>
      <c r="AO49" s="23">
        <v>481</v>
      </c>
      <c r="AP49" s="23">
        <v>36</v>
      </c>
      <c r="AQ49" s="23">
        <v>960</v>
      </c>
      <c r="AS49" s="23">
        <v>900</v>
      </c>
      <c r="AT49" s="23">
        <v>5540</v>
      </c>
    </row>
    <row r="50" spans="1:48" x14ac:dyDescent="0.35">
      <c r="A50" s="4"/>
      <c r="B50" s="4"/>
      <c r="C50" s="4"/>
      <c r="D50" s="57">
        <f t="shared" ref="D50:AI50" si="0">SUM(D3:D48)</f>
        <v>367585301</v>
      </c>
      <c r="E50" s="57">
        <f t="shared" si="0"/>
        <v>21540521</v>
      </c>
      <c r="F50" s="57">
        <f t="shared" si="0"/>
        <v>18357883.140000001</v>
      </c>
      <c r="G50" s="57">
        <f t="shared" si="0"/>
        <v>461609220.57999998</v>
      </c>
      <c r="H50" s="59">
        <f t="shared" si="0"/>
        <v>55684916</v>
      </c>
      <c r="I50" s="59">
        <f t="shared" si="0"/>
        <v>2675273</v>
      </c>
      <c r="J50" s="59">
        <f t="shared" si="0"/>
        <v>1821187</v>
      </c>
      <c r="K50" s="59">
        <f t="shared" si="0"/>
        <v>10897145</v>
      </c>
      <c r="L50" s="59">
        <f t="shared" si="0"/>
        <v>56970284</v>
      </c>
      <c r="M50" s="61">
        <f t="shared" si="0"/>
        <v>81096064</v>
      </c>
      <c r="N50" s="61">
        <f t="shared" si="0"/>
        <v>2691482</v>
      </c>
      <c r="O50" s="61">
        <f t="shared" si="0"/>
        <v>2234614</v>
      </c>
      <c r="P50" s="61">
        <f t="shared" si="0"/>
        <v>66448789.180000007</v>
      </c>
      <c r="Q50" s="64">
        <f t="shared" si="0"/>
        <v>6214908.4100000001</v>
      </c>
      <c r="R50" s="68">
        <f t="shared" si="0"/>
        <v>1156120</v>
      </c>
      <c r="S50" s="68">
        <f t="shared" si="0"/>
        <v>2542818.19</v>
      </c>
      <c r="T50" s="3">
        <f t="shared" si="0"/>
        <v>486160.83999999997</v>
      </c>
      <c r="U50" s="66">
        <f t="shared" si="0"/>
        <v>90968753.140000001</v>
      </c>
      <c r="V50" s="57">
        <f t="shared" si="0"/>
        <v>381888515.23000002</v>
      </c>
      <c r="W50" s="72">
        <f t="shared" si="0"/>
        <v>158703016</v>
      </c>
      <c r="X50" s="72">
        <f t="shared" si="0"/>
        <v>4383717</v>
      </c>
      <c r="Y50" s="72">
        <f t="shared" si="0"/>
        <v>5326687</v>
      </c>
      <c r="Z50" s="72">
        <f t="shared" si="0"/>
        <v>450018</v>
      </c>
      <c r="AA50" s="74">
        <f t="shared" si="0"/>
        <v>608983549.49000001</v>
      </c>
      <c r="AB50" s="74">
        <f t="shared" si="0"/>
        <v>12942349.040000001</v>
      </c>
      <c r="AC50" s="74">
        <f t="shared" si="0"/>
        <v>3191405.7399999998</v>
      </c>
      <c r="AD50" s="74">
        <f t="shared" si="0"/>
        <v>163271</v>
      </c>
      <c r="AE50" s="72">
        <f t="shared" si="0"/>
        <v>88628093.11999999</v>
      </c>
      <c r="AF50" s="68">
        <f t="shared" si="0"/>
        <v>6712454.7800000003</v>
      </c>
      <c r="AG50" s="3">
        <f t="shared" si="0"/>
        <v>2955918.83</v>
      </c>
      <c r="AH50" s="57">
        <f t="shared" si="0"/>
        <v>892440480</v>
      </c>
      <c r="AI50" s="57">
        <f t="shared" si="0"/>
        <v>510551965</v>
      </c>
      <c r="AJ50" s="49"/>
      <c r="AK50" s="50"/>
      <c r="AL50" s="50"/>
      <c r="AM50" s="50"/>
      <c r="AN50" s="50"/>
      <c r="AO50" s="50"/>
      <c r="AP50" s="50"/>
      <c r="AQ50" s="50"/>
      <c r="AR50" s="50"/>
      <c r="AS50" s="50"/>
      <c r="AT50" s="50"/>
      <c r="AU50" s="50"/>
      <c r="AV50" s="50"/>
    </row>
    <row r="52" spans="1:48" x14ac:dyDescent="0.35">
      <c r="A52" s="9" t="s">
        <v>205</v>
      </c>
      <c r="B52" s="13">
        <f>SUM(D52:AW52)</f>
        <v>257491531.12</v>
      </c>
      <c r="W52" s="9">
        <f>Table_Query_from_LOGASnet_DB_1[[#Totals],[F020FP]]</f>
        <v>158703016</v>
      </c>
      <c r="X52" s="9">
        <f>Table_Query_from_LOGASnet_DB_1[[#Totals],[F021FP]]</f>
        <v>4383717</v>
      </c>
      <c r="Y52" s="9">
        <f>Table_Query_from_LOGASnet_DB_1[[#Totals],[F022FP]]</f>
        <v>5326687</v>
      </c>
      <c r="Z52" s="9">
        <f>Table_Query_from_LOGASnet_DB_1[[#Totals],[F023FP]]</f>
        <v>450018</v>
      </c>
      <c r="AE52" s="9">
        <f>Table_Query_from_LOGASnet_DB_1[[#Totals],[F028FP]]</f>
        <v>88628093.11999999</v>
      </c>
    </row>
    <row r="53" spans="1:48" x14ac:dyDescent="0.35">
      <c r="A53" s="34" t="s">
        <v>209</v>
      </c>
      <c r="B53" s="13">
        <f t="shared" ref="B53:B55" si="1">SUM(D53:AW53)</f>
        <v>625280575.26999998</v>
      </c>
      <c r="AA53" s="33">
        <f>Table_Query_from_LOGASnet_DB_1[[#Totals],[F024FP]]</f>
        <v>608983549.49000001</v>
      </c>
      <c r="AB53" s="33">
        <f>Table_Query_from_LOGASnet_DB_1[[#Totals],[F025FP]]</f>
        <v>12942349.040000001</v>
      </c>
      <c r="AC53" s="33">
        <f>Table_Query_from_LOGASnet_DB_1[[#Totals],[F026FP]]</f>
        <v>3191405.7399999998</v>
      </c>
      <c r="AD53" s="33">
        <f>Table_Query_from_LOGASnet_DB_1[[#Totals],[F027FP]]</f>
        <v>163271</v>
      </c>
    </row>
    <row r="54" spans="1:48" x14ac:dyDescent="0.35">
      <c r="A54" s="26" t="s">
        <v>210</v>
      </c>
      <c r="B54" s="13">
        <f t="shared" si="1"/>
        <v>6712454.7800000003</v>
      </c>
      <c r="AF54" s="26">
        <f>Table_Query_from_LOGASnet_DB_1[[#Totals],[F029FP]]</f>
        <v>6712454.7800000003</v>
      </c>
    </row>
    <row r="55" spans="1:48" x14ac:dyDescent="0.35">
      <c r="A55" s="29" t="s">
        <v>7</v>
      </c>
      <c r="B55" s="13">
        <f t="shared" si="1"/>
        <v>2955918.83</v>
      </c>
      <c r="AD55" s="75"/>
      <c r="AG55" s="29">
        <f>Table_Query_from_LOGASnet_DB_1[[#Totals],[F030FP]]</f>
        <v>2955918.83</v>
      </c>
    </row>
    <row r="56" spans="1:48" x14ac:dyDescent="0.35">
      <c r="B56" s="38">
        <f>SUM(B52:B55)</f>
        <v>892440480</v>
      </c>
    </row>
    <row r="58" spans="1:48" x14ac:dyDescent="0.35">
      <c r="N58" s="62"/>
    </row>
    <row r="59" spans="1:48" x14ac:dyDescent="0.35">
      <c r="A59" s="14" t="s">
        <v>203</v>
      </c>
      <c r="B59" s="13">
        <f>SUM(D59:AW59)</f>
        <v>128048805</v>
      </c>
      <c r="H59" s="14">
        <f>Table_Query_from_LOGASnet_DB_1[[#Totals],[F005FP]]</f>
        <v>55684916</v>
      </c>
      <c r="I59" s="14">
        <f>Table_Query_from_LOGASnet_DB_1[[#Totals],[F006FP]]</f>
        <v>2675273</v>
      </c>
      <c r="J59" s="14">
        <f>Table_Query_from_LOGASnet_DB_1[[#Totals],[F007FP]]</f>
        <v>1821187</v>
      </c>
      <c r="K59" s="14">
        <f>Table_Query_from_LOGASnet_DB_1[[#Totals],[F008FP]]</f>
        <v>10897145</v>
      </c>
      <c r="L59" s="14">
        <f>Table_Query_from_LOGASnet_DB_1[[#Totals],[F009FP]]</f>
        <v>56970284</v>
      </c>
    </row>
    <row r="60" spans="1:48" x14ac:dyDescent="0.35">
      <c r="A60" s="17" t="s">
        <v>202</v>
      </c>
      <c r="B60" s="13">
        <f>SUM(D60:AW60)</f>
        <v>152470949.18000001</v>
      </c>
      <c r="M60" s="17">
        <f>Table_Query_from_LOGASnet_DB_1[[#Totals],[F010FP]]</f>
        <v>81096064</v>
      </c>
      <c r="N60" s="17">
        <f>Table_Query_from_LOGASnet_DB_1[[#Totals],[F011FP]]</f>
        <v>2691482</v>
      </c>
      <c r="O60" s="17">
        <f>Table_Query_from_LOGASnet_DB_1[[#Totals],[F012FP]]</f>
        <v>2234614</v>
      </c>
      <c r="P60" s="17">
        <f>Table_Query_from_LOGASnet_DB_1[[#Totals],[F013FP]]</f>
        <v>66448789.180000007</v>
      </c>
    </row>
    <row r="61" spans="1:48" x14ac:dyDescent="0.35">
      <c r="A61" s="20" t="s">
        <v>206</v>
      </c>
      <c r="B61" s="13">
        <f>SUM(D61:AW61)</f>
        <v>6214908.4100000001</v>
      </c>
      <c r="Q61" s="20">
        <f>Table_Query_from_LOGASnet_DB_1[[#Totals],[F014FP]]</f>
        <v>6214908.4100000001</v>
      </c>
    </row>
    <row r="62" spans="1:48" x14ac:dyDescent="0.35">
      <c r="A62" s="29" t="s">
        <v>7</v>
      </c>
      <c r="B62" s="13">
        <f t="shared" ref="B62:B64" si="2">SUM(D62:AW62)</f>
        <v>486160.83999999997</v>
      </c>
      <c r="T62" s="29">
        <f>Table_Query_from_LOGASnet_DB_1[[#Totals],[F017FP]]</f>
        <v>486160.83999999997</v>
      </c>
    </row>
    <row r="63" spans="1:48" x14ac:dyDescent="0.35">
      <c r="A63" s="26" t="s">
        <v>207</v>
      </c>
      <c r="B63" s="13">
        <f t="shared" si="2"/>
        <v>3698938.19</v>
      </c>
      <c r="R63" s="26">
        <f>Table_Query_from_LOGASnet_DB_1[[#Totals],[F015FP]]</f>
        <v>1156120</v>
      </c>
      <c r="S63" s="26">
        <f>Table_Query_from_LOGASnet_DB_1[[#Totals],[F016FP]]</f>
        <v>2542818.19</v>
      </c>
    </row>
    <row r="64" spans="1:48" x14ac:dyDescent="0.35">
      <c r="A64" s="30" t="s">
        <v>208</v>
      </c>
      <c r="B64" s="13">
        <f t="shared" si="2"/>
        <v>90968753.140000001</v>
      </c>
      <c r="U64" s="30">
        <f>Table_Query_from_LOGASnet_DB_1[[#Totals],[F018FP]]</f>
        <v>90968753.140000001</v>
      </c>
    </row>
    <row r="65" spans="2:2" x14ac:dyDescent="0.35">
      <c r="B65" s="38">
        <f>SUM(B59:B64)</f>
        <v>381888514.75999999</v>
      </c>
    </row>
  </sheetData>
  <pageMargins left="0.70866141732283472" right="0.70866141732283472" top="0.74803149606299213" bottom="0.74803149606299213" header="0.31496062992125984" footer="0.31496062992125984"/>
  <pageSetup scale="29"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18AD2-4B78-4398-B64E-06C3F8689CE6}">
  <sheetPr>
    <pageSetUpPr fitToPage="1"/>
  </sheetPr>
  <dimension ref="A1:AR70"/>
  <sheetViews>
    <sheetView topLeftCell="L46" zoomScale="56" zoomScaleNormal="56" workbookViewId="0">
      <selection activeCell="M68" sqref="M68"/>
    </sheetView>
  </sheetViews>
  <sheetFormatPr defaultRowHeight="14.5" x14ac:dyDescent="0.35"/>
  <cols>
    <col min="1" max="11" width="8.81640625" hidden="1" customWidth="1"/>
    <col min="12" max="12" width="30.453125" bestFit="1" customWidth="1"/>
    <col min="13" max="13" width="41.1796875" bestFit="1" customWidth="1"/>
    <col min="14" max="14" width="9.81640625" customWidth="1"/>
    <col min="15" max="15" width="8.81640625" customWidth="1"/>
    <col min="16" max="16" width="9.81640625" customWidth="1"/>
    <col min="17" max="17" width="10.81640625" customWidth="1"/>
    <col min="18" max="18" width="13.1796875" bestFit="1" customWidth="1"/>
    <col min="19" max="21" width="12" bestFit="1" customWidth="1"/>
    <col min="22" max="23" width="13.1796875" bestFit="1" customWidth="1"/>
    <col min="24" max="25" width="12" bestFit="1" customWidth="1"/>
    <col min="26" max="26" width="13.1796875" bestFit="1" customWidth="1"/>
    <col min="27" max="29" width="12" bestFit="1" customWidth="1"/>
    <col min="30" max="30" width="10.1796875" bestFit="1" customWidth="1"/>
    <col min="31" max="31" width="10.81640625" bestFit="1" customWidth="1"/>
    <col min="32" max="32" width="14.453125" bestFit="1" customWidth="1"/>
    <col min="33" max="33" width="10.1796875" bestFit="1" customWidth="1"/>
    <col min="34" max="34" width="12" bestFit="1" customWidth="1"/>
    <col min="35" max="35" width="10.1796875" bestFit="1" customWidth="1"/>
    <col min="36" max="36" width="14.453125" bestFit="1" customWidth="1"/>
    <col min="37" max="37" width="13.1796875" bestFit="1" customWidth="1"/>
    <col min="38" max="38" width="12" bestFit="1" customWidth="1"/>
    <col min="39" max="39" width="10.1796875" bestFit="1" customWidth="1"/>
    <col min="40" max="41" width="12" bestFit="1" customWidth="1"/>
    <col min="42" max="42" width="10.81640625" bestFit="1" customWidth="1"/>
    <col min="43" max="43" width="11.54296875" bestFit="1" customWidth="1"/>
    <col min="44" max="44" width="0" hidden="1" customWidth="1"/>
  </cols>
  <sheetData>
    <row r="1" spans="13:44" ht="112.5" x14ac:dyDescent="0.35">
      <c r="M1" s="240" t="s">
        <v>456</v>
      </c>
      <c r="N1" s="240" t="s">
        <v>455</v>
      </c>
      <c r="O1" s="240" t="s">
        <v>454</v>
      </c>
      <c r="P1" s="240" t="s">
        <v>453</v>
      </c>
      <c r="Q1" s="240" t="s">
        <v>452</v>
      </c>
      <c r="R1" s="240" t="s">
        <v>451</v>
      </c>
      <c r="S1" s="240" t="s">
        <v>450</v>
      </c>
      <c r="T1" s="240" t="s">
        <v>449</v>
      </c>
      <c r="U1" s="240" t="s">
        <v>448</v>
      </c>
      <c r="V1" s="240" t="s">
        <v>447</v>
      </c>
      <c r="W1" s="240" t="s">
        <v>446</v>
      </c>
      <c r="X1" s="240" t="s">
        <v>445</v>
      </c>
      <c r="Y1" s="240" t="s">
        <v>444</v>
      </c>
      <c r="Z1" s="240" t="s">
        <v>443</v>
      </c>
      <c r="AA1" s="240" t="s">
        <v>442</v>
      </c>
      <c r="AB1" s="240" t="s">
        <v>441</v>
      </c>
      <c r="AC1" s="240" t="s">
        <v>440</v>
      </c>
      <c r="AD1" s="240" t="s">
        <v>439</v>
      </c>
      <c r="AE1" s="241" t="s">
        <v>438</v>
      </c>
      <c r="AF1" s="240" t="s">
        <v>437</v>
      </c>
      <c r="AG1" s="240" t="s">
        <v>436</v>
      </c>
      <c r="AH1" s="240" t="s">
        <v>435</v>
      </c>
      <c r="AI1" s="240" t="s">
        <v>434</v>
      </c>
      <c r="AJ1" s="240" t="s">
        <v>433</v>
      </c>
      <c r="AK1" s="240" t="s">
        <v>432</v>
      </c>
      <c r="AL1" s="240" t="s">
        <v>431</v>
      </c>
      <c r="AM1" s="240" t="s">
        <v>430</v>
      </c>
      <c r="AN1" s="240" t="s">
        <v>429</v>
      </c>
      <c r="AO1" s="240" t="s">
        <v>428</v>
      </c>
      <c r="AP1" s="240" t="s">
        <v>427</v>
      </c>
      <c r="AQ1" s="240" t="s">
        <v>426</v>
      </c>
      <c r="AR1" t="s">
        <v>863</v>
      </c>
    </row>
    <row r="2" spans="13:44" x14ac:dyDescent="0.35">
      <c r="M2" s="239" t="s">
        <v>216</v>
      </c>
      <c r="N2" s="238">
        <v>4287724</v>
      </c>
      <c r="O2" s="238">
        <v>283536</v>
      </c>
      <c r="P2" s="238">
        <v>247401</v>
      </c>
      <c r="Q2" s="238">
        <v>12721601</v>
      </c>
      <c r="R2" s="238">
        <v>628817</v>
      </c>
      <c r="S2" s="238">
        <v>29317</v>
      </c>
      <c r="T2" s="238">
        <v>30197</v>
      </c>
      <c r="U2" s="238">
        <v>25962</v>
      </c>
      <c r="V2" s="238">
        <v>1632231</v>
      </c>
      <c r="W2" s="238">
        <v>921934</v>
      </c>
      <c r="X2" s="238">
        <v>34492</v>
      </c>
      <c r="Y2" s="238">
        <v>55331</v>
      </c>
      <c r="Z2" s="238">
        <v>1816925</v>
      </c>
      <c r="AA2" s="238">
        <v>264414</v>
      </c>
      <c r="AB2" s="238">
        <v>0</v>
      </c>
      <c r="AC2" s="238">
        <v>228</v>
      </c>
      <c r="AD2" s="238">
        <v>0</v>
      </c>
      <c r="AE2" s="237">
        <v>5439846</v>
      </c>
      <c r="AF2" s="238">
        <v>4297517</v>
      </c>
      <c r="AG2" s="238">
        <v>78477</v>
      </c>
      <c r="AH2" s="238">
        <v>52765</v>
      </c>
      <c r="AI2" s="238">
        <v>0</v>
      </c>
      <c r="AJ2" s="238">
        <v>13855192</v>
      </c>
      <c r="AK2" s="238">
        <v>10329</v>
      </c>
      <c r="AL2" s="238">
        <v>53580</v>
      </c>
      <c r="AM2" s="238">
        <v>5745</v>
      </c>
      <c r="AN2" s="238">
        <v>0</v>
      </c>
      <c r="AO2" s="238">
        <v>66150</v>
      </c>
      <c r="AP2" s="237">
        <v>18419755</v>
      </c>
      <c r="AQ2" s="236">
        <v>-12979909</v>
      </c>
      <c r="AR2" t="s">
        <v>862</v>
      </c>
    </row>
    <row r="3" spans="13:44" x14ac:dyDescent="0.35">
      <c r="M3" s="239" t="s">
        <v>263</v>
      </c>
      <c r="N3" s="238">
        <v>1725803</v>
      </c>
      <c r="O3" s="238">
        <v>116593</v>
      </c>
      <c r="P3" s="238">
        <v>34577</v>
      </c>
      <c r="Q3" s="238">
        <v>8384040</v>
      </c>
      <c r="R3" s="238">
        <v>256115</v>
      </c>
      <c r="S3" s="238">
        <v>14100</v>
      </c>
      <c r="T3" s="238">
        <v>4934</v>
      </c>
      <c r="U3" s="238">
        <v>11214</v>
      </c>
      <c r="V3" s="238">
        <v>1068362</v>
      </c>
      <c r="W3" s="238">
        <v>375833</v>
      </c>
      <c r="X3" s="238">
        <v>13875</v>
      </c>
      <c r="Y3" s="238">
        <v>7503</v>
      </c>
      <c r="Z3" s="238">
        <v>1199733</v>
      </c>
      <c r="AA3" s="238">
        <v>68661</v>
      </c>
      <c r="AB3" s="238">
        <v>4446</v>
      </c>
      <c r="AC3" s="238">
        <v>40401</v>
      </c>
      <c r="AD3" s="238">
        <v>0</v>
      </c>
      <c r="AE3" s="237">
        <v>3065177</v>
      </c>
      <c r="AF3" s="238">
        <v>1354188</v>
      </c>
      <c r="AG3" s="238">
        <v>0</v>
      </c>
      <c r="AH3" s="238">
        <v>0</v>
      </c>
      <c r="AI3" s="238">
        <v>0</v>
      </c>
      <c r="AJ3" s="238">
        <v>6480724</v>
      </c>
      <c r="AK3" s="238">
        <v>11841</v>
      </c>
      <c r="AL3" s="238">
        <v>0</v>
      </c>
      <c r="AM3" s="238">
        <v>0</v>
      </c>
      <c r="AN3" s="238">
        <v>0</v>
      </c>
      <c r="AO3" s="238">
        <v>1089</v>
      </c>
      <c r="AP3" s="237">
        <v>7847842</v>
      </c>
      <c r="AQ3" s="236">
        <v>-4782665</v>
      </c>
      <c r="AR3" t="s">
        <v>861</v>
      </c>
    </row>
    <row r="4" spans="13:44" x14ac:dyDescent="0.35">
      <c r="M4" s="239" t="s">
        <v>400</v>
      </c>
      <c r="N4" s="238">
        <v>2097809</v>
      </c>
      <c r="O4" s="238">
        <v>86935</v>
      </c>
      <c r="P4" s="238">
        <v>71718</v>
      </c>
      <c r="Q4" s="238">
        <v>7904002</v>
      </c>
      <c r="R4" s="238">
        <v>273014</v>
      </c>
      <c r="S4" s="238">
        <v>9606</v>
      </c>
      <c r="T4" s="238">
        <v>8906</v>
      </c>
      <c r="U4" s="238">
        <v>0</v>
      </c>
      <c r="V4" s="238">
        <v>941362</v>
      </c>
      <c r="W4" s="238">
        <v>371866</v>
      </c>
      <c r="X4" s="238">
        <v>7243</v>
      </c>
      <c r="Y4" s="238">
        <v>13556</v>
      </c>
      <c r="Z4" s="238">
        <v>1036773</v>
      </c>
      <c r="AA4" s="238">
        <v>122361</v>
      </c>
      <c r="AB4" s="238">
        <v>0</v>
      </c>
      <c r="AC4" s="238">
        <v>0</v>
      </c>
      <c r="AD4" s="238">
        <v>6798</v>
      </c>
      <c r="AE4" s="237">
        <v>2791485</v>
      </c>
      <c r="AF4" s="238">
        <v>2482970</v>
      </c>
      <c r="AG4" s="238">
        <v>19094</v>
      </c>
      <c r="AH4" s="238">
        <v>0</v>
      </c>
      <c r="AI4" s="238">
        <v>235027</v>
      </c>
      <c r="AJ4" s="238">
        <v>6804983</v>
      </c>
      <c r="AK4" s="238">
        <v>54985</v>
      </c>
      <c r="AL4" s="238">
        <v>0</v>
      </c>
      <c r="AM4" s="238">
        <v>0</v>
      </c>
      <c r="AN4" s="238">
        <v>0</v>
      </c>
      <c r="AO4" s="238">
        <v>127554</v>
      </c>
      <c r="AP4" s="237">
        <v>9724613</v>
      </c>
      <c r="AQ4" s="236">
        <v>-6933128</v>
      </c>
    </row>
    <row r="5" spans="13:44" x14ac:dyDescent="0.35">
      <c r="M5" s="239" t="s">
        <v>258</v>
      </c>
      <c r="N5" s="238">
        <v>1831826</v>
      </c>
      <c r="O5" s="238">
        <v>75047</v>
      </c>
      <c r="P5" s="238">
        <v>146004</v>
      </c>
      <c r="Q5" s="238">
        <v>8330401</v>
      </c>
      <c r="R5" s="238">
        <v>269377</v>
      </c>
      <c r="S5" s="238">
        <v>7938</v>
      </c>
      <c r="T5" s="238">
        <v>15167</v>
      </c>
      <c r="U5" s="238">
        <v>47419</v>
      </c>
      <c r="V5" s="238">
        <v>1062098</v>
      </c>
      <c r="W5" s="238">
        <v>397506</v>
      </c>
      <c r="X5" s="238">
        <v>8931</v>
      </c>
      <c r="Y5" s="238">
        <v>31683</v>
      </c>
      <c r="Z5" s="238">
        <v>1191247</v>
      </c>
      <c r="AA5" s="238">
        <v>44538</v>
      </c>
      <c r="AB5" s="238">
        <v>1709</v>
      </c>
      <c r="AC5" s="238">
        <v>0</v>
      </c>
      <c r="AD5" s="238">
        <v>0</v>
      </c>
      <c r="AE5" s="237">
        <v>3077613</v>
      </c>
      <c r="AF5" s="238">
        <v>1511280</v>
      </c>
      <c r="AG5" s="238">
        <v>22648</v>
      </c>
      <c r="AH5" s="238">
        <v>107623</v>
      </c>
      <c r="AI5" s="238">
        <v>0</v>
      </c>
      <c r="AJ5" s="238">
        <v>6577796</v>
      </c>
      <c r="AK5" s="238">
        <v>8230</v>
      </c>
      <c r="AL5" s="238">
        <v>52141</v>
      </c>
      <c r="AM5" s="238">
        <v>10175</v>
      </c>
      <c r="AN5" s="238">
        <v>405224</v>
      </c>
      <c r="AO5" s="238">
        <v>51638</v>
      </c>
      <c r="AP5" s="237">
        <v>8746755</v>
      </c>
      <c r="AQ5" s="236">
        <v>-5669142</v>
      </c>
    </row>
    <row r="6" spans="13:44" x14ac:dyDescent="0.35">
      <c r="M6" s="239" t="s">
        <v>232</v>
      </c>
      <c r="N6" s="238">
        <v>2295596</v>
      </c>
      <c r="O6" s="238">
        <v>203732</v>
      </c>
      <c r="P6" s="238">
        <v>295389</v>
      </c>
      <c r="Q6" s="238">
        <v>12372012</v>
      </c>
      <c r="R6" s="238">
        <v>321344</v>
      </c>
      <c r="S6" s="238">
        <v>22871</v>
      </c>
      <c r="T6" s="238">
        <v>42968</v>
      </c>
      <c r="U6" s="238">
        <v>33731</v>
      </c>
      <c r="V6" s="238">
        <v>1579419</v>
      </c>
      <c r="W6" s="238">
        <v>498144</v>
      </c>
      <c r="X6" s="238">
        <v>24244</v>
      </c>
      <c r="Y6" s="238">
        <v>64099</v>
      </c>
      <c r="Z6" s="238">
        <v>1769198</v>
      </c>
      <c r="AA6" s="238">
        <v>82770</v>
      </c>
      <c r="AB6" s="238">
        <v>8729</v>
      </c>
      <c r="AC6" s="238">
        <v>86513</v>
      </c>
      <c r="AD6" s="238">
        <v>0</v>
      </c>
      <c r="AE6" s="237">
        <v>4534032</v>
      </c>
      <c r="AF6" s="238">
        <v>3358420</v>
      </c>
      <c r="AG6" s="238">
        <v>11310</v>
      </c>
      <c r="AH6" s="238">
        <v>10362</v>
      </c>
      <c r="AI6" s="238">
        <v>2819</v>
      </c>
      <c r="AJ6" s="238">
        <v>13117121</v>
      </c>
      <c r="AK6" s="238">
        <v>6069</v>
      </c>
      <c r="AL6" s="238">
        <v>46830</v>
      </c>
      <c r="AM6" s="238">
        <v>20006</v>
      </c>
      <c r="AN6" s="238">
        <v>0</v>
      </c>
      <c r="AO6" s="238">
        <v>64970</v>
      </c>
      <c r="AP6" s="237">
        <v>16637906</v>
      </c>
      <c r="AQ6" s="236">
        <v>-12103874</v>
      </c>
      <c r="AR6" t="s">
        <v>860</v>
      </c>
    </row>
    <row r="7" spans="13:44" x14ac:dyDescent="0.35">
      <c r="M7" s="239" t="s">
        <v>251</v>
      </c>
      <c r="N7" s="238">
        <v>2664271</v>
      </c>
      <c r="O7" s="238">
        <v>0</v>
      </c>
      <c r="P7" s="238">
        <v>32028</v>
      </c>
      <c r="Q7" s="238">
        <v>7406926</v>
      </c>
      <c r="R7" s="238">
        <v>387529</v>
      </c>
      <c r="S7" s="238">
        <v>1618</v>
      </c>
      <c r="T7" s="238">
        <v>0</v>
      </c>
      <c r="U7" s="238">
        <v>13327</v>
      </c>
      <c r="V7" s="238">
        <v>948421</v>
      </c>
      <c r="W7" s="238">
        <v>578103</v>
      </c>
      <c r="X7" s="238">
        <v>1156</v>
      </c>
      <c r="Y7" s="238">
        <v>0</v>
      </c>
      <c r="Z7" s="238">
        <v>1059191</v>
      </c>
      <c r="AA7" s="238">
        <v>221749</v>
      </c>
      <c r="AB7" s="238">
        <v>0</v>
      </c>
      <c r="AC7" s="238">
        <v>22012</v>
      </c>
      <c r="AD7" s="238">
        <v>0</v>
      </c>
      <c r="AE7" s="237">
        <v>3233104</v>
      </c>
      <c r="AF7" s="238">
        <v>3612726</v>
      </c>
      <c r="AG7" s="238">
        <v>9856</v>
      </c>
      <c r="AH7" s="238">
        <v>0</v>
      </c>
      <c r="AI7" s="238">
        <v>0</v>
      </c>
      <c r="AJ7" s="238">
        <v>12722568</v>
      </c>
      <c r="AK7" s="238">
        <v>50372</v>
      </c>
      <c r="AL7" s="238">
        <v>0</v>
      </c>
      <c r="AM7" s="238">
        <v>0</v>
      </c>
      <c r="AN7" s="238">
        <v>0</v>
      </c>
      <c r="AO7" s="238">
        <v>0</v>
      </c>
      <c r="AP7" s="237">
        <v>16395522</v>
      </c>
      <c r="AQ7" s="236">
        <v>-13162418</v>
      </c>
      <c r="AR7" t="s">
        <v>859</v>
      </c>
    </row>
    <row r="8" spans="13:44" x14ac:dyDescent="0.35">
      <c r="M8" s="239" t="s">
        <v>101</v>
      </c>
      <c r="N8" s="238">
        <v>1318295</v>
      </c>
      <c r="O8" s="238">
        <v>351824</v>
      </c>
      <c r="P8" s="238">
        <v>290719</v>
      </c>
      <c r="Q8" s="238">
        <v>8018357</v>
      </c>
      <c r="R8" s="238">
        <v>193664</v>
      </c>
      <c r="S8" s="238">
        <v>38789</v>
      </c>
      <c r="T8" s="238">
        <v>26171</v>
      </c>
      <c r="U8" s="238">
        <v>35330</v>
      </c>
      <c r="V8" s="238">
        <v>1025324</v>
      </c>
      <c r="W8" s="238">
        <v>286070</v>
      </c>
      <c r="X8" s="238">
        <v>41867</v>
      </c>
      <c r="Y8" s="238">
        <v>63086</v>
      </c>
      <c r="Z8" s="238">
        <v>1146625</v>
      </c>
      <c r="AA8" s="238">
        <v>0</v>
      </c>
      <c r="AB8" s="238">
        <v>13498</v>
      </c>
      <c r="AC8" s="238">
        <v>0</v>
      </c>
      <c r="AD8" s="238">
        <v>27196</v>
      </c>
      <c r="AE8" s="237">
        <v>2897620</v>
      </c>
      <c r="AF8" s="238">
        <v>659753</v>
      </c>
      <c r="AG8" s="238">
        <v>7802</v>
      </c>
      <c r="AH8" s="238">
        <v>49335</v>
      </c>
      <c r="AI8" s="238">
        <v>0</v>
      </c>
      <c r="AJ8" s="238">
        <v>4752648</v>
      </c>
      <c r="AK8" s="238">
        <v>37450</v>
      </c>
      <c r="AL8" s="238">
        <v>127730</v>
      </c>
      <c r="AM8" s="238">
        <v>24958</v>
      </c>
      <c r="AN8" s="238">
        <v>0</v>
      </c>
      <c r="AO8" s="238">
        <v>26674</v>
      </c>
      <c r="AP8" s="237">
        <v>5686350</v>
      </c>
      <c r="AQ8" s="236">
        <v>-2788730</v>
      </c>
    </row>
    <row r="9" spans="13:44" x14ac:dyDescent="0.35">
      <c r="M9" s="239" t="s">
        <v>61</v>
      </c>
      <c r="N9" s="238">
        <v>2292353</v>
      </c>
      <c r="O9" s="238">
        <v>127353</v>
      </c>
      <c r="P9" s="238">
        <v>247193</v>
      </c>
      <c r="Q9" s="238">
        <v>6064583</v>
      </c>
      <c r="R9" s="238">
        <v>336817</v>
      </c>
      <c r="S9" s="238">
        <v>13500</v>
      </c>
      <c r="T9" s="238">
        <v>35858</v>
      </c>
      <c r="U9" s="238">
        <v>54640</v>
      </c>
      <c r="V9" s="238">
        <v>768057</v>
      </c>
      <c r="W9" s="238">
        <v>497574</v>
      </c>
      <c r="X9" s="238">
        <v>15155</v>
      </c>
      <c r="Y9" s="238">
        <v>53641</v>
      </c>
      <c r="Z9" s="238">
        <v>867235</v>
      </c>
      <c r="AA9" s="238">
        <v>0</v>
      </c>
      <c r="AB9" s="238">
        <v>0</v>
      </c>
      <c r="AC9" s="238">
        <v>37530</v>
      </c>
      <c r="AD9" s="238">
        <v>0</v>
      </c>
      <c r="AE9" s="237">
        <v>2680007</v>
      </c>
      <c r="AF9" s="238">
        <v>1388066</v>
      </c>
      <c r="AG9" s="238">
        <v>1689</v>
      </c>
      <c r="AH9" s="238">
        <v>45011</v>
      </c>
      <c r="AI9" s="238">
        <v>0</v>
      </c>
      <c r="AJ9" s="238">
        <v>6445624</v>
      </c>
      <c r="AK9" s="238">
        <v>36957</v>
      </c>
      <c r="AL9" s="238">
        <v>84601</v>
      </c>
      <c r="AM9" s="238">
        <v>16986</v>
      </c>
      <c r="AN9" s="238">
        <v>0</v>
      </c>
      <c r="AO9" s="238">
        <v>11585</v>
      </c>
      <c r="AP9" s="237">
        <v>8030519</v>
      </c>
      <c r="AQ9" s="236">
        <v>-5350512</v>
      </c>
      <c r="AR9" t="s">
        <v>858</v>
      </c>
    </row>
    <row r="10" spans="13:44" x14ac:dyDescent="0.35">
      <c r="M10" s="239" t="s">
        <v>266</v>
      </c>
      <c r="N10" s="238">
        <v>2752835</v>
      </c>
      <c r="O10" s="238">
        <v>117615</v>
      </c>
      <c r="P10" s="238">
        <v>235437</v>
      </c>
      <c r="Q10" s="238">
        <v>10987077</v>
      </c>
      <c r="R10" s="238">
        <v>378533</v>
      </c>
      <c r="S10" s="238">
        <v>12464</v>
      </c>
      <c r="T10" s="238">
        <v>31642</v>
      </c>
      <c r="U10" s="238">
        <v>0</v>
      </c>
      <c r="V10" s="238">
        <v>1399087</v>
      </c>
      <c r="W10" s="238">
        <v>597365</v>
      </c>
      <c r="X10" s="238">
        <v>13996</v>
      </c>
      <c r="Y10" s="238">
        <v>51090</v>
      </c>
      <c r="Z10" s="238">
        <v>1571152</v>
      </c>
      <c r="AA10" s="238">
        <v>274375</v>
      </c>
      <c r="AB10" s="238">
        <v>0</v>
      </c>
      <c r="AC10" s="238">
        <v>12237</v>
      </c>
      <c r="AD10" s="238">
        <v>0</v>
      </c>
      <c r="AE10" s="237">
        <v>4341941</v>
      </c>
      <c r="AF10" s="238">
        <v>2563195</v>
      </c>
      <c r="AG10" s="238">
        <v>3029</v>
      </c>
      <c r="AH10" s="238">
        <v>48742</v>
      </c>
      <c r="AI10" s="238">
        <v>957</v>
      </c>
      <c r="AJ10" s="238">
        <v>11161989</v>
      </c>
      <c r="AK10" s="238">
        <v>6533</v>
      </c>
      <c r="AL10" s="238">
        <v>57510</v>
      </c>
      <c r="AM10" s="238">
        <v>945</v>
      </c>
      <c r="AN10" s="238">
        <v>165544</v>
      </c>
      <c r="AO10" s="238">
        <v>0</v>
      </c>
      <c r="AP10" s="237">
        <v>14008445</v>
      </c>
      <c r="AQ10" s="236">
        <v>-9666504</v>
      </c>
      <c r="AR10" t="s">
        <v>857</v>
      </c>
    </row>
    <row r="11" spans="13:44" x14ac:dyDescent="0.35">
      <c r="M11" s="239" t="s">
        <v>371</v>
      </c>
      <c r="N11" s="238">
        <v>5638590</v>
      </c>
      <c r="O11" s="238">
        <v>686652</v>
      </c>
      <c r="P11" s="238">
        <v>721437</v>
      </c>
      <c r="Q11" s="238">
        <v>21034789</v>
      </c>
      <c r="R11" s="238">
        <v>833728</v>
      </c>
      <c r="S11" s="238">
        <v>80226</v>
      </c>
      <c r="T11" s="238">
        <v>114966</v>
      </c>
      <c r="U11" s="238">
        <v>76033</v>
      </c>
      <c r="V11" s="238">
        <v>2705453</v>
      </c>
      <c r="W11" s="238">
        <v>1223574</v>
      </c>
      <c r="X11" s="238">
        <v>81712</v>
      </c>
      <c r="Y11" s="238">
        <v>156552</v>
      </c>
      <c r="Z11" s="238">
        <v>3007975</v>
      </c>
      <c r="AA11" s="238">
        <v>280949</v>
      </c>
      <c r="AB11" s="238">
        <v>0</v>
      </c>
      <c r="AC11" s="238">
        <v>18687</v>
      </c>
      <c r="AD11" s="238">
        <v>0</v>
      </c>
      <c r="AE11" s="237">
        <v>8579855</v>
      </c>
      <c r="AF11" s="238">
        <v>3921606</v>
      </c>
      <c r="AG11" s="238">
        <v>122973</v>
      </c>
      <c r="AH11" s="238">
        <v>246323</v>
      </c>
      <c r="AI11" s="238">
        <v>16230</v>
      </c>
      <c r="AJ11" s="238">
        <v>16829082</v>
      </c>
      <c r="AK11" s="238">
        <v>59414</v>
      </c>
      <c r="AL11" s="238">
        <v>296598</v>
      </c>
      <c r="AM11" s="238">
        <v>22954</v>
      </c>
      <c r="AN11" s="238">
        <v>0</v>
      </c>
      <c r="AO11" s="238">
        <v>272289</v>
      </c>
      <c r="AP11" s="237">
        <v>21787469</v>
      </c>
      <c r="AQ11" s="236">
        <v>-13207614</v>
      </c>
    </row>
    <row r="12" spans="13:44" x14ac:dyDescent="0.35">
      <c r="M12" s="239" t="s">
        <v>248</v>
      </c>
      <c r="N12" s="238">
        <v>3964226</v>
      </c>
      <c r="O12" s="238">
        <v>396790</v>
      </c>
      <c r="P12" s="238">
        <v>627675</v>
      </c>
      <c r="Q12" s="238">
        <v>15537309</v>
      </c>
      <c r="R12" s="238">
        <v>568091</v>
      </c>
      <c r="S12" s="238">
        <v>37668</v>
      </c>
      <c r="T12" s="238">
        <v>130667</v>
      </c>
      <c r="U12" s="238">
        <v>85381</v>
      </c>
      <c r="V12" s="238">
        <v>1990890</v>
      </c>
      <c r="W12" s="238">
        <v>860237</v>
      </c>
      <c r="X12" s="238">
        <v>47218</v>
      </c>
      <c r="Y12" s="238">
        <v>136206</v>
      </c>
      <c r="Z12" s="238">
        <v>2221835</v>
      </c>
      <c r="AA12" s="238">
        <v>31500</v>
      </c>
      <c r="AB12" s="238">
        <v>0</v>
      </c>
      <c r="AC12" s="238">
        <v>0</v>
      </c>
      <c r="AD12" s="238">
        <v>0</v>
      </c>
      <c r="AE12" s="237">
        <v>6109692</v>
      </c>
      <c r="AF12" s="238">
        <v>2148116</v>
      </c>
      <c r="AG12" s="238">
        <v>3067</v>
      </c>
      <c r="AH12" s="238">
        <v>265884</v>
      </c>
      <c r="AI12" s="238">
        <v>75831</v>
      </c>
      <c r="AJ12" s="238">
        <v>12040076</v>
      </c>
      <c r="AK12" s="238">
        <v>47865</v>
      </c>
      <c r="AL12" s="238">
        <v>200595</v>
      </c>
      <c r="AM12" s="238">
        <v>14720</v>
      </c>
      <c r="AN12" s="238">
        <v>0</v>
      </c>
      <c r="AO12" s="238">
        <v>10165</v>
      </c>
      <c r="AP12" s="237">
        <v>14806319</v>
      </c>
      <c r="AQ12" s="236">
        <v>-8696627</v>
      </c>
      <c r="AR12" t="s">
        <v>856</v>
      </c>
    </row>
    <row r="13" spans="13:44" x14ac:dyDescent="0.35">
      <c r="M13" s="239" t="s">
        <v>256</v>
      </c>
      <c r="N13" s="238">
        <v>1555722</v>
      </c>
      <c r="O13" s="238">
        <v>31438</v>
      </c>
      <c r="P13" s="238">
        <v>116072</v>
      </c>
      <c r="Q13" s="238">
        <v>9542279</v>
      </c>
      <c r="R13" s="238">
        <v>306052</v>
      </c>
      <c r="S13" s="238">
        <v>3336</v>
      </c>
      <c r="T13" s="238">
        <v>19252</v>
      </c>
      <c r="U13" s="238">
        <v>22509</v>
      </c>
      <c r="V13" s="238">
        <v>1203180</v>
      </c>
      <c r="W13" s="238">
        <v>451261</v>
      </c>
      <c r="X13" s="238">
        <v>3711</v>
      </c>
      <c r="Y13" s="238">
        <v>28631</v>
      </c>
      <c r="Z13" s="238">
        <v>1339976</v>
      </c>
      <c r="AA13" s="238">
        <v>165478</v>
      </c>
      <c r="AB13" s="238">
        <v>0</v>
      </c>
      <c r="AC13" s="238">
        <v>0</v>
      </c>
      <c r="AD13" s="238">
        <v>7440</v>
      </c>
      <c r="AE13" s="237">
        <v>3550826</v>
      </c>
      <c r="AF13" s="238">
        <v>1523100</v>
      </c>
      <c r="AG13" s="238">
        <v>0</v>
      </c>
      <c r="AH13" s="238">
        <v>39546</v>
      </c>
      <c r="AI13" s="238">
        <v>0</v>
      </c>
      <c r="AJ13" s="238">
        <v>8865802</v>
      </c>
      <c r="AK13" s="238">
        <v>11590</v>
      </c>
      <c r="AL13" s="238">
        <v>35045</v>
      </c>
      <c r="AM13" s="238">
        <v>15245</v>
      </c>
      <c r="AN13" s="238">
        <v>0</v>
      </c>
      <c r="AO13" s="238">
        <v>1586</v>
      </c>
      <c r="AP13" s="237">
        <v>10491914</v>
      </c>
      <c r="AQ13" s="236">
        <v>-6941088</v>
      </c>
    </row>
    <row r="14" spans="13:44" x14ac:dyDescent="0.35">
      <c r="M14" s="239" t="s">
        <v>275</v>
      </c>
      <c r="N14" s="238">
        <v>3088765</v>
      </c>
      <c r="O14" s="238">
        <v>328351</v>
      </c>
      <c r="P14" s="238">
        <v>0</v>
      </c>
      <c r="Q14" s="238">
        <v>9725957</v>
      </c>
      <c r="R14" s="238">
        <v>495872</v>
      </c>
      <c r="S14" s="238">
        <v>36654</v>
      </c>
      <c r="T14" s="238">
        <v>0</v>
      </c>
      <c r="U14" s="238">
        <v>33477</v>
      </c>
      <c r="V14" s="238">
        <v>1263028</v>
      </c>
      <c r="W14" s="238">
        <v>804638</v>
      </c>
      <c r="X14" s="238">
        <v>40409</v>
      </c>
      <c r="Y14" s="238">
        <v>0</v>
      </c>
      <c r="Z14" s="238">
        <v>1402540</v>
      </c>
      <c r="AA14" s="238">
        <v>31494</v>
      </c>
      <c r="AB14" s="238">
        <v>0</v>
      </c>
      <c r="AC14" s="238">
        <v>0</v>
      </c>
      <c r="AD14" s="238">
        <v>0</v>
      </c>
      <c r="AE14" s="237">
        <v>4108113</v>
      </c>
      <c r="AF14" s="238">
        <v>2004443</v>
      </c>
      <c r="AG14" s="238">
        <v>0</v>
      </c>
      <c r="AH14" s="238">
        <v>16375</v>
      </c>
      <c r="AI14" s="238">
        <v>0</v>
      </c>
      <c r="AJ14" s="238">
        <v>9447729</v>
      </c>
      <c r="AK14" s="238">
        <v>40516</v>
      </c>
      <c r="AL14" s="238">
        <v>39901</v>
      </c>
      <c r="AM14" s="238">
        <v>0</v>
      </c>
      <c r="AN14" s="238">
        <v>61289</v>
      </c>
      <c r="AO14" s="238">
        <v>450615</v>
      </c>
      <c r="AP14" s="237">
        <v>12060868</v>
      </c>
      <c r="AQ14" s="236">
        <v>-7952756</v>
      </c>
    </row>
    <row r="15" spans="13:44" x14ac:dyDescent="0.35">
      <c r="M15" s="239" t="s">
        <v>416</v>
      </c>
      <c r="N15" s="238">
        <v>6392745</v>
      </c>
      <c r="O15" s="238">
        <v>260274</v>
      </c>
      <c r="P15" s="238">
        <v>531746</v>
      </c>
      <c r="Q15" s="238">
        <v>16572129</v>
      </c>
      <c r="R15" s="238">
        <v>935933</v>
      </c>
      <c r="S15" s="238">
        <v>27865</v>
      </c>
      <c r="T15" s="238">
        <v>95686</v>
      </c>
      <c r="U15" s="238">
        <v>82347</v>
      </c>
      <c r="V15" s="238">
        <v>2118126</v>
      </c>
      <c r="W15" s="238">
        <v>1387225</v>
      </c>
      <c r="X15" s="238">
        <v>30973</v>
      </c>
      <c r="Y15" s="238">
        <v>115389</v>
      </c>
      <c r="Z15" s="238">
        <v>2369814</v>
      </c>
      <c r="AA15" s="238">
        <v>241059</v>
      </c>
      <c r="AB15" s="238">
        <v>8179</v>
      </c>
      <c r="AC15" s="238">
        <v>0</v>
      </c>
      <c r="AD15" s="238">
        <v>0</v>
      </c>
      <c r="AE15" s="237">
        <v>7412596</v>
      </c>
      <c r="AF15" s="238">
        <v>3919380</v>
      </c>
      <c r="AG15" s="238">
        <v>0</v>
      </c>
      <c r="AH15" s="238">
        <v>0</v>
      </c>
      <c r="AI15" s="238">
        <v>0</v>
      </c>
      <c r="AJ15" s="238">
        <v>18309746</v>
      </c>
      <c r="AK15" s="238">
        <v>49604</v>
      </c>
      <c r="AL15" s="238">
        <v>107013</v>
      </c>
      <c r="AM15" s="238">
        <v>35069</v>
      </c>
      <c r="AN15" s="238">
        <v>325073</v>
      </c>
      <c r="AO15" s="238">
        <v>0</v>
      </c>
      <c r="AP15" s="237">
        <v>22745885</v>
      </c>
      <c r="AQ15" s="236">
        <v>-15333289</v>
      </c>
    </row>
    <row r="16" spans="13:44" x14ac:dyDescent="0.35">
      <c r="M16" s="239" t="s">
        <v>37</v>
      </c>
      <c r="N16" s="238">
        <v>1808436</v>
      </c>
      <c r="O16" s="238">
        <v>93042</v>
      </c>
      <c r="P16" s="238">
        <v>112540</v>
      </c>
      <c r="Q16" s="238">
        <v>5797412</v>
      </c>
      <c r="R16" s="238">
        <v>285501</v>
      </c>
      <c r="S16" s="238">
        <v>14189</v>
      </c>
      <c r="T16" s="238">
        <v>16585</v>
      </c>
      <c r="U16" s="238">
        <v>32741</v>
      </c>
      <c r="V16" s="238">
        <v>732358</v>
      </c>
      <c r="W16" s="238">
        <v>407650</v>
      </c>
      <c r="X16" s="238">
        <v>11184</v>
      </c>
      <c r="Y16" s="238">
        <v>24943</v>
      </c>
      <c r="Z16" s="238">
        <v>824774</v>
      </c>
      <c r="AA16" s="238">
        <v>0</v>
      </c>
      <c r="AB16" s="238">
        <v>0</v>
      </c>
      <c r="AC16" s="238">
        <v>198133</v>
      </c>
      <c r="AD16" s="238">
        <v>0</v>
      </c>
      <c r="AE16" s="237">
        <v>2548058</v>
      </c>
      <c r="AF16" s="238">
        <v>1062578</v>
      </c>
      <c r="AG16" s="238">
        <v>6071</v>
      </c>
      <c r="AH16" s="238">
        <v>91695</v>
      </c>
      <c r="AI16" s="238">
        <v>0</v>
      </c>
      <c r="AJ16" s="238">
        <v>5799440</v>
      </c>
      <c r="AK16" s="238">
        <v>22856</v>
      </c>
      <c r="AL16" s="238">
        <v>65554</v>
      </c>
      <c r="AM16" s="238">
        <v>0</v>
      </c>
      <c r="AN16" s="238">
        <v>0</v>
      </c>
      <c r="AO16" s="238">
        <v>0</v>
      </c>
      <c r="AP16" s="237">
        <v>7048194</v>
      </c>
      <c r="AQ16" s="236">
        <v>-4500136</v>
      </c>
      <c r="AR16" t="s">
        <v>855</v>
      </c>
    </row>
    <row r="17" spans="13:44" x14ac:dyDescent="0.35">
      <c r="M17" s="239" t="s">
        <v>260</v>
      </c>
      <c r="N17" s="238">
        <v>7471385</v>
      </c>
      <c r="O17" s="238">
        <v>31775</v>
      </c>
      <c r="P17" s="238">
        <v>0</v>
      </c>
      <c r="Q17" s="238">
        <v>32145742</v>
      </c>
      <c r="R17" s="238">
        <v>1291500</v>
      </c>
      <c r="S17" s="238">
        <v>3803</v>
      </c>
      <c r="T17" s="238">
        <v>0</v>
      </c>
      <c r="U17" s="238">
        <v>2816</v>
      </c>
      <c r="V17" s="238">
        <v>4107427</v>
      </c>
      <c r="W17" s="238">
        <v>1880747</v>
      </c>
      <c r="X17" s="238">
        <v>4152</v>
      </c>
      <c r="Y17" s="238">
        <v>0</v>
      </c>
      <c r="Z17" s="238">
        <v>4591906</v>
      </c>
      <c r="AA17" s="238">
        <v>430735</v>
      </c>
      <c r="AB17" s="238">
        <v>281481</v>
      </c>
      <c r="AC17" s="238">
        <v>0</v>
      </c>
      <c r="AD17" s="238">
        <v>0</v>
      </c>
      <c r="AE17" s="237">
        <v>12594567</v>
      </c>
      <c r="AF17" s="238">
        <v>7933530</v>
      </c>
      <c r="AG17" s="238">
        <v>0</v>
      </c>
      <c r="AH17" s="238">
        <v>0</v>
      </c>
      <c r="AI17" s="238">
        <v>103389</v>
      </c>
      <c r="AJ17" s="238">
        <v>43426451</v>
      </c>
      <c r="AK17" s="238">
        <v>8134</v>
      </c>
      <c r="AL17" s="238">
        <v>12513</v>
      </c>
      <c r="AM17" s="238">
        <v>89192</v>
      </c>
      <c r="AN17" s="238">
        <v>110298</v>
      </c>
      <c r="AO17" s="238">
        <v>0</v>
      </c>
      <c r="AP17" s="237">
        <v>51683507</v>
      </c>
      <c r="AQ17" s="236">
        <v>-39088940</v>
      </c>
    </row>
    <row r="18" spans="13:44" x14ac:dyDescent="0.35">
      <c r="M18" s="239" t="s">
        <v>230</v>
      </c>
      <c r="N18" s="238">
        <v>5351579</v>
      </c>
      <c r="O18" s="238">
        <v>491369</v>
      </c>
      <c r="P18" s="238">
        <v>481094</v>
      </c>
      <c r="Q18" s="238">
        <v>12383003</v>
      </c>
      <c r="R18" s="238">
        <v>790740</v>
      </c>
      <c r="S18" s="238">
        <v>52696</v>
      </c>
      <c r="T18" s="238">
        <v>46013</v>
      </c>
      <c r="U18" s="238">
        <v>49962</v>
      </c>
      <c r="V18" s="238">
        <v>2403172</v>
      </c>
      <c r="W18" s="238">
        <v>1161293</v>
      </c>
      <c r="X18" s="238">
        <v>58473</v>
      </c>
      <c r="Y18" s="238">
        <v>68796</v>
      </c>
      <c r="Z18" s="238">
        <v>2687112</v>
      </c>
      <c r="AA18" s="238">
        <v>142371</v>
      </c>
      <c r="AB18" s="238">
        <v>369</v>
      </c>
      <c r="AC18" s="238">
        <v>51198</v>
      </c>
      <c r="AD18" s="238">
        <v>0</v>
      </c>
      <c r="AE18" s="237">
        <v>7512194</v>
      </c>
      <c r="AF18" s="238">
        <v>3458627</v>
      </c>
      <c r="AG18" s="238">
        <v>25187</v>
      </c>
      <c r="AH18" s="238">
        <v>14080</v>
      </c>
      <c r="AI18" s="238">
        <v>3659</v>
      </c>
      <c r="AJ18" s="238">
        <v>15793122</v>
      </c>
      <c r="AK18" s="238">
        <v>130390</v>
      </c>
      <c r="AL18" s="238">
        <v>82678</v>
      </c>
      <c r="AM18" s="238">
        <v>2106</v>
      </c>
      <c r="AN18" s="238">
        <v>0</v>
      </c>
      <c r="AO18" s="238">
        <v>139882</v>
      </c>
      <c r="AP18" s="237">
        <v>19649731</v>
      </c>
      <c r="AQ18" s="236">
        <v>-12137538</v>
      </c>
      <c r="AR18" t="s">
        <v>854</v>
      </c>
    </row>
    <row r="19" spans="13:44" x14ac:dyDescent="0.35">
      <c r="M19" s="239" t="s">
        <v>378</v>
      </c>
      <c r="N19" s="238">
        <v>2174235</v>
      </c>
      <c r="O19" s="238">
        <v>328345</v>
      </c>
      <c r="P19" s="238">
        <v>316758</v>
      </c>
      <c r="Q19" s="238">
        <v>8773123</v>
      </c>
      <c r="R19" s="238">
        <v>312854</v>
      </c>
      <c r="S19" s="238">
        <v>36855</v>
      </c>
      <c r="T19" s="238">
        <v>45848</v>
      </c>
      <c r="U19" s="238">
        <v>26955</v>
      </c>
      <c r="V19" s="238">
        <v>1084058</v>
      </c>
      <c r="W19" s="238">
        <v>471809</v>
      </c>
      <c r="X19" s="238">
        <v>39073</v>
      </c>
      <c r="Y19" s="238">
        <v>68737</v>
      </c>
      <c r="Z19" s="238">
        <v>1254557</v>
      </c>
      <c r="AA19" s="238">
        <v>4465</v>
      </c>
      <c r="AB19" s="238">
        <v>108</v>
      </c>
      <c r="AC19" s="238">
        <v>103709</v>
      </c>
      <c r="AD19" s="238">
        <v>4361</v>
      </c>
      <c r="AE19" s="237">
        <v>3453388</v>
      </c>
      <c r="AF19" s="238">
        <v>2370673</v>
      </c>
      <c r="AG19" s="238">
        <v>28181</v>
      </c>
      <c r="AH19" s="238">
        <v>27657</v>
      </c>
      <c r="AI19" s="238">
        <v>0</v>
      </c>
      <c r="AJ19" s="238">
        <v>7513866</v>
      </c>
      <c r="AK19" s="238">
        <v>28990</v>
      </c>
      <c r="AL19" s="238">
        <v>53333</v>
      </c>
      <c r="AM19" s="238">
        <v>516</v>
      </c>
      <c r="AN19" s="238">
        <v>4991</v>
      </c>
      <c r="AO19" s="238">
        <v>0</v>
      </c>
      <c r="AP19" s="237">
        <v>10028206</v>
      </c>
      <c r="AQ19" s="236">
        <v>-6574818</v>
      </c>
    </row>
    <row r="20" spans="13:44" x14ac:dyDescent="0.35">
      <c r="M20" s="239" t="s">
        <v>75</v>
      </c>
      <c r="N20" s="238">
        <v>3504038</v>
      </c>
      <c r="O20" s="238">
        <v>127977</v>
      </c>
      <c r="P20" s="238">
        <v>112955</v>
      </c>
      <c r="Q20" s="238">
        <v>13221750</v>
      </c>
      <c r="R20" s="238">
        <v>512723</v>
      </c>
      <c r="S20" s="238">
        <v>12398</v>
      </c>
      <c r="T20" s="238">
        <v>12017</v>
      </c>
      <c r="U20" s="238">
        <v>0</v>
      </c>
      <c r="V20" s="238">
        <v>1670803</v>
      </c>
      <c r="W20" s="238">
        <v>757929</v>
      </c>
      <c r="X20" s="238">
        <v>15237</v>
      </c>
      <c r="Y20" s="238">
        <v>17388</v>
      </c>
      <c r="Z20" s="238">
        <v>1904950</v>
      </c>
      <c r="AA20" s="238">
        <v>40909</v>
      </c>
      <c r="AB20" s="238">
        <v>20366</v>
      </c>
      <c r="AC20" s="238">
        <v>0</v>
      </c>
      <c r="AD20" s="238">
        <v>0</v>
      </c>
      <c r="AE20" s="237">
        <v>4964719</v>
      </c>
      <c r="AF20" s="238">
        <v>3925668</v>
      </c>
      <c r="AG20" s="238">
        <v>2181</v>
      </c>
      <c r="AH20" s="238">
        <v>36482</v>
      </c>
      <c r="AI20" s="238">
        <v>0</v>
      </c>
      <c r="AJ20" s="238">
        <v>10982284</v>
      </c>
      <c r="AK20" s="238">
        <v>21767</v>
      </c>
      <c r="AL20" s="238">
        <v>68063</v>
      </c>
      <c r="AM20" s="238">
        <v>0</v>
      </c>
      <c r="AN20" s="238">
        <v>0</v>
      </c>
      <c r="AO20" s="238">
        <v>0</v>
      </c>
      <c r="AP20" s="237">
        <v>15036445</v>
      </c>
      <c r="AQ20" s="236">
        <v>-10071726</v>
      </c>
    </row>
    <row r="21" spans="13:44" x14ac:dyDescent="0.35">
      <c r="M21" s="239" t="s">
        <v>246</v>
      </c>
      <c r="N21" s="238">
        <v>4098728</v>
      </c>
      <c r="O21" s="238">
        <v>147910</v>
      </c>
      <c r="P21" s="238">
        <v>691762</v>
      </c>
      <c r="Q21" s="238">
        <v>13605844</v>
      </c>
      <c r="R21" s="238">
        <v>595082</v>
      </c>
      <c r="S21" s="238">
        <v>15146</v>
      </c>
      <c r="T21" s="238">
        <v>222644</v>
      </c>
      <c r="U21" s="238">
        <v>0</v>
      </c>
      <c r="V21" s="238">
        <v>1740333</v>
      </c>
      <c r="W21" s="238">
        <v>873029</v>
      </c>
      <c r="X21" s="238">
        <v>16270</v>
      </c>
      <c r="Y21" s="238">
        <v>147345</v>
      </c>
      <c r="Z21" s="238">
        <v>1945636</v>
      </c>
      <c r="AA21" s="238">
        <v>250900</v>
      </c>
      <c r="AB21" s="238">
        <v>126340</v>
      </c>
      <c r="AC21" s="238">
        <v>0</v>
      </c>
      <c r="AD21" s="238">
        <v>9922</v>
      </c>
      <c r="AE21" s="237">
        <v>5942647</v>
      </c>
      <c r="AF21" s="238">
        <v>3622931</v>
      </c>
      <c r="AG21" s="238">
        <v>4648</v>
      </c>
      <c r="AH21" s="238">
        <v>173639</v>
      </c>
      <c r="AI21" s="238">
        <v>82960</v>
      </c>
      <c r="AJ21" s="238">
        <v>15117941</v>
      </c>
      <c r="AK21" s="238">
        <v>6102</v>
      </c>
      <c r="AL21" s="238">
        <v>118069</v>
      </c>
      <c r="AM21" s="238">
        <v>30912</v>
      </c>
      <c r="AN21" s="238">
        <v>8141</v>
      </c>
      <c r="AO21" s="238">
        <v>71473</v>
      </c>
      <c r="AP21" s="237">
        <v>19236816</v>
      </c>
      <c r="AQ21" s="236">
        <v>-13294169</v>
      </c>
      <c r="AR21" t="s">
        <v>853</v>
      </c>
    </row>
    <row r="22" spans="13:44" x14ac:dyDescent="0.35">
      <c r="M22" s="239" t="s">
        <v>45</v>
      </c>
      <c r="N22" s="238">
        <v>688966</v>
      </c>
      <c r="O22" s="238">
        <v>62890</v>
      </c>
      <c r="P22" s="238">
        <v>213020</v>
      </c>
      <c r="Q22" s="238">
        <v>1310283</v>
      </c>
      <c r="R22" s="238">
        <v>127491</v>
      </c>
      <c r="S22" s="238">
        <v>6522</v>
      </c>
      <c r="T22" s="238">
        <v>28003</v>
      </c>
      <c r="U22" s="238">
        <v>39453</v>
      </c>
      <c r="V22" s="238">
        <v>166743</v>
      </c>
      <c r="W22" s="238">
        <v>149506</v>
      </c>
      <c r="X22" s="238">
        <v>7484</v>
      </c>
      <c r="Y22" s="238">
        <v>46225</v>
      </c>
      <c r="Z22" s="238">
        <v>187370</v>
      </c>
      <c r="AA22" s="238">
        <v>0</v>
      </c>
      <c r="AB22" s="238">
        <v>0</v>
      </c>
      <c r="AC22" s="238">
        <v>0</v>
      </c>
      <c r="AD22" s="238">
        <v>0</v>
      </c>
      <c r="AE22" s="237">
        <v>758798</v>
      </c>
      <c r="AF22" s="238">
        <v>147573</v>
      </c>
      <c r="AG22" s="238">
        <v>0</v>
      </c>
      <c r="AH22" s="238">
        <v>14674</v>
      </c>
      <c r="AI22" s="238">
        <v>0</v>
      </c>
      <c r="AJ22" s="238">
        <v>1568674</v>
      </c>
      <c r="AK22" s="238">
        <v>961</v>
      </c>
      <c r="AL22" s="238">
        <v>39881</v>
      </c>
      <c r="AM22" s="238">
        <v>0</v>
      </c>
      <c r="AN22" s="238">
        <v>0</v>
      </c>
      <c r="AO22" s="238">
        <v>0</v>
      </c>
      <c r="AP22" s="237">
        <v>1771763</v>
      </c>
      <c r="AQ22" s="236">
        <v>-1012966</v>
      </c>
      <c r="AR22" t="s">
        <v>852</v>
      </c>
    </row>
    <row r="23" spans="13:44" x14ac:dyDescent="0.35">
      <c r="M23" s="239" t="s">
        <v>225</v>
      </c>
      <c r="N23" s="238">
        <v>0</v>
      </c>
      <c r="O23" s="238">
        <v>0</v>
      </c>
      <c r="P23" s="238">
        <v>36967</v>
      </c>
      <c r="Q23" s="238">
        <v>108915</v>
      </c>
      <c r="R23" s="238">
        <v>0</v>
      </c>
      <c r="S23" s="238">
        <v>0</v>
      </c>
      <c r="T23" s="238">
        <v>2064</v>
      </c>
      <c r="U23" s="238">
        <v>2944</v>
      </c>
      <c r="V23" s="238">
        <v>16452</v>
      </c>
      <c r="W23" s="238">
        <v>0</v>
      </c>
      <c r="X23" s="238">
        <v>0</v>
      </c>
      <c r="Y23" s="238">
        <v>2458</v>
      </c>
      <c r="Z23" s="238">
        <v>18778</v>
      </c>
      <c r="AA23" s="238">
        <v>0</v>
      </c>
      <c r="AB23" s="238">
        <v>0</v>
      </c>
      <c r="AC23" s="238">
        <v>0</v>
      </c>
      <c r="AD23" s="238">
        <v>0</v>
      </c>
      <c r="AE23" s="237">
        <v>42696</v>
      </c>
      <c r="AF23" s="238">
        <v>0</v>
      </c>
      <c r="AG23" s="238">
        <v>0</v>
      </c>
      <c r="AH23" s="238">
        <v>0</v>
      </c>
      <c r="AI23" s="238">
        <v>0</v>
      </c>
      <c r="AJ23" s="238">
        <v>0</v>
      </c>
      <c r="AK23" s="238">
        <v>2981</v>
      </c>
      <c r="AL23" s="238">
        <v>0</v>
      </c>
      <c r="AM23" s="238">
        <v>0</v>
      </c>
      <c r="AN23" s="238">
        <v>0</v>
      </c>
      <c r="AO23" s="238">
        <v>0</v>
      </c>
      <c r="AP23" s="237">
        <v>2981</v>
      </c>
      <c r="AQ23" s="236">
        <v>39715</v>
      </c>
      <c r="AR23" t="s">
        <v>851</v>
      </c>
    </row>
    <row r="24" spans="13:44" x14ac:dyDescent="0.35">
      <c r="M24" s="239" t="s">
        <v>214</v>
      </c>
      <c r="N24" s="238">
        <v>6468778</v>
      </c>
      <c r="O24" s="238">
        <v>454740</v>
      </c>
      <c r="P24" s="238">
        <v>131819</v>
      </c>
      <c r="Q24" s="238">
        <v>18595103</v>
      </c>
      <c r="R24" s="238">
        <v>957526</v>
      </c>
      <c r="S24" s="238">
        <v>49131</v>
      </c>
      <c r="T24" s="238">
        <v>19427</v>
      </c>
      <c r="U24" s="238">
        <v>64554</v>
      </c>
      <c r="V24" s="238">
        <v>2406368</v>
      </c>
      <c r="W24" s="238">
        <v>1408553</v>
      </c>
      <c r="X24" s="238">
        <v>54252</v>
      </c>
      <c r="Y24" s="238">
        <v>29249</v>
      </c>
      <c r="Z24" s="238">
        <v>2659100</v>
      </c>
      <c r="AA24" s="238">
        <v>270270</v>
      </c>
      <c r="AB24" s="238">
        <v>35109</v>
      </c>
      <c r="AC24" s="238">
        <v>22984</v>
      </c>
      <c r="AD24" s="238">
        <v>216033</v>
      </c>
      <c r="AE24" s="237">
        <v>8192556</v>
      </c>
      <c r="AF24" s="238">
        <v>6737544</v>
      </c>
      <c r="AG24" s="238">
        <v>104160</v>
      </c>
      <c r="AH24" s="238">
        <v>39148</v>
      </c>
      <c r="AI24" s="238">
        <v>12723</v>
      </c>
      <c r="AJ24" s="238">
        <v>18445397</v>
      </c>
      <c r="AK24" s="238">
        <v>33979</v>
      </c>
      <c r="AL24" s="238">
        <v>86697</v>
      </c>
      <c r="AM24" s="238">
        <v>31904</v>
      </c>
      <c r="AN24" s="238">
        <v>0</v>
      </c>
      <c r="AO24" s="238">
        <v>91647</v>
      </c>
      <c r="AP24" s="237">
        <v>25583199</v>
      </c>
      <c r="AQ24" s="236">
        <v>-17390643</v>
      </c>
      <c r="AR24" t="s">
        <v>850</v>
      </c>
    </row>
    <row r="25" spans="13:44" x14ac:dyDescent="0.35">
      <c r="M25" s="239" t="s">
        <v>270</v>
      </c>
      <c r="N25" s="238">
        <v>6034390</v>
      </c>
      <c r="O25" s="238">
        <v>145664</v>
      </c>
      <c r="P25" s="238">
        <v>246171</v>
      </c>
      <c r="Q25" s="238">
        <v>16694243</v>
      </c>
      <c r="R25" s="238">
        <v>872965</v>
      </c>
      <c r="S25" s="238">
        <v>19976</v>
      </c>
      <c r="T25" s="238">
        <v>35450</v>
      </c>
      <c r="U25" s="238">
        <v>72339</v>
      </c>
      <c r="V25" s="238">
        <v>2073449</v>
      </c>
      <c r="W25" s="238">
        <v>1284887</v>
      </c>
      <c r="X25" s="238">
        <v>17258</v>
      </c>
      <c r="Y25" s="238">
        <v>52664</v>
      </c>
      <c r="Z25" s="238">
        <v>2344200</v>
      </c>
      <c r="AA25" s="238">
        <v>266000</v>
      </c>
      <c r="AB25" s="238">
        <v>167883</v>
      </c>
      <c r="AC25" s="238">
        <v>0</v>
      </c>
      <c r="AD25" s="238">
        <v>0</v>
      </c>
      <c r="AE25" s="237">
        <v>7207071</v>
      </c>
      <c r="AF25" s="238">
        <v>4359292</v>
      </c>
      <c r="AG25" s="238">
        <v>8721</v>
      </c>
      <c r="AH25" s="238">
        <v>50211</v>
      </c>
      <c r="AI25" s="238">
        <v>0</v>
      </c>
      <c r="AJ25" s="238">
        <v>19218479</v>
      </c>
      <c r="AK25" s="238">
        <v>3466</v>
      </c>
      <c r="AL25" s="238">
        <v>74109</v>
      </c>
      <c r="AM25" s="238">
        <v>640</v>
      </c>
      <c r="AN25" s="238">
        <v>3245</v>
      </c>
      <c r="AO25" s="238">
        <v>230</v>
      </c>
      <c r="AP25" s="237">
        <v>23718393</v>
      </c>
      <c r="AQ25" s="236">
        <v>-16511322</v>
      </c>
    </row>
    <row r="26" spans="13:44" x14ac:dyDescent="0.35">
      <c r="M26" s="239" t="s">
        <v>67</v>
      </c>
      <c r="N26" s="238">
        <v>3689770</v>
      </c>
      <c r="O26" s="238">
        <v>175378</v>
      </c>
      <c r="P26" s="238">
        <v>0</v>
      </c>
      <c r="Q26" s="238">
        <v>9720993</v>
      </c>
      <c r="R26" s="238">
        <v>541526</v>
      </c>
      <c r="S26" s="238">
        <v>18480</v>
      </c>
      <c r="T26" s="238">
        <v>0</v>
      </c>
      <c r="U26" s="238">
        <v>0</v>
      </c>
      <c r="V26" s="238">
        <v>1239474</v>
      </c>
      <c r="W26" s="238">
        <v>800680</v>
      </c>
      <c r="X26" s="238">
        <v>20870</v>
      </c>
      <c r="Y26" s="238">
        <v>0</v>
      </c>
      <c r="Z26" s="238">
        <v>1390102</v>
      </c>
      <c r="AA26" s="238">
        <v>36756</v>
      </c>
      <c r="AB26" s="238">
        <v>0</v>
      </c>
      <c r="AC26" s="238">
        <v>0</v>
      </c>
      <c r="AD26" s="238">
        <v>0</v>
      </c>
      <c r="AE26" s="237">
        <v>4047888</v>
      </c>
      <c r="AF26" s="238">
        <v>1879501</v>
      </c>
      <c r="AG26" s="238">
        <v>13798</v>
      </c>
      <c r="AH26" s="238">
        <v>24710</v>
      </c>
      <c r="AI26" s="238">
        <v>239666</v>
      </c>
      <c r="AJ26" s="238">
        <v>10500602</v>
      </c>
      <c r="AK26" s="238">
        <v>15710</v>
      </c>
      <c r="AL26" s="238">
        <v>74608</v>
      </c>
      <c r="AM26" s="238">
        <v>8916</v>
      </c>
      <c r="AN26" s="238">
        <v>149634</v>
      </c>
      <c r="AO26" s="238">
        <v>100127</v>
      </c>
      <c r="AP26" s="237">
        <v>13007272</v>
      </c>
      <c r="AQ26" s="236">
        <v>-8959384</v>
      </c>
      <c r="AR26" t="s">
        <v>849</v>
      </c>
    </row>
    <row r="27" spans="13:44" x14ac:dyDescent="0.35">
      <c r="M27" s="239" t="s">
        <v>228</v>
      </c>
      <c r="N27" s="238">
        <v>2400769</v>
      </c>
      <c r="O27" s="238">
        <v>423321</v>
      </c>
      <c r="P27" s="238">
        <v>0</v>
      </c>
      <c r="Q27" s="238">
        <v>7822158</v>
      </c>
      <c r="R27" s="238">
        <v>373076</v>
      </c>
      <c r="S27" s="238">
        <v>53727</v>
      </c>
      <c r="T27" s="238">
        <v>0</v>
      </c>
      <c r="U27" s="238">
        <v>12936</v>
      </c>
      <c r="V27" s="238">
        <v>962910</v>
      </c>
      <c r="W27" s="238">
        <v>520967</v>
      </c>
      <c r="X27" s="238">
        <v>50799</v>
      </c>
      <c r="Y27" s="238">
        <v>0</v>
      </c>
      <c r="Z27" s="238">
        <v>1118569</v>
      </c>
      <c r="AA27" s="238">
        <v>0</v>
      </c>
      <c r="AB27" s="238">
        <v>74858</v>
      </c>
      <c r="AC27" s="238">
        <v>0</v>
      </c>
      <c r="AD27" s="238">
        <v>0</v>
      </c>
      <c r="AE27" s="237">
        <v>3167841</v>
      </c>
      <c r="AF27" s="238">
        <v>1927840</v>
      </c>
      <c r="AG27" s="238">
        <v>178521</v>
      </c>
      <c r="AH27" s="238">
        <v>0</v>
      </c>
      <c r="AI27" s="238">
        <v>0</v>
      </c>
      <c r="AJ27" s="238">
        <v>5260092</v>
      </c>
      <c r="AK27" s="238">
        <v>87810</v>
      </c>
      <c r="AL27" s="238">
        <v>0</v>
      </c>
      <c r="AM27" s="238">
        <v>0</v>
      </c>
      <c r="AN27" s="238">
        <v>0</v>
      </c>
      <c r="AO27" s="238">
        <v>0</v>
      </c>
      <c r="AP27" s="237">
        <v>7454264</v>
      </c>
      <c r="AQ27" s="236">
        <v>-4286422</v>
      </c>
    </row>
    <row r="28" spans="13:44" x14ac:dyDescent="0.35">
      <c r="M28" s="239" t="s">
        <v>243</v>
      </c>
      <c r="N28" s="238">
        <v>36937140</v>
      </c>
      <c r="O28" s="238">
        <v>385359</v>
      </c>
      <c r="P28" s="238">
        <v>0</v>
      </c>
      <c r="Q28" s="238">
        <v>123182097</v>
      </c>
      <c r="R28" s="238">
        <v>5540895</v>
      </c>
      <c r="S28" s="238">
        <v>60819</v>
      </c>
      <c r="T28" s="238">
        <v>0</v>
      </c>
      <c r="U28" s="238">
        <v>0</v>
      </c>
      <c r="V28" s="238">
        <v>15847640</v>
      </c>
      <c r="W28" s="238">
        <v>8031109</v>
      </c>
      <c r="X28" s="238">
        <v>46084</v>
      </c>
      <c r="Y28" s="238">
        <v>0</v>
      </c>
      <c r="Z28" s="238">
        <v>17624760</v>
      </c>
      <c r="AA28" s="238">
        <v>682038</v>
      </c>
      <c r="AB28" s="238">
        <v>758585</v>
      </c>
      <c r="AC28" s="238">
        <v>0</v>
      </c>
      <c r="AD28" s="238">
        <v>272560</v>
      </c>
      <c r="AE28" s="237">
        <v>48864490</v>
      </c>
      <c r="AF28" s="238">
        <v>20958386</v>
      </c>
      <c r="AG28" s="238">
        <v>18524</v>
      </c>
      <c r="AH28" s="238">
        <v>0</v>
      </c>
      <c r="AI28" s="238">
        <v>43428</v>
      </c>
      <c r="AJ28" s="238">
        <v>142388122</v>
      </c>
      <c r="AK28" s="238">
        <v>25225</v>
      </c>
      <c r="AL28" s="238">
        <v>0</v>
      </c>
      <c r="AM28" s="238">
        <v>0</v>
      </c>
      <c r="AN28" s="238">
        <v>69096</v>
      </c>
      <c r="AO28" s="238">
        <v>668224</v>
      </c>
      <c r="AP28" s="237">
        <v>164171005</v>
      </c>
      <c r="AQ28" s="236">
        <v>-115306515</v>
      </c>
      <c r="AR28" t="s">
        <v>848</v>
      </c>
    </row>
    <row r="29" spans="13:44" x14ac:dyDescent="0.35">
      <c r="M29" s="239" t="s">
        <v>15</v>
      </c>
      <c r="N29" s="238">
        <v>7983746</v>
      </c>
      <c r="O29" s="238">
        <v>8553</v>
      </c>
      <c r="P29" s="238">
        <v>0</v>
      </c>
      <c r="Q29" s="238">
        <v>12614090</v>
      </c>
      <c r="R29" s="238">
        <v>1177528</v>
      </c>
      <c r="S29" s="238">
        <v>727</v>
      </c>
      <c r="T29" s="238">
        <v>0</v>
      </c>
      <c r="U29" s="238">
        <v>0</v>
      </c>
      <c r="V29" s="238">
        <v>1594641</v>
      </c>
      <c r="W29" s="238">
        <v>1732473</v>
      </c>
      <c r="X29" s="238">
        <v>1018</v>
      </c>
      <c r="Y29" s="238">
        <v>0</v>
      </c>
      <c r="Z29" s="238">
        <v>1803815</v>
      </c>
      <c r="AA29" s="238">
        <v>314000</v>
      </c>
      <c r="AB29" s="238">
        <v>117996</v>
      </c>
      <c r="AC29" s="238">
        <v>0</v>
      </c>
      <c r="AD29" s="238">
        <v>0</v>
      </c>
      <c r="AE29" s="237">
        <v>6742198</v>
      </c>
      <c r="AF29" s="238">
        <v>7788245</v>
      </c>
      <c r="AG29" s="238">
        <v>15688</v>
      </c>
      <c r="AH29" s="238">
        <v>0</v>
      </c>
      <c r="AI29" s="238">
        <v>6606</v>
      </c>
      <c r="AJ29" s="238">
        <v>30108808</v>
      </c>
      <c r="AK29" s="238">
        <v>327</v>
      </c>
      <c r="AL29" s="238">
        <v>0</v>
      </c>
      <c r="AM29" s="238">
        <v>7465</v>
      </c>
      <c r="AN29" s="238">
        <v>0</v>
      </c>
      <c r="AO29" s="238">
        <v>0</v>
      </c>
      <c r="AP29" s="237">
        <v>37927139</v>
      </c>
      <c r="AQ29" s="236">
        <v>-31184941</v>
      </c>
    </row>
    <row r="30" spans="13:44" x14ac:dyDescent="0.35">
      <c r="M30" s="239" t="s">
        <v>212</v>
      </c>
      <c r="N30" s="238">
        <v>2447236</v>
      </c>
      <c r="O30" s="238">
        <v>346592</v>
      </c>
      <c r="P30" s="238">
        <v>62729</v>
      </c>
      <c r="Q30" s="238">
        <v>8780558</v>
      </c>
      <c r="R30" s="238">
        <v>366365</v>
      </c>
      <c r="S30" s="238">
        <v>38229</v>
      </c>
      <c r="T30" s="238">
        <v>18957</v>
      </c>
      <c r="U30" s="238">
        <v>19315</v>
      </c>
      <c r="V30" s="238">
        <v>1117066</v>
      </c>
      <c r="W30" s="238">
        <v>531049</v>
      </c>
      <c r="X30" s="238">
        <v>41244</v>
      </c>
      <c r="Y30" s="238">
        <v>13612</v>
      </c>
      <c r="Z30" s="238">
        <v>1255495</v>
      </c>
      <c r="AA30" s="238">
        <v>158423</v>
      </c>
      <c r="AB30" s="238">
        <v>15085</v>
      </c>
      <c r="AC30" s="238">
        <v>0</v>
      </c>
      <c r="AD30" s="238">
        <v>0</v>
      </c>
      <c r="AE30" s="237">
        <v>3574840</v>
      </c>
      <c r="AF30" s="238">
        <v>1418711</v>
      </c>
      <c r="AG30" s="238">
        <v>0</v>
      </c>
      <c r="AH30" s="238">
        <v>8552</v>
      </c>
      <c r="AI30" s="238">
        <v>11651</v>
      </c>
      <c r="AJ30" s="238">
        <v>7052514</v>
      </c>
      <c r="AK30" s="238">
        <v>13680</v>
      </c>
      <c r="AL30" s="238">
        <v>119849</v>
      </c>
      <c r="AM30" s="238">
        <v>33476</v>
      </c>
      <c r="AN30" s="238">
        <v>0</v>
      </c>
      <c r="AO30" s="238">
        <v>61700</v>
      </c>
      <c r="AP30" s="237">
        <v>8720134</v>
      </c>
      <c r="AQ30" s="236">
        <v>-5145293</v>
      </c>
    </row>
    <row r="31" spans="13:44" x14ac:dyDescent="0.35">
      <c r="M31" s="239" t="s">
        <v>23</v>
      </c>
      <c r="N31" s="238">
        <v>2539766</v>
      </c>
      <c r="O31" s="238">
        <v>135949</v>
      </c>
      <c r="P31" s="238">
        <v>377430</v>
      </c>
      <c r="Q31" s="238">
        <v>9800279</v>
      </c>
      <c r="R31" s="238">
        <v>377027</v>
      </c>
      <c r="S31" s="238">
        <v>15230</v>
      </c>
      <c r="T31" s="238">
        <v>54456</v>
      </c>
      <c r="U31" s="238">
        <v>68173</v>
      </c>
      <c r="V31" s="238">
        <v>1245897</v>
      </c>
      <c r="W31" s="238">
        <v>551129</v>
      </c>
      <c r="X31" s="238">
        <v>16178</v>
      </c>
      <c r="Y31" s="238">
        <v>81903</v>
      </c>
      <c r="Z31" s="238">
        <v>1401440</v>
      </c>
      <c r="AA31" s="238">
        <v>104863</v>
      </c>
      <c r="AB31" s="238">
        <v>1148</v>
      </c>
      <c r="AC31" s="238">
        <v>193010</v>
      </c>
      <c r="AD31" s="238">
        <v>0</v>
      </c>
      <c r="AE31" s="237">
        <v>4110454</v>
      </c>
      <c r="AF31" s="238">
        <v>2965964</v>
      </c>
      <c r="AG31" s="238">
        <v>23907</v>
      </c>
      <c r="AH31" s="238">
        <v>203185</v>
      </c>
      <c r="AI31" s="238">
        <v>573</v>
      </c>
      <c r="AJ31" s="238">
        <v>8287436</v>
      </c>
      <c r="AK31" s="238">
        <v>9708</v>
      </c>
      <c r="AL31" s="238">
        <v>65312</v>
      </c>
      <c r="AM31" s="238">
        <v>31782</v>
      </c>
      <c r="AN31" s="238">
        <v>0</v>
      </c>
      <c r="AO31" s="238">
        <v>254468</v>
      </c>
      <c r="AP31" s="237">
        <v>11842335</v>
      </c>
      <c r="AQ31" s="236">
        <v>-7731881</v>
      </c>
      <c r="AR31" t="s">
        <v>847</v>
      </c>
    </row>
    <row r="32" spans="13:44" x14ac:dyDescent="0.35">
      <c r="M32" s="239" t="s">
        <v>71</v>
      </c>
      <c r="N32" s="238">
        <v>4619228</v>
      </c>
      <c r="O32" s="238">
        <v>1963599</v>
      </c>
      <c r="P32" s="238">
        <v>194169</v>
      </c>
      <c r="Q32" s="238">
        <v>6475403</v>
      </c>
      <c r="R32" s="238">
        <v>191390</v>
      </c>
      <c r="S32" s="238">
        <v>18987</v>
      </c>
      <c r="T32" s="238">
        <v>15322</v>
      </c>
      <c r="U32" s="238">
        <v>0</v>
      </c>
      <c r="V32" s="238">
        <v>797167</v>
      </c>
      <c r="W32" s="238">
        <v>328537</v>
      </c>
      <c r="X32" s="238">
        <v>24040</v>
      </c>
      <c r="Y32" s="238">
        <v>28096</v>
      </c>
      <c r="Z32" s="238">
        <v>1082796</v>
      </c>
      <c r="AA32" s="238">
        <v>0</v>
      </c>
      <c r="AB32" s="238">
        <v>0</v>
      </c>
      <c r="AC32" s="238">
        <v>0</v>
      </c>
      <c r="AD32" s="238">
        <v>0</v>
      </c>
      <c r="AE32" s="237">
        <v>2486337</v>
      </c>
      <c r="AF32" s="238">
        <v>1562035</v>
      </c>
      <c r="AG32" s="238">
        <v>0</v>
      </c>
      <c r="AH32" s="238">
        <v>22681</v>
      </c>
      <c r="AI32" s="238">
        <v>0</v>
      </c>
      <c r="AJ32" s="238">
        <v>6272863</v>
      </c>
      <c r="AK32" s="238">
        <v>28004</v>
      </c>
      <c r="AL32" s="238">
        <v>20714</v>
      </c>
      <c r="AM32" s="238">
        <v>0</v>
      </c>
      <c r="AN32" s="238">
        <v>0</v>
      </c>
      <c r="AO32" s="238">
        <v>37900</v>
      </c>
      <c r="AP32" s="237">
        <v>7944197</v>
      </c>
      <c r="AQ32" s="236">
        <v>-5457860</v>
      </c>
      <c r="AR32" t="s">
        <v>846</v>
      </c>
    </row>
    <row r="33" spans="13:44" x14ac:dyDescent="0.35">
      <c r="M33" s="239" t="s">
        <v>238</v>
      </c>
      <c r="N33" s="238">
        <v>1666627</v>
      </c>
      <c r="O33" s="238">
        <v>193389</v>
      </c>
      <c r="P33" s="238">
        <v>122263</v>
      </c>
      <c r="Q33" s="238">
        <v>3707184</v>
      </c>
      <c r="R33" s="238">
        <v>254496</v>
      </c>
      <c r="S33" s="238">
        <v>21609</v>
      </c>
      <c r="T33" s="238">
        <v>29799</v>
      </c>
      <c r="U33" s="238">
        <v>0</v>
      </c>
      <c r="V33" s="238">
        <v>471803</v>
      </c>
      <c r="W33" s="238">
        <v>378944</v>
      </c>
      <c r="X33" s="238">
        <v>18752</v>
      </c>
      <c r="Y33" s="238">
        <v>26651</v>
      </c>
      <c r="Z33" s="238">
        <v>525437</v>
      </c>
      <c r="AA33" s="238">
        <v>0</v>
      </c>
      <c r="AB33" s="238">
        <v>0</v>
      </c>
      <c r="AC33" s="238">
        <v>0</v>
      </c>
      <c r="AD33" s="238">
        <v>0</v>
      </c>
      <c r="AE33" s="237">
        <v>1727491</v>
      </c>
      <c r="AF33" s="238">
        <v>1622560</v>
      </c>
      <c r="AG33" s="238">
        <v>2111</v>
      </c>
      <c r="AH33" s="238">
        <v>63</v>
      </c>
      <c r="AI33" s="238">
        <v>0</v>
      </c>
      <c r="AJ33" s="238">
        <v>5255919</v>
      </c>
      <c r="AK33" s="238">
        <v>30125</v>
      </c>
      <c r="AL33" s="238">
        <v>43583</v>
      </c>
      <c r="AM33" s="238">
        <v>0</v>
      </c>
      <c r="AN33" s="238">
        <v>5044</v>
      </c>
      <c r="AO33" s="238">
        <v>0</v>
      </c>
      <c r="AP33" s="237">
        <v>6959405</v>
      </c>
      <c r="AQ33" s="236">
        <v>-5231914</v>
      </c>
      <c r="AR33" t="s">
        <v>845</v>
      </c>
    </row>
    <row r="34" spans="13:44" x14ac:dyDescent="0.35">
      <c r="M34" s="239" t="s">
        <v>69</v>
      </c>
      <c r="N34" s="238">
        <v>4002685</v>
      </c>
      <c r="O34" s="238">
        <v>411989</v>
      </c>
      <c r="P34" s="238">
        <v>307922</v>
      </c>
      <c r="Q34" s="238">
        <v>12511747</v>
      </c>
      <c r="R34" s="238">
        <v>583265</v>
      </c>
      <c r="S34" s="238">
        <v>43901</v>
      </c>
      <c r="T34" s="238">
        <v>44340</v>
      </c>
      <c r="U34" s="238">
        <v>52202</v>
      </c>
      <c r="V34" s="238">
        <v>1602793</v>
      </c>
      <c r="W34" s="238">
        <v>868583</v>
      </c>
      <c r="X34" s="238">
        <v>49027</v>
      </c>
      <c r="Y34" s="238">
        <v>66819</v>
      </c>
      <c r="Z34" s="238">
        <v>1789180</v>
      </c>
      <c r="AA34" s="238">
        <v>114839</v>
      </c>
      <c r="AB34" s="238">
        <v>9080</v>
      </c>
      <c r="AC34" s="238">
        <v>4080</v>
      </c>
      <c r="AD34" s="238">
        <v>0</v>
      </c>
      <c r="AE34" s="237">
        <v>5228109</v>
      </c>
      <c r="AF34" s="238">
        <v>3361011</v>
      </c>
      <c r="AG34" s="238">
        <v>14445</v>
      </c>
      <c r="AH34" s="238">
        <v>34980</v>
      </c>
      <c r="AI34" s="238">
        <v>0</v>
      </c>
      <c r="AJ34" s="238">
        <v>12753748</v>
      </c>
      <c r="AK34" s="238">
        <v>15597</v>
      </c>
      <c r="AL34" s="238">
        <v>70796</v>
      </c>
      <c r="AM34" s="238">
        <v>50677</v>
      </c>
      <c r="AN34" s="238">
        <v>0</v>
      </c>
      <c r="AO34" s="238">
        <v>154265</v>
      </c>
      <c r="AP34" s="237">
        <v>16455519</v>
      </c>
      <c r="AQ34" s="236">
        <v>-11227410</v>
      </c>
      <c r="AR34" t="s">
        <v>844</v>
      </c>
    </row>
    <row r="35" spans="13:44" x14ac:dyDescent="0.35">
      <c r="M35" s="239" t="s">
        <v>222</v>
      </c>
      <c r="N35" s="238">
        <v>1274808</v>
      </c>
      <c r="O35" s="238">
        <v>165978</v>
      </c>
      <c r="P35" s="238">
        <v>143491</v>
      </c>
      <c r="Q35" s="238">
        <v>8822586</v>
      </c>
      <c r="R35" s="238">
        <v>207998</v>
      </c>
      <c r="S35" s="238">
        <v>19209</v>
      </c>
      <c r="T35" s="238">
        <v>28534</v>
      </c>
      <c r="U35" s="238">
        <v>0</v>
      </c>
      <c r="V35" s="238">
        <v>1136668</v>
      </c>
      <c r="W35" s="238">
        <v>276633</v>
      </c>
      <c r="X35" s="238">
        <v>19751</v>
      </c>
      <c r="Y35" s="238">
        <v>31138</v>
      </c>
      <c r="Z35" s="238">
        <v>1261630</v>
      </c>
      <c r="AA35" s="238">
        <v>55294</v>
      </c>
      <c r="AB35" s="238">
        <v>0</v>
      </c>
      <c r="AC35" s="238">
        <v>0</v>
      </c>
      <c r="AD35" s="238">
        <v>0</v>
      </c>
      <c r="AE35" s="237">
        <v>3036855</v>
      </c>
      <c r="AF35" s="238">
        <v>1204193</v>
      </c>
      <c r="AG35" s="238">
        <v>3363</v>
      </c>
      <c r="AH35" s="238">
        <v>26558</v>
      </c>
      <c r="AI35" s="238">
        <v>21456</v>
      </c>
      <c r="AJ35" s="238">
        <v>5411044</v>
      </c>
      <c r="AK35" s="238">
        <v>11511</v>
      </c>
      <c r="AL35" s="238">
        <v>38669</v>
      </c>
      <c r="AM35" s="238">
        <v>1605</v>
      </c>
      <c r="AN35" s="238">
        <v>0</v>
      </c>
      <c r="AO35" s="238">
        <v>207112</v>
      </c>
      <c r="AP35" s="237">
        <v>6925511</v>
      </c>
      <c r="AQ35" s="236">
        <v>-3888656</v>
      </c>
    </row>
    <row r="36" spans="13:44" x14ac:dyDescent="0.35">
      <c r="M36" s="239" t="s">
        <v>105</v>
      </c>
      <c r="N36" s="238">
        <v>2312456</v>
      </c>
      <c r="O36" s="238">
        <v>134385</v>
      </c>
      <c r="P36" s="238">
        <v>73295</v>
      </c>
      <c r="Q36" s="238">
        <v>10087055</v>
      </c>
      <c r="R36" s="238">
        <v>332026</v>
      </c>
      <c r="S36" s="238">
        <v>14028</v>
      </c>
      <c r="T36" s="238">
        <v>10505</v>
      </c>
      <c r="U36" s="238">
        <v>37412</v>
      </c>
      <c r="V36" s="238">
        <v>1292666</v>
      </c>
      <c r="W36" s="238">
        <v>501803</v>
      </c>
      <c r="X36" s="238">
        <v>15992</v>
      </c>
      <c r="Y36" s="238">
        <v>15905</v>
      </c>
      <c r="Z36" s="238">
        <v>1442449</v>
      </c>
      <c r="AA36" s="238">
        <v>70167</v>
      </c>
      <c r="AB36" s="238">
        <v>63998</v>
      </c>
      <c r="AC36" s="238">
        <v>0</v>
      </c>
      <c r="AD36" s="238">
        <v>3542</v>
      </c>
      <c r="AE36" s="237">
        <v>3800493</v>
      </c>
      <c r="AF36" s="238">
        <v>2560471</v>
      </c>
      <c r="AG36" s="238">
        <v>1317</v>
      </c>
      <c r="AH36" s="238">
        <v>57033</v>
      </c>
      <c r="AI36" s="238">
        <v>3</v>
      </c>
      <c r="AJ36" s="238">
        <v>7825431</v>
      </c>
      <c r="AK36" s="238">
        <v>9790</v>
      </c>
      <c r="AL36" s="238">
        <v>44583</v>
      </c>
      <c r="AM36" s="238">
        <v>4331</v>
      </c>
      <c r="AN36" s="238">
        <v>36076</v>
      </c>
      <c r="AO36" s="238">
        <v>143957</v>
      </c>
      <c r="AP36" s="237">
        <v>10682991</v>
      </c>
      <c r="AQ36" s="236">
        <v>-6882499</v>
      </c>
      <c r="AR36" t="s">
        <v>843</v>
      </c>
    </row>
    <row r="37" spans="13:44" x14ac:dyDescent="0.35">
      <c r="M37" s="239" t="s">
        <v>220</v>
      </c>
      <c r="N37" s="238">
        <v>1256161</v>
      </c>
      <c r="O37" s="238">
        <v>219638</v>
      </c>
      <c r="P37" s="238">
        <v>261797</v>
      </c>
      <c r="Q37" s="238">
        <v>6384237</v>
      </c>
      <c r="R37" s="238">
        <v>232509</v>
      </c>
      <c r="S37" s="238">
        <v>23421</v>
      </c>
      <c r="T37" s="238">
        <v>37382</v>
      </c>
      <c r="U37" s="238">
        <v>53341</v>
      </c>
      <c r="V37" s="238">
        <v>814216</v>
      </c>
      <c r="W37" s="238">
        <v>272587</v>
      </c>
      <c r="X37" s="238">
        <v>26137</v>
      </c>
      <c r="Y37" s="238">
        <v>56810</v>
      </c>
      <c r="Z37" s="238">
        <v>912946</v>
      </c>
      <c r="AA37" s="238">
        <v>86235</v>
      </c>
      <c r="AB37" s="238">
        <v>83900</v>
      </c>
      <c r="AC37" s="238">
        <v>0</v>
      </c>
      <c r="AD37" s="238">
        <v>0</v>
      </c>
      <c r="AE37" s="237">
        <v>2599484</v>
      </c>
      <c r="AF37" s="238">
        <v>655173</v>
      </c>
      <c r="AG37" s="238">
        <v>0</v>
      </c>
      <c r="AH37" s="238">
        <v>84882</v>
      </c>
      <c r="AI37" s="238">
        <v>0</v>
      </c>
      <c r="AJ37" s="238">
        <v>4607614</v>
      </c>
      <c r="AK37" s="238">
        <v>21732</v>
      </c>
      <c r="AL37" s="238">
        <v>73452</v>
      </c>
      <c r="AM37" s="238">
        <v>780</v>
      </c>
      <c r="AN37" s="238">
        <v>0</v>
      </c>
      <c r="AO37" s="238">
        <v>0</v>
      </c>
      <c r="AP37" s="237">
        <v>5443633</v>
      </c>
      <c r="AQ37" s="236">
        <v>-2844149</v>
      </c>
      <c r="AR37" t="s">
        <v>842</v>
      </c>
    </row>
    <row r="38" spans="13:44" x14ac:dyDescent="0.35">
      <c r="M38" s="239" t="s">
        <v>236</v>
      </c>
      <c r="N38" s="238">
        <v>5009046</v>
      </c>
      <c r="O38" s="238">
        <v>35285</v>
      </c>
      <c r="P38" s="238">
        <v>87416</v>
      </c>
      <c r="Q38" s="238">
        <v>14700929</v>
      </c>
      <c r="R38" s="238">
        <v>733285</v>
      </c>
      <c r="S38" s="238">
        <v>3857</v>
      </c>
      <c r="T38" s="238">
        <v>12735</v>
      </c>
      <c r="U38" s="238">
        <v>0</v>
      </c>
      <c r="V38" s="238">
        <v>1892487</v>
      </c>
      <c r="W38" s="238">
        <v>1087244</v>
      </c>
      <c r="X38" s="238">
        <v>4211</v>
      </c>
      <c r="Y38" s="238">
        <v>18969</v>
      </c>
      <c r="Z38" s="238">
        <v>2111749</v>
      </c>
      <c r="AA38" s="238">
        <v>60033</v>
      </c>
      <c r="AB38" s="238">
        <v>178559</v>
      </c>
      <c r="AC38" s="238">
        <v>0</v>
      </c>
      <c r="AD38" s="238">
        <v>17715</v>
      </c>
      <c r="AE38" s="237">
        <v>6120844</v>
      </c>
      <c r="AF38" s="238">
        <v>4314186</v>
      </c>
      <c r="AG38" s="238">
        <v>0</v>
      </c>
      <c r="AH38" s="238">
        <v>0</v>
      </c>
      <c r="AI38" s="238">
        <v>0</v>
      </c>
      <c r="AJ38" s="238">
        <v>20700048</v>
      </c>
      <c r="AK38" s="238">
        <v>0</v>
      </c>
      <c r="AL38" s="238">
        <v>3863</v>
      </c>
      <c r="AM38" s="238">
        <v>10761</v>
      </c>
      <c r="AN38" s="238">
        <v>0</v>
      </c>
      <c r="AO38" s="238">
        <v>0</v>
      </c>
      <c r="AP38" s="237">
        <v>25028858</v>
      </c>
      <c r="AQ38" s="236">
        <v>-18908014</v>
      </c>
    </row>
    <row r="39" spans="13:44" x14ac:dyDescent="0.35">
      <c r="M39" s="239" t="s">
        <v>254</v>
      </c>
      <c r="N39" s="238">
        <v>2237698</v>
      </c>
      <c r="O39" s="238">
        <v>451230</v>
      </c>
      <c r="P39" s="238">
        <v>430795</v>
      </c>
      <c r="Q39" s="238">
        <v>10817167</v>
      </c>
      <c r="R39" s="238">
        <v>330941</v>
      </c>
      <c r="S39" s="238">
        <v>48139</v>
      </c>
      <c r="T39" s="238">
        <v>62309</v>
      </c>
      <c r="U39" s="238">
        <v>76257</v>
      </c>
      <c r="V39" s="238">
        <v>1374522</v>
      </c>
      <c r="W39" s="238">
        <v>485580</v>
      </c>
      <c r="X39" s="238">
        <v>53696</v>
      </c>
      <c r="Y39" s="238">
        <v>93483</v>
      </c>
      <c r="Z39" s="238">
        <v>1546855</v>
      </c>
      <c r="AA39" s="238">
        <v>120286</v>
      </c>
      <c r="AB39" s="238">
        <v>207</v>
      </c>
      <c r="AC39" s="238">
        <v>0</v>
      </c>
      <c r="AD39" s="238">
        <v>0</v>
      </c>
      <c r="AE39" s="237">
        <v>4192276</v>
      </c>
      <c r="AF39" s="238">
        <v>1263061</v>
      </c>
      <c r="AG39" s="238">
        <v>7901</v>
      </c>
      <c r="AH39" s="238">
        <v>150522</v>
      </c>
      <c r="AI39" s="238">
        <v>316743</v>
      </c>
      <c r="AJ39" s="238">
        <v>10625852</v>
      </c>
      <c r="AK39" s="238">
        <v>28961</v>
      </c>
      <c r="AL39" s="238">
        <v>127134</v>
      </c>
      <c r="AM39" s="238">
        <v>9631</v>
      </c>
      <c r="AN39" s="238">
        <v>0</v>
      </c>
      <c r="AO39" s="238">
        <v>72406</v>
      </c>
      <c r="AP39" s="237">
        <v>12602210</v>
      </c>
      <c r="AQ39" s="236">
        <v>-8409933</v>
      </c>
      <c r="AR39" t="s">
        <v>841</v>
      </c>
    </row>
    <row r="40" spans="13:44" x14ac:dyDescent="0.35">
      <c r="M40" s="239" t="s">
        <v>29</v>
      </c>
      <c r="N40" s="238">
        <v>2121086</v>
      </c>
      <c r="O40" s="238">
        <v>529896</v>
      </c>
      <c r="P40" s="238">
        <v>143450</v>
      </c>
      <c r="Q40" s="238">
        <v>7010251</v>
      </c>
      <c r="R40" s="238">
        <v>313407</v>
      </c>
      <c r="S40" s="238">
        <v>64201</v>
      </c>
      <c r="T40" s="238">
        <v>27771</v>
      </c>
      <c r="U40" s="238">
        <v>0</v>
      </c>
      <c r="V40" s="238">
        <v>893819</v>
      </c>
      <c r="W40" s="238">
        <v>460276</v>
      </c>
      <c r="X40" s="238">
        <v>63058</v>
      </c>
      <c r="Y40" s="238">
        <v>31129</v>
      </c>
      <c r="Z40" s="238">
        <v>1002466</v>
      </c>
      <c r="AA40" s="238">
        <v>0</v>
      </c>
      <c r="AB40" s="238">
        <v>164790</v>
      </c>
      <c r="AC40" s="238">
        <v>0</v>
      </c>
      <c r="AD40" s="238">
        <v>0</v>
      </c>
      <c r="AE40" s="237">
        <v>3020915</v>
      </c>
      <c r="AF40" s="238">
        <v>1939856</v>
      </c>
      <c r="AG40" s="238">
        <v>34204</v>
      </c>
      <c r="AH40" s="238">
        <v>35544</v>
      </c>
      <c r="AI40" s="238">
        <v>51463</v>
      </c>
      <c r="AJ40" s="238">
        <v>5813717</v>
      </c>
      <c r="AK40" s="238">
        <v>34362</v>
      </c>
      <c r="AL40" s="238">
        <v>29979</v>
      </c>
      <c r="AM40" s="238">
        <v>6946</v>
      </c>
      <c r="AN40" s="238">
        <v>0</v>
      </c>
      <c r="AO40" s="238">
        <v>62280</v>
      </c>
      <c r="AP40" s="237">
        <v>8008351</v>
      </c>
      <c r="AQ40" s="236">
        <v>-4987436</v>
      </c>
    </row>
    <row r="41" spans="13:44" x14ac:dyDescent="0.35">
      <c r="M41" s="239" t="s">
        <v>83</v>
      </c>
      <c r="N41" s="238">
        <v>4683370</v>
      </c>
      <c r="O41" s="238">
        <v>364442</v>
      </c>
      <c r="P41" s="238">
        <v>0</v>
      </c>
      <c r="Q41" s="238">
        <v>12075230</v>
      </c>
      <c r="R41" s="238">
        <v>727764</v>
      </c>
      <c r="S41" s="238">
        <v>36903</v>
      </c>
      <c r="T41" s="238">
        <v>0</v>
      </c>
      <c r="U41" s="238">
        <v>0</v>
      </c>
      <c r="V41" s="238">
        <v>1512187</v>
      </c>
      <c r="W41" s="238">
        <v>1016291</v>
      </c>
      <c r="X41" s="238">
        <v>43369</v>
      </c>
      <c r="Y41" s="238">
        <v>0</v>
      </c>
      <c r="Z41" s="238">
        <v>1726758</v>
      </c>
      <c r="AA41" s="238">
        <v>26337</v>
      </c>
      <c r="AB41" s="238">
        <v>0</v>
      </c>
      <c r="AC41" s="238">
        <v>0</v>
      </c>
      <c r="AD41" s="238">
        <v>0</v>
      </c>
      <c r="AE41" s="237">
        <v>5089609</v>
      </c>
      <c r="AF41" s="238">
        <v>2160068</v>
      </c>
      <c r="AG41" s="238">
        <v>0</v>
      </c>
      <c r="AH41" s="238">
        <v>0</v>
      </c>
      <c r="AI41" s="238">
        <v>0</v>
      </c>
      <c r="AJ41" s="238">
        <v>0</v>
      </c>
      <c r="AK41" s="238">
        <v>13296655</v>
      </c>
      <c r="AL41" s="238">
        <v>0</v>
      </c>
      <c r="AM41" s="238">
        <v>0</v>
      </c>
      <c r="AN41" s="238">
        <v>0</v>
      </c>
      <c r="AO41" s="238">
        <v>0</v>
      </c>
      <c r="AP41" s="237">
        <v>15456723</v>
      </c>
      <c r="AQ41" s="236">
        <v>-10367114</v>
      </c>
      <c r="AR41" t="s">
        <v>840</v>
      </c>
    </row>
    <row r="42" spans="13:44" x14ac:dyDescent="0.35">
      <c r="M42" s="239" t="s">
        <v>273</v>
      </c>
      <c r="N42" s="238">
        <v>4837337</v>
      </c>
      <c r="O42" s="238">
        <v>105032</v>
      </c>
      <c r="P42" s="238">
        <v>9426</v>
      </c>
      <c r="Q42" s="238">
        <v>12291266</v>
      </c>
      <c r="R42" s="238">
        <v>812010</v>
      </c>
      <c r="S42" s="238">
        <v>12770</v>
      </c>
      <c r="T42" s="238">
        <v>1386</v>
      </c>
      <c r="U42" s="238">
        <v>0</v>
      </c>
      <c r="V42" s="238">
        <v>1594317</v>
      </c>
      <c r="W42" s="238">
        <v>1197707</v>
      </c>
      <c r="X42" s="238">
        <v>13410</v>
      </c>
      <c r="Y42" s="238">
        <v>2045</v>
      </c>
      <c r="Z42" s="238">
        <v>1765686</v>
      </c>
      <c r="AA42" s="238">
        <v>45038</v>
      </c>
      <c r="AB42" s="238">
        <v>0</v>
      </c>
      <c r="AC42" s="238">
        <v>0</v>
      </c>
      <c r="AD42" s="238">
        <v>0</v>
      </c>
      <c r="AE42" s="237">
        <v>5444369</v>
      </c>
      <c r="AF42" s="238">
        <v>5514832</v>
      </c>
      <c r="AG42" s="238">
        <v>0</v>
      </c>
      <c r="AH42" s="238">
        <v>0</v>
      </c>
      <c r="AI42" s="238">
        <v>0</v>
      </c>
      <c r="AJ42" s="238">
        <v>21888198</v>
      </c>
      <c r="AK42" s="238">
        <v>17933</v>
      </c>
      <c r="AL42" s="238">
        <v>0</v>
      </c>
      <c r="AM42" s="238">
        <v>0</v>
      </c>
      <c r="AN42" s="238">
        <v>0</v>
      </c>
      <c r="AO42" s="238">
        <v>185691</v>
      </c>
      <c r="AP42" s="237">
        <v>27606653</v>
      </c>
      <c r="AQ42" s="236">
        <v>-22162285</v>
      </c>
      <c r="AR42" t="s">
        <v>839</v>
      </c>
    </row>
    <row r="43" spans="13:44" x14ac:dyDescent="0.35">
      <c r="M43" s="239" t="s">
        <v>99</v>
      </c>
      <c r="N43" s="238">
        <v>2067068</v>
      </c>
      <c r="O43" s="238">
        <v>39900</v>
      </c>
      <c r="P43" s="238">
        <v>7206</v>
      </c>
      <c r="Q43" s="238">
        <v>5937167</v>
      </c>
      <c r="R43" s="238">
        <v>308602</v>
      </c>
      <c r="S43" s="238">
        <v>4313</v>
      </c>
      <c r="T43" s="238">
        <v>1041</v>
      </c>
      <c r="U43" s="238">
        <v>3878</v>
      </c>
      <c r="V43" s="238">
        <v>755842</v>
      </c>
      <c r="W43" s="238">
        <v>448554</v>
      </c>
      <c r="X43" s="238">
        <v>4748</v>
      </c>
      <c r="Y43" s="238">
        <v>1564</v>
      </c>
      <c r="Z43" s="238">
        <v>849015</v>
      </c>
      <c r="AA43" s="238">
        <v>0</v>
      </c>
      <c r="AB43" s="238">
        <v>0</v>
      </c>
      <c r="AC43" s="238">
        <v>0</v>
      </c>
      <c r="AD43" s="238">
        <v>0</v>
      </c>
      <c r="AE43" s="237">
        <v>2377556</v>
      </c>
      <c r="AF43" s="238">
        <v>1298312</v>
      </c>
      <c r="AG43" s="238">
        <v>0</v>
      </c>
      <c r="AH43" s="238">
        <v>0</v>
      </c>
      <c r="AI43" s="238">
        <v>0</v>
      </c>
      <c r="AJ43" s="238">
        <v>6430070</v>
      </c>
      <c r="AK43" s="238">
        <v>0</v>
      </c>
      <c r="AL43" s="238">
        <v>2472</v>
      </c>
      <c r="AM43" s="238">
        <v>0</v>
      </c>
      <c r="AN43" s="238">
        <v>0</v>
      </c>
      <c r="AO43" s="238">
        <v>0</v>
      </c>
      <c r="AP43" s="237">
        <v>7730854</v>
      </c>
      <c r="AQ43" s="236">
        <v>-5353297</v>
      </c>
      <c r="AR43" t="s">
        <v>838</v>
      </c>
    </row>
    <row r="44" spans="13:44" x14ac:dyDescent="0.35">
      <c r="M44" s="239" t="s">
        <v>81</v>
      </c>
      <c r="N44" s="238">
        <v>9520943</v>
      </c>
      <c r="O44" s="238">
        <v>243132</v>
      </c>
      <c r="P44" s="238">
        <v>102375</v>
      </c>
      <c r="Q44" s="238">
        <v>32146495</v>
      </c>
      <c r="R44" s="238">
        <v>1362678</v>
      </c>
      <c r="S44" s="238">
        <v>27125</v>
      </c>
      <c r="T44" s="238">
        <v>14950</v>
      </c>
      <c r="U44" s="238">
        <v>9463</v>
      </c>
      <c r="V44" s="238">
        <v>4116575</v>
      </c>
      <c r="W44" s="238">
        <v>2066045</v>
      </c>
      <c r="X44" s="238">
        <v>28933</v>
      </c>
      <c r="Y44" s="238">
        <v>22215</v>
      </c>
      <c r="Z44" s="238">
        <v>4596949</v>
      </c>
      <c r="AA44" s="238">
        <v>289307</v>
      </c>
      <c r="AB44" s="238">
        <v>0</v>
      </c>
      <c r="AC44" s="238">
        <v>13441</v>
      </c>
      <c r="AD44" s="238">
        <v>0</v>
      </c>
      <c r="AE44" s="237">
        <v>12547681</v>
      </c>
      <c r="AF44" s="238">
        <v>8227993</v>
      </c>
      <c r="AG44" s="238">
        <v>46731</v>
      </c>
      <c r="AH44" s="238">
        <v>0</v>
      </c>
      <c r="AI44" s="238">
        <v>3931</v>
      </c>
      <c r="AJ44" s="238">
        <v>39340243</v>
      </c>
      <c r="AK44" s="238">
        <v>19578</v>
      </c>
      <c r="AL44" s="238">
        <v>7342</v>
      </c>
      <c r="AM44" s="238">
        <v>413</v>
      </c>
      <c r="AN44" s="238">
        <v>0</v>
      </c>
      <c r="AO44" s="238">
        <v>281</v>
      </c>
      <c r="AP44" s="237">
        <v>47646512</v>
      </c>
      <c r="AQ44" s="236">
        <v>-35098831</v>
      </c>
    </row>
    <row r="45" spans="13:44" x14ac:dyDescent="0.35">
      <c r="M45" s="239" t="s">
        <v>268</v>
      </c>
      <c r="N45" s="238">
        <v>2171454</v>
      </c>
      <c r="O45" s="238">
        <v>386324</v>
      </c>
      <c r="P45" s="238">
        <v>115031</v>
      </c>
      <c r="Q45" s="238">
        <v>10247742</v>
      </c>
      <c r="R45" s="238">
        <v>333089</v>
      </c>
      <c r="S45" s="238">
        <v>42318</v>
      </c>
      <c r="T45" s="238">
        <v>40474</v>
      </c>
      <c r="U45" s="238">
        <v>0</v>
      </c>
      <c r="V45" s="238">
        <v>1308385</v>
      </c>
      <c r="W45" s="238">
        <v>471206</v>
      </c>
      <c r="X45" s="238">
        <v>45973</v>
      </c>
      <c r="Y45" s="238">
        <v>24962</v>
      </c>
      <c r="Z45" s="238">
        <v>1465427</v>
      </c>
      <c r="AA45" s="238">
        <v>39342</v>
      </c>
      <c r="AB45" s="238">
        <v>3514</v>
      </c>
      <c r="AC45" s="238">
        <v>0</v>
      </c>
      <c r="AD45" s="238">
        <v>0</v>
      </c>
      <c r="AE45" s="237">
        <v>3774688</v>
      </c>
      <c r="AF45" s="238">
        <v>1623508</v>
      </c>
      <c r="AG45" s="238">
        <v>1425</v>
      </c>
      <c r="AH45" s="238">
        <v>12303</v>
      </c>
      <c r="AI45" s="238">
        <v>5631</v>
      </c>
      <c r="AJ45" s="238">
        <v>7758923</v>
      </c>
      <c r="AK45" s="238">
        <v>10468</v>
      </c>
      <c r="AL45" s="238">
        <v>72690</v>
      </c>
      <c r="AM45" s="238">
        <v>17691</v>
      </c>
      <c r="AN45" s="238">
        <v>0</v>
      </c>
      <c r="AO45" s="238">
        <v>0</v>
      </c>
      <c r="AP45" s="237">
        <v>9502640</v>
      </c>
      <c r="AQ45" s="236">
        <v>-5727952</v>
      </c>
    </row>
    <row r="46" spans="13:44" x14ac:dyDescent="0.35">
      <c r="M46" s="239" t="s">
        <v>279</v>
      </c>
      <c r="N46" s="238">
        <v>7538910</v>
      </c>
      <c r="O46" s="238">
        <v>102102</v>
      </c>
      <c r="P46" s="238">
        <v>407387</v>
      </c>
      <c r="Q46" s="238">
        <v>24883865</v>
      </c>
      <c r="R46" s="238">
        <v>1042637</v>
      </c>
      <c r="S46" s="238">
        <v>9682</v>
      </c>
      <c r="T46" s="238">
        <v>156645</v>
      </c>
      <c r="U46" s="238">
        <v>0</v>
      </c>
      <c r="V46" s="238">
        <v>3114374</v>
      </c>
      <c r="W46" s="238">
        <v>1542750</v>
      </c>
      <c r="X46" s="238">
        <v>11068</v>
      </c>
      <c r="Y46" s="238">
        <v>166498</v>
      </c>
      <c r="Z46" s="238">
        <v>3456882</v>
      </c>
      <c r="AA46" s="238">
        <v>348779</v>
      </c>
      <c r="AB46" s="238">
        <v>335933</v>
      </c>
      <c r="AC46" s="238">
        <v>0</v>
      </c>
      <c r="AD46" s="238">
        <v>0</v>
      </c>
      <c r="AE46" s="237">
        <v>10185248</v>
      </c>
      <c r="AF46" s="238">
        <v>8426762</v>
      </c>
      <c r="AG46" s="238">
        <v>9940</v>
      </c>
      <c r="AH46" s="238">
        <v>34384</v>
      </c>
      <c r="AI46" s="238">
        <v>0</v>
      </c>
      <c r="AJ46" s="238">
        <v>36774641</v>
      </c>
      <c r="AK46" s="238">
        <v>11126</v>
      </c>
      <c r="AL46" s="238">
        <v>99233</v>
      </c>
      <c r="AM46" s="238">
        <v>6946</v>
      </c>
      <c r="AN46" s="238">
        <v>0</v>
      </c>
      <c r="AO46" s="238">
        <v>0</v>
      </c>
      <c r="AP46" s="237">
        <v>45363032</v>
      </c>
      <c r="AQ46" s="236">
        <v>-35177784</v>
      </c>
      <c r="AR46" t="s">
        <v>837</v>
      </c>
    </row>
    <row r="47" spans="13:44" x14ac:dyDescent="0.35">
      <c r="AE47" s="235">
        <v>257178267</v>
      </c>
      <c r="AP47" s="149">
        <v>857628635</v>
      </c>
      <c r="AQ47" s="234">
        <v>-600450369</v>
      </c>
    </row>
    <row r="52" spans="12:43" ht="15.5" x14ac:dyDescent="0.35">
      <c r="L52" s="9" t="s">
        <v>205</v>
      </c>
      <c r="M52" s="13">
        <f>SUM(N52:AS52)</f>
        <v>155126508</v>
      </c>
      <c r="N52" s="85"/>
      <c r="O52" s="85"/>
      <c r="P52" s="85"/>
      <c r="Q52" s="85"/>
      <c r="R52" s="14"/>
      <c r="S52" s="14"/>
      <c r="T52" s="14"/>
      <c r="U52" s="14"/>
      <c r="V52" s="14"/>
      <c r="W52" s="17"/>
      <c r="X52" s="17"/>
      <c r="Y52" s="17"/>
      <c r="Z52" s="17"/>
      <c r="AA52" s="20"/>
      <c r="AB52" s="26"/>
      <c r="AC52" s="26"/>
      <c r="AD52" s="29"/>
      <c r="AE52" s="118"/>
      <c r="AF52" s="123">
        <f>SUM(AF2:AF47)</f>
        <v>151035844</v>
      </c>
      <c r="AG52" s="123">
        <f t="shared" ref="AG52:AI52" si="0">SUM(AG2:AG47)</f>
        <v>830969</v>
      </c>
      <c r="AH52" s="123">
        <f t="shared" si="0"/>
        <v>2024949</v>
      </c>
      <c r="AI52" s="123">
        <f t="shared" si="0"/>
        <v>1234746</v>
      </c>
      <c r="AJ52" s="34"/>
      <c r="AK52" s="34"/>
      <c r="AL52" s="34"/>
      <c r="AM52" s="34"/>
      <c r="AN52" s="26"/>
      <c r="AO52" s="125"/>
      <c r="AP52" s="118"/>
      <c r="AQ52" s="118"/>
    </row>
    <row r="53" spans="12:43" ht="15.5" x14ac:dyDescent="0.35">
      <c r="L53" s="34" t="s">
        <v>209</v>
      </c>
      <c r="M53" s="13">
        <f t="shared" ref="M53:M55" si="1">SUM(N53:AS53)</f>
        <v>697822515</v>
      </c>
      <c r="N53" s="85"/>
      <c r="O53" s="85"/>
      <c r="P53" s="85"/>
      <c r="Q53" s="85"/>
      <c r="R53" s="14"/>
      <c r="S53" s="14"/>
      <c r="T53" s="14"/>
      <c r="U53" s="14"/>
      <c r="V53" s="14"/>
      <c r="W53" s="17"/>
      <c r="X53" s="17"/>
      <c r="Y53" s="17"/>
      <c r="Z53" s="17"/>
      <c r="AA53" s="20"/>
      <c r="AB53" s="26"/>
      <c r="AC53" s="26"/>
      <c r="AD53" s="29"/>
      <c r="AE53" s="118"/>
      <c r="AF53" s="9"/>
      <c r="AG53" s="9"/>
      <c r="AH53" s="9"/>
      <c r="AI53" s="9"/>
      <c r="AJ53" s="115">
        <f>SUM(AJ2:AJ47)</f>
        <v>680332619</v>
      </c>
      <c r="AK53" s="115">
        <f t="shared" ref="AK53:AM53" si="2">SUM(AK2:AK47)</f>
        <v>14379683</v>
      </c>
      <c r="AL53" s="115">
        <f t="shared" si="2"/>
        <v>2596720</v>
      </c>
      <c r="AM53" s="115">
        <f t="shared" si="2"/>
        <v>513493</v>
      </c>
      <c r="AN53" s="26"/>
      <c r="AO53" s="125"/>
      <c r="AP53" s="118"/>
      <c r="AQ53" s="118"/>
    </row>
    <row r="54" spans="12:43" ht="15.5" x14ac:dyDescent="0.35">
      <c r="L54" s="26" t="s">
        <v>210</v>
      </c>
      <c r="M54" s="13">
        <f t="shared" si="1"/>
        <v>1343655</v>
      </c>
      <c r="N54" s="85"/>
      <c r="O54" s="85"/>
      <c r="P54" s="85"/>
      <c r="Q54" s="85"/>
      <c r="R54" s="14"/>
      <c r="S54" s="14"/>
      <c r="T54" s="14"/>
      <c r="U54" s="14"/>
      <c r="V54" s="14"/>
      <c r="W54" s="17"/>
      <c r="X54" s="17"/>
      <c r="Y54" s="17"/>
      <c r="Z54" s="17"/>
      <c r="AA54" s="20"/>
      <c r="AB54" s="26"/>
      <c r="AC54" s="26"/>
      <c r="AD54" s="29"/>
      <c r="AE54" s="118"/>
      <c r="AF54" s="9"/>
      <c r="AG54" s="9"/>
      <c r="AH54" s="9"/>
      <c r="AI54" s="9"/>
      <c r="AJ54" s="34"/>
      <c r="AK54" s="34"/>
      <c r="AL54" s="34"/>
      <c r="AM54" s="34"/>
      <c r="AN54" s="116">
        <f>SUM(AN2:AN47)</f>
        <v>1343655</v>
      </c>
      <c r="AO54" s="125"/>
      <c r="AP54" s="118"/>
      <c r="AQ54" s="118"/>
    </row>
    <row r="55" spans="12:43" ht="15.5" x14ac:dyDescent="0.35">
      <c r="L55" s="29" t="s">
        <v>7</v>
      </c>
      <c r="M55" s="13">
        <f t="shared" si="1"/>
        <v>3335958</v>
      </c>
      <c r="N55" s="85"/>
      <c r="O55" s="85"/>
      <c r="P55" s="85"/>
      <c r="Q55" s="85"/>
      <c r="R55" s="14"/>
      <c r="S55" s="14"/>
      <c r="T55" s="14"/>
      <c r="U55" s="14"/>
      <c r="V55" s="14"/>
      <c r="W55" s="17"/>
      <c r="X55" s="17"/>
      <c r="Y55" s="17"/>
      <c r="Z55" s="17"/>
      <c r="AA55" s="20"/>
      <c r="AB55" s="26"/>
      <c r="AC55" s="26"/>
      <c r="AD55" s="29"/>
      <c r="AE55" s="118"/>
      <c r="AF55" s="9"/>
      <c r="AG55" s="9"/>
      <c r="AH55" s="9"/>
      <c r="AI55" s="9"/>
      <c r="AJ55" s="34"/>
      <c r="AK55" s="34"/>
      <c r="AL55" s="34"/>
      <c r="AM55" s="34"/>
      <c r="AN55" s="26"/>
      <c r="AO55" s="126">
        <f>SUM(AO2:AO47)</f>
        <v>3335958</v>
      </c>
      <c r="AP55" s="118"/>
      <c r="AQ55" s="118"/>
    </row>
    <row r="56" spans="12:43" ht="15.5" x14ac:dyDescent="0.35">
      <c r="L56" s="2"/>
      <c r="M56" s="38">
        <f>SUM(M52:M55)</f>
        <v>857628636</v>
      </c>
      <c r="N56" s="85"/>
      <c r="O56" s="85"/>
      <c r="P56" s="85"/>
      <c r="Q56" s="85"/>
      <c r="R56" s="14"/>
      <c r="S56" s="14"/>
      <c r="T56" s="14"/>
      <c r="U56" s="14"/>
      <c r="V56" s="14"/>
      <c r="W56" s="17"/>
      <c r="X56" s="17"/>
      <c r="Y56" s="17"/>
      <c r="Z56" s="17"/>
      <c r="AA56" s="20"/>
      <c r="AB56" s="26"/>
      <c r="AC56" s="26"/>
      <c r="AD56" s="29"/>
      <c r="AE56" s="118"/>
      <c r="AF56" s="9"/>
      <c r="AG56" s="9"/>
      <c r="AH56" s="9"/>
      <c r="AI56" s="9"/>
      <c r="AJ56" s="34"/>
      <c r="AK56" s="34"/>
      <c r="AL56" s="34"/>
      <c r="AM56" s="34"/>
      <c r="AN56" s="26"/>
      <c r="AO56" s="125"/>
      <c r="AP56" s="118"/>
      <c r="AQ56" s="118"/>
    </row>
    <row r="57" spans="12:43" ht="15.5" x14ac:dyDescent="0.35">
      <c r="L57" s="2"/>
      <c r="M57" s="2"/>
      <c r="N57" s="85"/>
      <c r="O57" s="85"/>
      <c r="P57" s="85"/>
      <c r="Q57" s="85"/>
      <c r="R57" s="14"/>
      <c r="S57" s="14"/>
      <c r="T57" s="14"/>
      <c r="U57" s="14"/>
      <c r="V57" s="14"/>
      <c r="W57" s="17"/>
      <c r="X57" s="17"/>
      <c r="Y57" s="17"/>
      <c r="Z57" s="17"/>
      <c r="AA57" s="20"/>
      <c r="AB57" s="26"/>
      <c r="AC57" s="26"/>
      <c r="AD57" s="29"/>
      <c r="AE57" s="118"/>
      <c r="AF57" s="9"/>
      <c r="AG57" s="9"/>
      <c r="AH57" s="9"/>
      <c r="AI57" s="9"/>
      <c r="AJ57" s="34"/>
      <c r="AK57" s="34"/>
      <c r="AL57" s="34"/>
      <c r="AM57" s="34"/>
      <c r="AN57" s="26"/>
      <c r="AO57" s="125"/>
      <c r="AP57" s="118"/>
      <c r="AQ57" s="118"/>
    </row>
    <row r="58" spans="12:43" ht="15.5" x14ac:dyDescent="0.35">
      <c r="L58" s="2"/>
      <c r="M58" s="2"/>
      <c r="N58" s="85"/>
      <c r="O58" s="85"/>
      <c r="P58" s="85"/>
      <c r="Q58" s="85"/>
      <c r="R58" s="14"/>
      <c r="S58" s="14"/>
      <c r="T58" s="14"/>
      <c r="U58" s="14"/>
      <c r="V58" s="14"/>
      <c r="W58" s="17"/>
      <c r="X58" s="17"/>
      <c r="Y58" s="17"/>
      <c r="Z58" s="17"/>
      <c r="AA58" s="20"/>
      <c r="AB58" s="26"/>
      <c r="AC58" s="26"/>
      <c r="AD58" s="29"/>
      <c r="AE58" s="118"/>
      <c r="AF58" s="9"/>
      <c r="AG58" s="9"/>
      <c r="AH58" s="9"/>
      <c r="AI58" s="9"/>
      <c r="AJ58" s="34"/>
      <c r="AK58" s="34"/>
      <c r="AL58" s="34"/>
      <c r="AM58" s="34"/>
      <c r="AN58" s="26"/>
      <c r="AO58" s="125"/>
      <c r="AP58" s="118"/>
      <c r="AQ58" s="118"/>
    </row>
    <row r="59" spans="12:43" ht="15.5" x14ac:dyDescent="0.35">
      <c r="L59" s="14" t="s">
        <v>203</v>
      </c>
      <c r="M59" s="13">
        <f t="shared" ref="M59:M64" si="3">SUM(N59:AS59)</f>
        <v>112676957</v>
      </c>
      <c r="N59" s="85"/>
      <c r="O59" s="85"/>
      <c r="P59" s="85"/>
      <c r="Q59" s="85"/>
      <c r="R59" s="84">
        <f>SUM(R2:R47)</f>
        <v>28073782</v>
      </c>
      <c r="S59" s="84">
        <f t="shared" ref="S59:V59" si="4">SUM(S2:S47)</f>
        <v>1124343</v>
      </c>
      <c r="T59" s="84">
        <f t="shared" si="4"/>
        <v>1541071</v>
      </c>
      <c r="U59" s="84">
        <f t="shared" si="4"/>
        <v>1146111</v>
      </c>
      <c r="V59" s="84">
        <f t="shared" si="4"/>
        <v>80791650</v>
      </c>
      <c r="W59" s="17"/>
      <c r="X59" s="17"/>
      <c r="Y59" s="17"/>
      <c r="Z59" s="17"/>
      <c r="AA59" s="20"/>
      <c r="AB59" s="26"/>
      <c r="AC59" s="26"/>
      <c r="AD59" s="29"/>
      <c r="AE59" s="118"/>
      <c r="AF59" s="9"/>
      <c r="AG59" s="9"/>
      <c r="AH59" s="9"/>
      <c r="AI59" s="9"/>
      <c r="AJ59" s="34"/>
      <c r="AK59" s="34"/>
      <c r="AL59" s="34"/>
      <c r="AM59" s="34"/>
      <c r="AN59" s="26"/>
      <c r="AO59" s="125"/>
      <c r="AP59" s="118"/>
      <c r="AQ59" s="118"/>
    </row>
    <row r="60" spans="12:43" ht="15.5" x14ac:dyDescent="0.35">
      <c r="L60" s="17" t="s">
        <v>202</v>
      </c>
      <c r="M60" s="13">
        <f t="shared" si="3"/>
        <v>134868982</v>
      </c>
      <c r="N60" s="85"/>
      <c r="O60" s="85"/>
      <c r="P60" s="85"/>
      <c r="Q60" s="85"/>
      <c r="R60" s="14"/>
      <c r="S60" s="14"/>
      <c r="T60" s="14"/>
      <c r="U60" s="14"/>
      <c r="V60" s="14"/>
      <c r="W60" s="90">
        <f>SUM(W2:W47)</f>
        <v>41216880</v>
      </c>
      <c r="X60" s="90">
        <f t="shared" ref="X60:Z60" si="5">SUM(X2:X47)</f>
        <v>1186723</v>
      </c>
      <c r="Y60" s="90">
        <f t="shared" si="5"/>
        <v>1916371</v>
      </c>
      <c r="Z60" s="90">
        <f t="shared" si="5"/>
        <v>90549008</v>
      </c>
      <c r="AA60" s="20"/>
      <c r="AB60" s="26"/>
      <c r="AC60" s="26"/>
      <c r="AD60" s="29"/>
      <c r="AE60" s="118"/>
      <c r="AF60" s="9"/>
      <c r="AG60" s="9"/>
      <c r="AH60" s="9"/>
      <c r="AI60" s="9"/>
      <c r="AJ60" s="34"/>
      <c r="AK60" s="34"/>
      <c r="AL60" s="34"/>
      <c r="AM60" s="34"/>
      <c r="AN60" s="26"/>
      <c r="AO60" s="125"/>
      <c r="AP60" s="118"/>
      <c r="AQ60" s="118"/>
    </row>
    <row r="61" spans="12:43" ht="15.5" x14ac:dyDescent="0.35">
      <c r="L61" s="20" t="s">
        <v>206</v>
      </c>
      <c r="M61" s="13">
        <f t="shared" si="3"/>
        <v>5786735</v>
      </c>
      <c r="N61" s="85"/>
      <c r="O61" s="85"/>
      <c r="P61" s="85"/>
      <c r="Q61" s="85"/>
      <c r="R61" s="14"/>
      <c r="S61" s="14"/>
      <c r="T61" s="14"/>
      <c r="U61" s="14"/>
      <c r="V61" s="14"/>
      <c r="W61" s="17"/>
      <c r="X61" s="17"/>
      <c r="Y61" s="17"/>
      <c r="Z61" s="17"/>
      <c r="AA61" s="93">
        <f>SUM(AA2:AA47)</f>
        <v>5786735</v>
      </c>
      <c r="AB61" s="26"/>
      <c r="AC61" s="26"/>
      <c r="AD61" s="29"/>
      <c r="AE61" s="118"/>
      <c r="AF61" s="9"/>
      <c r="AG61" s="9"/>
      <c r="AH61" s="9"/>
      <c r="AI61" s="9"/>
      <c r="AJ61" s="34"/>
      <c r="AK61" s="34"/>
      <c r="AL61" s="34"/>
      <c r="AM61" s="34"/>
      <c r="AN61" s="26"/>
      <c r="AO61" s="125"/>
      <c r="AP61" s="118"/>
      <c r="AQ61" s="118"/>
    </row>
    <row r="62" spans="12:43" ht="15.5" x14ac:dyDescent="0.35">
      <c r="L62" s="29" t="s">
        <v>7</v>
      </c>
      <c r="M62" s="13">
        <f t="shared" si="3"/>
        <v>565567</v>
      </c>
      <c r="N62" s="85"/>
      <c r="O62" s="85"/>
      <c r="P62" s="85"/>
      <c r="Q62" s="85"/>
      <c r="R62" s="14"/>
      <c r="S62" s="14"/>
      <c r="T62" s="14"/>
      <c r="U62" s="14"/>
      <c r="V62" s="14"/>
      <c r="W62" s="17"/>
      <c r="X62" s="17"/>
      <c r="Y62" s="17"/>
      <c r="Z62" s="17"/>
      <c r="AA62" s="20"/>
      <c r="AB62" s="26"/>
      <c r="AC62" s="26"/>
      <c r="AD62" s="101">
        <f>SUM(AD2:AD47)</f>
        <v>565567</v>
      </c>
      <c r="AE62" s="118"/>
      <c r="AF62" s="9"/>
      <c r="AG62" s="9"/>
      <c r="AH62" s="9"/>
      <c r="AI62" s="9"/>
      <c r="AJ62" s="34"/>
      <c r="AK62" s="34"/>
      <c r="AL62" s="34"/>
      <c r="AM62" s="34"/>
      <c r="AN62" s="26"/>
      <c r="AO62" s="125"/>
      <c r="AP62" s="118"/>
      <c r="AQ62" s="118"/>
    </row>
    <row r="63" spans="12:43" ht="15.5" x14ac:dyDescent="0.35">
      <c r="L63" s="26" t="s">
        <v>207</v>
      </c>
      <c r="M63" s="13">
        <f t="shared" si="3"/>
        <v>3280033</v>
      </c>
      <c r="N63" s="85"/>
      <c r="O63" s="85"/>
      <c r="P63" s="85"/>
      <c r="Q63" s="85"/>
      <c r="R63" s="14"/>
      <c r="S63" s="14"/>
      <c r="T63" s="14"/>
      <c r="U63" s="14"/>
      <c r="V63" s="14"/>
      <c r="W63" s="17"/>
      <c r="X63" s="17"/>
      <c r="Y63" s="17"/>
      <c r="Z63" s="17"/>
      <c r="AA63" s="20"/>
      <c r="AB63" s="116">
        <f>SUM(AB2:AB47)</f>
        <v>2475870</v>
      </c>
      <c r="AC63" s="116">
        <f>SUM(AC2:AC47)</f>
        <v>804163</v>
      </c>
      <c r="AD63" s="29"/>
      <c r="AE63" s="118"/>
      <c r="AF63" s="9"/>
      <c r="AG63" s="9"/>
      <c r="AH63" s="9"/>
      <c r="AI63" s="9"/>
      <c r="AJ63" s="34"/>
      <c r="AK63" s="34"/>
      <c r="AL63" s="34"/>
      <c r="AM63" s="34"/>
      <c r="AN63" s="26"/>
      <c r="AO63" s="125"/>
      <c r="AP63" s="118"/>
      <c r="AQ63" s="118"/>
    </row>
    <row r="64" spans="12:43" ht="15.5" x14ac:dyDescent="0.35">
      <c r="L64" s="30" t="s">
        <v>208</v>
      </c>
      <c r="M64" s="13">
        <f t="shared" si="3"/>
        <v>0</v>
      </c>
      <c r="N64" s="85"/>
      <c r="O64" s="85"/>
      <c r="P64" s="85"/>
      <c r="Q64" s="85"/>
      <c r="R64" s="14"/>
      <c r="S64" s="14"/>
      <c r="T64" s="14"/>
      <c r="U64" s="14"/>
      <c r="V64" s="14"/>
      <c r="W64" s="17"/>
      <c r="X64" s="17"/>
      <c r="Y64" s="17"/>
      <c r="Z64" s="17"/>
      <c r="AA64" s="20"/>
      <c r="AB64" s="26"/>
      <c r="AC64" s="26"/>
      <c r="AD64" s="29"/>
      <c r="AE64" s="118"/>
      <c r="AF64" s="9"/>
      <c r="AG64" s="9"/>
      <c r="AH64" s="9"/>
      <c r="AI64" s="9"/>
      <c r="AJ64" s="34"/>
      <c r="AK64" s="34"/>
      <c r="AL64" s="34"/>
      <c r="AM64" s="34"/>
      <c r="AN64" s="26"/>
      <c r="AO64" s="125"/>
      <c r="AP64" s="118"/>
      <c r="AQ64" s="118"/>
    </row>
    <row r="65" spans="12:43" ht="15.5" x14ac:dyDescent="0.35">
      <c r="L65" s="2"/>
      <c r="M65" s="38">
        <f>SUM(M59:M64)</f>
        <v>257178274</v>
      </c>
      <c r="N65" s="85"/>
      <c r="O65" s="85"/>
      <c r="P65" s="85"/>
      <c r="Q65" s="85"/>
      <c r="R65" s="14"/>
      <c r="S65" s="14"/>
      <c r="T65" s="14"/>
      <c r="U65" s="14"/>
      <c r="V65" s="14"/>
      <c r="W65" s="17"/>
      <c r="X65" s="17"/>
      <c r="Y65" s="17"/>
      <c r="Z65" s="17"/>
      <c r="AA65" s="20"/>
      <c r="AB65" s="26"/>
      <c r="AC65" s="26"/>
      <c r="AD65" s="29"/>
      <c r="AE65" s="118"/>
      <c r="AF65" s="9"/>
      <c r="AG65" s="9"/>
      <c r="AH65" s="9"/>
      <c r="AI65" s="9"/>
      <c r="AJ65" s="34"/>
      <c r="AK65" s="34"/>
      <c r="AL65" s="34"/>
      <c r="AM65" s="34"/>
      <c r="AN65" s="26"/>
      <c r="AO65" s="125"/>
      <c r="AP65" s="118"/>
      <c r="AQ65" s="118"/>
    </row>
    <row r="68" spans="12:43" x14ac:dyDescent="0.35">
      <c r="M68" s="149">
        <f>M65-M56</f>
        <v>-600450362</v>
      </c>
    </row>
    <row r="70" spans="12:43" x14ac:dyDescent="0.35">
      <c r="M70" s="250">
        <v>-600.45036200000004</v>
      </c>
    </row>
  </sheetData>
  <pageMargins left="0.7" right="0.7" top="0.75" bottom="0.75" header="0.3" footer="0.3"/>
  <pageSetup paperSize="9" scale="4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F0422-AC40-4B57-A5F2-EBDD44F5DEDD}">
  <sheetPr>
    <pageSetUpPr fitToPage="1"/>
  </sheetPr>
  <dimension ref="A1:AR70"/>
  <sheetViews>
    <sheetView topLeftCell="L13" zoomScale="56" zoomScaleNormal="56" workbookViewId="0">
      <selection activeCell="P68" sqref="P68"/>
    </sheetView>
  </sheetViews>
  <sheetFormatPr defaultRowHeight="14.5" x14ac:dyDescent="0.35"/>
  <cols>
    <col min="1" max="11" width="8.81640625" hidden="1" customWidth="1"/>
    <col min="12" max="12" width="30.453125" bestFit="1" customWidth="1"/>
    <col min="13" max="13" width="41.1796875" bestFit="1" customWidth="1"/>
    <col min="14" max="14" width="9.81640625" customWidth="1"/>
    <col min="15" max="15" width="8.81640625" customWidth="1"/>
    <col min="16" max="16" width="9.81640625" customWidth="1"/>
    <col min="17" max="17" width="10.81640625" customWidth="1"/>
    <col min="18" max="18" width="13.1796875" bestFit="1" customWidth="1"/>
    <col min="19" max="21" width="12" bestFit="1" customWidth="1"/>
    <col min="22" max="22" width="15.81640625" customWidth="1"/>
    <col min="23" max="23" width="13.1796875" bestFit="1" customWidth="1"/>
    <col min="24" max="25" width="12" bestFit="1" customWidth="1"/>
    <col min="26" max="26" width="13.1796875" bestFit="1" customWidth="1"/>
    <col min="27" max="29" width="12" bestFit="1" customWidth="1"/>
    <col min="30" max="30" width="10.1796875" bestFit="1" customWidth="1"/>
    <col min="31" max="31" width="10.81640625" bestFit="1" customWidth="1"/>
    <col min="32" max="32" width="14.453125" bestFit="1" customWidth="1"/>
    <col min="33" max="33" width="10.1796875" bestFit="1" customWidth="1"/>
    <col min="34" max="34" width="12" bestFit="1" customWidth="1"/>
    <col min="35" max="35" width="10.1796875" bestFit="1" customWidth="1"/>
    <col min="36" max="36" width="14.453125" bestFit="1" customWidth="1"/>
    <col min="37" max="37" width="13.1796875" bestFit="1" customWidth="1"/>
    <col min="38" max="38" width="12" bestFit="1" customWidth="1"/>
    <col min="39" max="39" width="10.1796875" bestFit="1" customWidth="1"/>
    <col min="40" max="41" width="12" bestFit="1" customWidth="1"/>
    <col min="42" max="42" width="10.81640625" bestFit="1" customWidth="1"/>
    <col min="43" max="43" width="11.54296875" bestFit="1" customWidth="1"/>
    <col min="44" max="44" width="0" hidden="1" customWidth="1"/>
  </cols>
  <sheetData>
    <row r="1" spans="13:44" ht="112.5" x14ac:dyDescent="0.35">
      <c r="M1" s="240" t="s">
        <v>456</v>
      </c>
      <c r="N1" s="240" t="s">
        <v>455</v>
      </c>
      <c r="O1" s="240" t="s">
        <v>454</v>
      </c>
      <c r="P1" s="240" t="s">
        <v>453</v>
      </c>
      <c r="Q1" s="240" t="s">
        <v>452</v>
      </c>
      <c r="R1" s="240" t="s">
        <v>451</v>
      </c>
      <c r="S1" s="240" t="s">
        <v>450</v>
      </c>
      <c r="T1" s="240" t="s">
        <v>449</v>
      </c>
      <c r="U1" s="240" t="s">
        <v>448</v>
      </c>
      <c r="V1" s="240" t="s">
        <v>447</v>
      </c>
      <c r="W1" s="240" t="s">
        <v>446</v>
      </c>
      <c r="X1" s="240" t="s">
        <v>445</v>
      </c>
      <c r="Y1" s="240" t="s">
        <v>444</v>
      </c>
      <c r="Z1" s="240" t="s">
        <v>443</v>
      </c>
      <c r="AA1" s="240" t="s">
        <v>442</v>
      </c>
      <c r="AB1" s="240" t="s">
        <v>441</v>
      </c>
      <c r="AC1" s="240" t="s">
        <v>440</v>
      </c>
      <c r="AD1" s="240" t="s">
        <v>439</v>
      </c>
      <c r="AE1" s="241" t="s">
        <v>438</v>
      </c>
      <c r="AF1" s="240" t="s">
        <v>437</v>
      </c>
      <c r="AG1" s="240" t="s">
        <v>436</v>
      </c>
      <c r="AH1" s="240" t="s">
        <v>435</v>
      </c>
      <c r="AI1" s="240" t="s">
        <v>434</v>
      </c>
      <c r="AJ1" s="240" t="s">
        <v>433</v>
      </c>
      <c r="AK1" s="240" t="s">
        <v>432</v>
      </c>
      <c r="AL1" s="240" t="s">
        <v>431</v>
      </c>
      <c r="AM1" s="240" t="s">
        <v>430</v>
      </c>
      <c r="AN1" s="240" t="s">
        <v>429</v>
      </c>
      <c r="AO1" s="240" t="s">
        <v>428</v>
      </c>
      <c r="AP1" s="240" t="s">
        <v>427</v>
      </c>
      <c r="AQ1" s="240" t="s">
        <v>426</v>
      </c>
      <c r="AR1" t="s">
        <v>863</v>
      </c>
    </row>
    <row r="2" spans="13:44" x14ac:dyDescent="0.35">
      <c r="M2" s="239" t="s">
        <v>216</v>
      </c>
      <c r="N2" s="238">
        <v>3070873</v>
      </c>
      <c r="O2" s="238">
        <v>198933</v>
      </c>
      <c r="P2" s="238">
        <v>14175817</v>
      </c>
      <c r="Q2" s="238">
        <v>183515</v>
      </c>
      <c r="R2" s="238">
        <v>469020.99</v>
      </c>
      <c r="S2" s="238">
        <v>19256.919999999998</v>
      </c>
      <c r="T2" s="238">
        <v>20261.28</v>
      </c>
      <c r="U2" s="238">
        <v>12883.92</v>
      </c>
      <c r="V2" s="238">
        <v>1813274.92</v>
      </c>
      <c r="W2" s="238">
        <v>1136938.57</v>
      </c>
      <c r="X2" s="238">
        <v>54507.64</v>
      </c>
      <c r="Y2" s="238">
        <v>68324.350000000006</v>
      </c>
      <c r="Z2" s="238">
        <v>4084733.67</v>
      </c>
      <c r="AA2" s="238">
        <v>351902.96</v>
      </c>
      <c r="AB2" s="238">
        <v>0</v>
      </c>
      <c r="AC2" s="238">
        <v>15666.33</v>
      </c>
      <c r="AD2" s="238">
        <v>0</v>
      </c>
      <c r="AE2" s="237">
        <v>8046771.5499999998</v>
      </c>
      <c r="AF2" s="238">
        <v>2546615.6</v>
      </c>
      <c r="AG2" s="238">
        <v>54048.11</v>
      </c>
      <c r="AH2" s="238">
        <v>28994.17</v>
      </c>
      <c r="AI2" s="238">
        <v>215402.23999999999</v>
      </c>
      <c r="AJ2" s="238">
        <v>14524000.09</v>
      </c>
      <c r="AK2" s="238">
        <v>23503.58</v>
      </c>
      <c r="AL2" s="238">
        <v>65858.58</v>
      </c>
      <c r="AM2" s="238">
        <v>18132.48</v>
      </c>
      <c r="AN2" s="238">
        <v>14542</v>
      </c>
      <c r="AO2" s="238">
        <v>140356.88</v>
      </c>
      <c r="AP2" s="237">
        <v>17631453.73</v>
      </c>
      <c r="AQ2" s="236">
        <v>-9584682.1799999997</v>
      </c>
      <c r="AR2" t="s">
        <v>862</v>
      </c>
    </row>
    <row r="3" spans="13:44" x14ac:dyDescent="0.35">
      <c r="M3" s="239" t="s">
        <v>263</v>
      </c>
      <c r="N3" s="238">
        <v>1248731</v>
      </c>
      <c r="O3" s="238">
        <v>51716</v>
      </c>
      <c r="P3" s="238">
        <v>14715</v>
      </c>
      <c r="Q3" s="238">
        <v>9281444</v>
      </c>
      <c r="R3" s="238">
        <v>185428</v>
      </c>
      <c r="S3" s="238">
        <v>7083</v>
      </c>
      <c r="T3" s="238">
        <v>19341</v>
      </c>
      <c r="U3" s="238">
        <v>12625</v>
      </c>
      <c r="V3" s="238">
        <v>1176791</v>
      </c>
      <c r="W3" s="238">
        <v>465777</v>
      </c>
      <c r="X3" s="238">
        <v>15399</v>
      </c>
      <c r="Y3" s="238">
        <v>5488</v>
      </c>
      <c r="Z3" s="238">
        <v>2653718</v>
      </c>
      <c r="AA3" s="238">
        <v>69986</v>
      </c>
      <c r="AB3" s="238">
        <v>0</v>
      </c>
      <c r="AC3" s="238">
        <v>50376</v>
      </c>
      <c r="AD3" s="238">
        <v>0</v>
      </c>
      <c r="AE3" s="237">
        <v>4662012</v>
      </c>
      <c r="AF3" s="238">
        <v>1602095</v>
      </c>
      <c r="AG3" s="238">
        <v>24286</v>
      </c>
      <c r="AH3" s="238">
        <v>26331</v>
      </c>
      <c r="AI3" s="238">
        <v>0</v>
      </c>
      <c r="AJ3" s="238">
        <v>6720076</v>
      </c>
      <c r="AK3" s="238">
        <v>36461</v>
      </c>
      <c r="AL3" s="238">
        <v>1432</v>
      </c>
      <c r="AM3" s="238">
        <v>0</v>
      </c>
      <c r="AN3" s="238">
        <v>22130</v>
      </c>
      <c r="AO3" s="238">
        <v>121076</v>
      </c>
      <c r="AP3" s="237">
        <v>8553887</v>
      </c>
      <c r="AQ3" s="236">
        <v>-3891875</v>
      </c>
      <c r="AR3" t="s">
        <v>861</v>
      </c>
    </row>
    <row r="4" spans="13:44" x14ac:dyDescent="0.35">
      <c r="M4" s="239" t="s">
        <v>400</v>
      </c>
      <c r="N4" s="238">
        <v>1437929</v>
      </c>
      <c r="O4" s="238">
        <v>38902</v>
      </c>
      <c r="P4" s="238">
        <v>36443</v>
      </c>
      <c r="Q4" s="238">
        <v>8722569</v>
      </c>
      <c r="R4" s="238">
        <v>189981</v>
      </c>
      <c r="S4" s="238">
        <v>5025</v>
      </c>
      <c r="T4" s="238">
        <v>4543</v>
      </c>
      <c r="U4" s="238">
        <v>0</v>
      </c>
      <c r="V4" s="238">
        <v>1038318</v>
      </c>
      <c r="W4" s="238">
        <v>428485</v>
      </c>
      <c r="X4" s="238">
        <v>5120</v>
      </c>
      <c r="Y4" s="238">
        <v>11782</v>
      </c>
      <c r="Z4" s="238">
        <v>2305694</v>
      </c>
      <c r="AA4" s="238">
        <v>143123</v>
      </c>
      <c r="AB4" s="238">
        <v>15982</v>
      </c>
      <c r="AC4" s="238">
        <v>0</v>
      </c>
      <c r="AD4" s="238">
        <v>18059</v>
      </c>
      <c r="AE4" s="237">
        <v>4166112</v>
      </c>
      <c r="AF4" s="238">
        <v>655875</v>
      </c>
      <c r="AG4" s="238">
        <v>2321</v>
      </c>
      <c r="AH4" s="238">
        <v>20155</v>
      </c>
      <c r="AI4" s="238">
        <v>44907</v>
      </c>
      <c r="AJ4" s="238">
        <v>7862520</v>
      </c>
      <c r="AK4" s="238">
        <v>20817</v>
      </c>
      <c r="AL4" s="238">
        <v>33276</v>
      </c>
      <c r="AM4" s="238">
        <v>49471</v>
      </c>
      <c r="AN4" s="238">
        <v>149388</v>
      </c>
      <c r="AO4" s="238">
        <v>0</v>
      </c>
      <c r="AP4" s="237">
        <v>8838730</v>
      </c>
      <c r="AQ4" s="236">
        <v>-4672618</v>
      </c>
    </row>
    <row r="5" spans="13:44" x14ac:dyDescent="0.35">
      <c r="M5" s="239" t="s">
        <v>258</v>
      </c>
      <c r="N5" s="238">
        <v>1219931</v>
      </c>
      <c r="O5" s="238">
        <v>101794</v>
      </c>
      <c r="P5" s="238">
        <v>142535</v>
      </c>
      <c r="Q5" s="238">
        <v>8955485</v>
      </c>
      <c r="R5" s="238">
        <v>191503</v>
      </c>
      <c r="S5" s="238">
        <v>9723</v>
      </c>
      <c r="T5" s="238">
        <v>3017</v>
      </c>
      <c r="U5" s="238">
        <v>47419</v>
      </c>
      <c r="V5" s="238">
        <v>1144366</v>
      </c>
      <c r="W5" s="238">
        <v>455034</v>
      </c>
      <c r="X5" s="238">
        <v>27892</v>
      </c>
      <c r="Y5" s="238">
        <v>53165</v>
      </c>
      <c r="Z5" s="238">
        <v>2579180</v>
      </c>
      <c r="AA5" s="238">
        <v>45179</v>
      </c>
      <c r="AB5" s="238">
        <v>181106</v>
      </c>
      <c r="AC5" s="238">
        <v>0</v>
      </c>
      <c r="AD5" s="238">
        <v>0</v>
      </c>
      <c r="AE5" s="237">
        <v>4737584</v>
      </c>
      <c r="AF5" s="238">
        <v>1209560</v>
      </c>
      <c r="AG5" s="238">
        <v>591</v>
      </c>
      <c r="AH5" s="238">
        <v>20966</v>
      </c>
      <c r="AI5" s="238">
        <v>9997</v>
      </c>
      <c r="AJ5" s="238">
        <v>6894228</v>
      </c>
      <c r="AK5" s="238">
        <v>11033</v>
      </c>
      <c r="AL5" s="238">
        <v>61859</v>
      </c>
      <c r="AM5" s="238">
        <v>9689</v>
      </c>
      <c r="AN5" s="238">
        <v>0</v>
      </c>
      <c r="AO5" s="238">
        <v>54155</v>
      </c>
      <c r="AP5" s="237">
        <v>8272078</v>
      </c>
      <c r="AQ5" s="236">
        <v>-3534494</v>
      </c>
    </row>
    <row r="6" spans="13:44" x14ac:dyDescent="0.35">
      <c r="M6" s="239" t="s">
        <v>232</v>
      </c>
      <c r="N6" s="238">
        <v>1255416</v>
      </c>
      <c r="O6" s="238">
        <v>123931</v>
      </c>
      <c r="P6" s="238">
        <v>273189</v>
      </c>
      <c r="Q6" s="238">
        <v>14505254</v>
      </c>
      <c r="R6" s="238">
        <v>191848.4</v>
      </c>
      <c r="S6" s="238">
        <v>13619.42</v>
      </c>
      <c r="T6" s="238">
        <v>39779.06</v>
      </c>
      <c r="U6" s="238">
        <v>33981.17</v>
      </c>
      <c r="V6" s="238">
        <v>1850548.16</v>
      </c>
      <c r="W6" s="238">
        <v>468270.21</v>
      </c>
      <c r="X6" s="238">
        <v>33957.199999999997</v>
      </c>
      <c r="Y6" s="238">
        <v>101899.54</v>
      </c>
      <c r="Z6" s="238">
        <v>4177513.27</v>
      </c>
      <c r="AA6" s="238">
        <v>60852.74</v>
      </c>
      <c r="AB6" s="238">
        <v>64479.5</v>
      </c>
      <c r="AC6" s="238">
        <v>58304.76</v>
      </c>
      <c r="AD6" s="238">
        <v>24779.33</v>
      </c>
      <c r="AE6" s="237">
        <v>7119832.7599999998</v>
      </c>
      <c r="AF6" s="238">
        <v>1929148.29</v>
      </c>
      <c r="AG6" s="238">
        <v>28480.29</v>
      </c>
      <c r="AH6" s="238">
        <v>0</v>
      </c>
      <c r="AI6" s="238">
        <v>5507.64</v>
      </c>
      <c r="AJ6" s="238">
        <v>13581946.140000001</v>
      </c>
      <c r="AK6" s="238">
        <v>10243.58</v>
      </c>
      <c r="AL6" s="238">
        <v>48660.6</v>
      </c>
      <c r="AM6" s="238">
        <v>37368.559999999998</v>
      </c>
      <c r="AN6" s="238">
        <v>164135.87</v>
      </c>
      <c r="AO6" s="238">
        <v>143538.54</v>
      </c>
      <c r="AP6" s="237">
        <v>15949029.51</v>
      </c>
      <c r="AQ6" s="236">
        <v>-8829196.75</v>
      </c>
      <c r="AR6" t="s">
        <v>860</v>
      </c>
    </row>
    <row r="7" spans="13:44" x14ac:dyDescent="0.35">
      <c r="M7" s="239" t="s">
        <v>251</v>
      </c>
      <c r="N7" s="238">
        <v>1647168.87</v>
      </c>
      <c r="O7" s="238">
        <v>7405.58</v>
      </c>
      <c r="P7" s="238">
        <v>7202.76</v>
      </c>
      <c r="Q7" s="238">
        <v>8709411.1600000001</v>
      </c>
      <c r="R7" s="238">
        <v>250389.73</v>
      </c>
      <c r="S7" s="238">
        <v>807.23</v>
      </c>
      <c r="T7" s="238">
        <v>0</v>
      </c>
      <c r="U7" s="238">
        <v>28400.74</v>
      </c>
      <c r="V7" s="238">
        <v>1111536.22</v>
      </c>
      <c r="W7" s="238">
        <v>614394.43999999994</v>
      </c>
      <c r="X7" s="238">
        <v>2029.12</v>
      </c>
      <c r="Y7" s="238">
        <v>2686.61</v>
      </c>
      <c r="Z7" s="238">
        <v>2508309.3199999998</v>
      </c>
      <c r="AA7" s="238">
        <v>0</v>
      </c>
      <c r="AB7" s="238">
        <v>69951.34</v>
      </c>
      <c r="AC7" s="238">
        <v>43439.34</v>
      </c>
      <c r="AD7" s="238">
        <v>0</v>
      </c>
      <c r="AE7" s="237">
        <v>4631944.09</v>
      </c>
      <c r="AF7" s="238">
        <v>1926674.61</v>
      </c>
      <c r="AG7" s="238">
        <v>6579.97</v>
      </c>
      <c r="AH7" s="238">
        <v>0</v>
      </c>
      <c r="AI7" s="238">
        <v>0</v>
      </c>
      <c r="AJ7" s="238">
        <v>13041518.640000001</v>
      </c>
      <c r="AK7" s="238">
        <v>56070</v>
      </c>
      <c r="AL7" s="238">
        <v>0</v>
      </c>
      <c r="AM7" s="238">
        <v>0</v>
      </c>
      <c r="AN7" s="238">
        <v>14882.27</v>
      </c>
      <c r="AO7" s="238">
        <v>0</v>
      </c>
      <c r="AP7" s="237">
        <v>15045725.49</v>
      </c>
      <c r="AQ7" s="236">
        <v>-10413781.4</v>
      </c>
      <c r="AR7" t="s">
        <v>859</v>
      </c>
    </row>
    <row r="8" spans="13:44" x14ac:dyDescent="0.35">
      <c r="M8" s="239" t="s">
        <v>101</v>
      </c>
      <c r="N8" s="238">
        <v>915461</v>
      </c>
      <c r="O8" s="238">
        <v>292646</v>
      </c>
      <c r="P8" s="238">
        <v>275751</v>
      </c>
      <c r="Q8" s="238">
        <v>8895705</v>
      </c>
      <c r="R8" s="238">
        <v>133461</v>
      </c>
      <c r="S8" s="238">
        <v>32651</v>
      </c>
      <c r="T8" s="238">
        <v>40092</v>
      </c>
      <c r="U8" s="238">
        <v>16290</v>
      </c>
      <c r="V8" s="238">
        <v>1136032</v>
      </c>
      <c r="W8" s="238">
        <v>341467</v>
      </c>
      <c r="X8" s="238">
        <v>80185</v>
      </c>
      <c r="Y8" s="238">
        <v>102855</v>
      </c>
      <c r="Z8" s="238">
        <v>2561963</v>
      </c>
      <c r="AA8" s="238">
        <v>0</v>
      </c>
      <c r="AB8" s="238">
        <v>185475</v>
      </c>
      <c r="AC8" s="238">
        <v>0</v>
      </c>
      <c r="AD8" s="238">
        <v>0</v>
      </c>
      <c r="AE8" s="237">
        <v>4630471</v>
      </c>
      <c r="AF8" s="238">
        <v>1026137</v>
      </c>
      <c r="AG8" s="238">
        <v>11218</v>
      </c>
      <c r="AH8" s="238">
        <v>24697</v>
      </c>
      <c r="AI8" s="238">
        <v>49431</v>
      </c>
      <c r="AJ8" s="238">
        <v>4741476</v>
      </c>
      <c r="AK8" s="238">
        <v>41167</v>
      </c>
      <c r="AL8" s="238">
        <v>116456</v>
      </c>
      <c r="AM8" s="238">
        <v>21520</v>
      </c>
      <c r="AN8" s="238">
        <v>0</v>
      </c>
      <c r="AO8" s="238">
        <v>29049</v>
      </c>
      <c r="AP8" s="237">
        <v>6061151</v>
      </c>
      <c r="AQ8" s="236">
        <v>-1430680</v>
      </c>
    </row>
    <row r="9" spans="13:44" x14ac:dyDescent="0.35">
      <c r="M9" s="239" t="s">
        <v>61</v>
      </c>
      <c r="N9" s="238">
        <v>1513667</v>
      </c>
      <c r="O9" s="238">
        <v>116292</v>
      </c>
      <c r="P9" s="238">
        <v>245341</v>
      </c>
      <c r="Q9" s="238">
        <v>7477113</v>
      </c>
      <c r="R9" s="238">
        <v>230679</v>
      </c>
      <c r="S9" s="238">
        <v>11862</v>
      </c>
      <c r="T9" s="238">
        <v>35842</v>
      </c>
      <c r="U9" s="238">
        <v>55896</v>
      </c>
      <c r="V9" s="238">
        <v>950218</v>
      </c>
      <c r="W9" s="238">
        <v>564598</v>
      </c>
      <c r="X9" s="238">
        <v>31864</v>
      </c>
      <c r="Y9" s="238">
        <v>91512</v>
      </c>
      <c r="Z9" s="238">
        <v>2153409</v>
      </c>
      <c r="AA9" s="238">
        <v>0</v>
      </c>
      <c r="AB9" s="238">
        <v>0</v>
      </c>
      <c r="AC9" s="238">
        <v>0</v>
      </c>
      <c r="AD9" s="238">
        <v>0</v>
      </c>
      <c r="AE9" s="237">
        <v>4125880</v>
      </c>
      <c r="AF9" s="238">
        <v>2410965</v>
      </c>
      <c r="AG9" s="238">
        <v>0</v>
      </c>
      <c r="AH9" s="238">
        <v>19036</v>
      </c>
      <c r="AI9" s="238">
        <v>0</v>
      </c>
      <c r="AJ9" s="238">
        <v>6868129</v>
      </c>
      <c r="AK9" s="238">
        <v>36998</v>
      </c>
      <c r="AL9" s="238">
        <v>92897</v>
      </c>
      <c r="AM9" s="238">
        <v>18354</v>
      </c>
      <c r="AN9" s="238">
        <v>0</v>
      </c>
      <c r="AO9" s="238">
        <v>54706</v>
      </c>
      <c r="AP9" s="237">
        <v>9501085</v>
      </c>
      <c r="AQ9" s="236">
        <v>-5375205</v>
      </c>
      <c r="AR9" t="s">
        <v>858</v>
      </c>
    </row>
    <row r="10" spans="13:44" x14ac:dyDescent="0.35">
      <c r="M10" s="239" t="s">
        <v>266</v>
      </c>
      <c r="N10" s="238">
        <v>1490025.82</v>
      </c>
      <c r="O10" s="238">
        <v>102407.45</v>
      </c>
      <c r="P10" s="238">
        <v>205217.88</v>
      </c>
      <c r="Q10" s="238">
        <v>12241162.880000001</v>
      </c>
      <c r="R10" s="238">
        <v>223068.75</v>
      </c>
      <c r="S10" s="238">
        <v>10851.29</v>
      </c>
      <c r="T10" s="238">
        <v>29183.439999999999</v>
      </c>
      <c r="U10" s="238">
        <v>0</v>
      </c>
      <c r="V10" s="238">
        <v>1561451.64</v>
      </c>
      <c r="W10" s="238">
        <v>555779.63</v>
      </c>
      <c r="X10" s="238">
        <v>28059.64</v>
      </c>
      <c r="Y10" s="238">
        <v>76546.27</v>
      </c>
      <c r="Z10" s="238">
        <v>3525454.91</v>
      </c>
      <c r="AA10" s="238">
        <v>299933.34000000003</v>
      </c>
      <c r="AB10" s="238">
        <v>0</v>
      </c>
      <c r="AC10" s="238">
        <v>65220</v>
      </c>
      <c r="AD10" s="238">
        <v>0</v>
      </c>
      <c r="AE10" s="237">
        <v>6375548.9100000001</v>
      </c>
      <c r="AF10" s="238">
        <v>4215485.95</v>
      </c>
      <c r="AG10" s="238">
        <v>13757.05</v>
      </c>
      <c r="AH10" s="238">
        <v>44297.01</v>
      </c>
      <c r="AI10" s="238">
        <v>7639.44</v>
      </c>
      <c r="AJ10" s="238">
        <v>11859690.630000001</v>
      </c>
      <c r="AK10" s="238">
        <v>9684.6299999999992</v>
      </c>
      <c r="AL10" s="238">
        <v>65376.38</v>
      </c>
      <c r="AM10" s="238">
        <v>1687.24</v>
      </c>
      <c r="AN10" s="238">
        <v>47611.31</v>
      </c>
      <c r="AO10" s="238">
        <v>0</v>
      </c>
      <c r="AP10" s="237">
        <v>16265229.640000001</v>
      </c>
      <c r="AQ10" s="236">
        <v>-9889680.7300000004</v>
      </c>
      <c r="AR10" t="s">
        <v>857</v>
      </c>
    </row>
    <row r="11" spans="13:44" x14ac:dyDescent="0.35">
      <c r="M11" s="239" t="s">
        <v>371</v>
      </c>
      <c r="N11" s="238">
        <v>5638590</v>
      </c>
      <c r="O11" s="238">
        <v>686652</v>
      </c>
      <c r="P11" s="238">
        <v>721437</v>
      </c>
      <c r="Q11" s="238">
        <v>21034789</v>
      </c>
      <c r="R11" s="238">
        <v>603262.55000000005</v>
      </c>
      <c r="S11" s="238">
        <v>52289.65</v>
      </c>
      <c r="T11" s="238">
        <v>70917.61</v>
      </c>
      <c r="U11" s="238">
        <v>95041.5</v>
      </c>
      <c r="V11" s="238">
        <v>3067746.88</v>
      </c>
      <c r="W11" s="238">
        <v>1476059.66</v>
      </c>
      <c r="X11" s="238">
        <v>131302.29999999999</v>
      </c>
      <c r="Y11" s="238">
        <v>195719.64</v>
      </c>
      <c r="Z11" s="238">
        <v>6879638.5499999998</v>
      </c>
      <c r="AA11" s="238">
        <v>145497.31</v>
      </c>
      <c r="AB11" s="238">
        <v>0</v>
      </c>
      <c r="AC11" s="238">
        <v>289005.07</v>
      </c>
      <c r="AD11" s="238">
        <v>328930.11</v>
      </c>
      <c r="AE11" s="237">
        <v>13335410.83</v>
      </c>
      <c r="AF11" s="238">
        <v>4670837.66</v>
      </c>
      <c r="AG11" s="238">
        <v>83181.899999999994</v>
      </c>
      <c r="AH11" s="238">
        <v>248421.33</v>
      </c>
      <c r="AI11" s="238">
        <v>217459.84</v>
      </c>
      <c r="AJ11" s="238">
        <v>17827320.649999999</v>
      </c>
      <c r="AK11" s="238">
        <v>83858.52</v>
      </c>
      <c r="AL11" s="238">
        <v>386700.2</v>
      </c>
      <c r="AM11" s="238">
        <v>46356.59</v>
      </c>
      <c r="AN11" s="238">
        <v>73.150000000000006</v>
      </c>
      <c r="AO11" s="238">
        <v>196465.88</v>
      </c>
      <c r="AP11" s="237">
        <v>23760675.719999999</v>
      </c>
      <c r="AQ11" s="236">
        <v>-10425264.890000001</v>
      </c>
    </row>
    <row r="12" spans="13:44" x14ac:dyDescent="0.35">
      <c r="M12" s="239" t="s">
        <v>248</v>
      </c>
      <c r="N12" s="238">
        <v>2720191.39</v>
      </c>
      <c r="O12" s="238">
        <v>189869.64</v>
      </c>
      <c r="P12" s="238">
        <v>680053.78</v>
      </c>
      <c r="Q12" s="238">
        <v>15249786.91</v>
      </c>
      <c r="R12" s="238">
        <v>404869.97</v>
      </c>
      <c r="S12" s="238">
        <v>25232.39</v>
      </c>
      <c r="T12" s="238">
        <v>147907.19</v>
      </c>
      <c r="U12" s="238">
        <v>129299.22</v>
      </c>
      <c r="V12" s="238">
        <v>2103414.23</v>
      </c>
      <c r="W12" s="238">
        <v>1014631.39</v>
      </c>
      <c r="X12" s="238">
        <v>52024.28</v>
      </c>
      <c r="Y12" s="238">
        <v>253660.06</v>
      </c>
      <c r="Z12" s="238">
        <v>4391938.63</v>
      </c>
      <c r="AA12" s="238">
        <v>202902.52</v>
      </c>
      <c r="AB12" s="238">
        <v>0</v>
      </c>
      <c r="AC12" s="238">
        <v>97564.33</v>
      </c>
      <c r="AD12" s="238">
        <v>0</v>
      </c>
      <c r="AE12" s="237">
        <v>8823444.2100000009</v>
      </c>
      <c r="AF12" s="238">
        <v>2377905.7999999998</v>
      </c>
      <c r="AG12" s="238">
        <v>14945.52</v>
      </c>
      <c r="AH12" s="238">
        <v>132902.62</v>
      </c>
      <c r="AI12" s="238">
        <v>1314469.3999999999</v>
      </c>
      <c r="AJ12" s="238">
        <v>12377950.52</v>
      </c>
      <c r="AK12" s="238">
        <v>51354.65</v>
      </c>
      <c r="AL12" s="238">
        <v>234409.44</v>
      </c>
      <c r="AM12" s="238">
        <v>136801.57999999999</v>
      </c>
      <c r="AN12" s="238">
        <v>0</v>
      </c>
      <c r="AO12" s="238">
        <v>144493.06</v>
      </c>
      <c r="AP12" s="237">
        <v>16785232.59</v>
      </c>
      <c r="AQ12" s="236">
        <v>-7961788.3799999999</v>
      </c>
      <c r="AR12" t="s">
        <v>856</v>
      </c>
    </row>
    <row r="13" spans="13:44" x14ac:dyDescent="0.35">
      <c r="M13" s="239" t="s">
        <v>256</v>
      </c>
      <c r="N13" s="238">
        <v>681149</v>
      </c>
      <c r="O13" s="238">
        <v>35157</v>
      </c>
      <c r="P13" s="238">
        <v>103029</v>
      </c>
      <c r="Q13" s="238">
        <v>10225974</v>
      </c>
      <c r="R13" s="238">
        <v>149219.91</v>
      </c>
      <c r="S13" s="238">
        <v>3759.53</v>
      </c>
      <c r="T13" s="238">
        <v>16225.77</v>
      </c>
      <c r="U13" s="238">
        <v>28587.759999999998</v>
      </c>
      <c r="V13" s="238">
        <v>1348880.81</v>
      </c>
      <c r="W13" s="238">
        <v>376622.63</v>
      </c>
      <c r="X13" s="238">
        <v>9632.93</v>
      </c>
      <c r="Y13" s="238">
        <v>41493.879999999997</v>
      </c>
      <c r="Z13" s="238">
        <v>3020155.23</v>
      </c>
      <c r="AA13" s="238">
        <v>168543.49</v>
      </c>
      <c r="AB13" s="238">
        <v>154368.84</v>
      </c>
      <c r="AC13" s="238">
        <v>0</v>
      </c>
      <c r="AD13" s="238">
        <v>0</v>
      </c>
      <c r="AE13" s="237">
        <v>5317490.78</v>
      </c>
      <c r="AF13" s="238">
        <v>2653975.58</v>
      </c>
      <c r="AG13" s="238">
        <v>2644.89</v>
      </c>
      <c r="AH13" s="238">
        <v>45794.22</v>
      </c>
      <c r="AI13" s="238">
        <v>360336.08</v>
      </c>
      <c r="AJ13" s="238">
        <v>9351453.8200000003</v>
      </c>
      <c r="AK13" s="238">
        <v>12760.82</v>
      </c>
      <c r="AL13" s="238">
        <v>68061.820000000007</v>
      </c>
      <c r="AM13" s="238">
        <v>0</v>
      </c>
      <c r="AN13" s="238">
        <v>0</v>
      </c>
      <c r="AO13" s="238">
        <v>241620.69</v>
      </c>
      <c r="AP13" s="237">
        <v>12736647.92</v>
      </c>
      <c r="AQ13" s="236">
        <v>-7419157.1399999997</v>
      </c>
    </row>
    <row r="14" spans="13:44" x14ac:dyDescent="0.35">
      <c r="M14" s="239" t="s">
        <v>275</v>
      </c>
      <c r="N14" s="238">
        <v>2147595.29</v>
      </c>
      <c r="O14" s="238">
        <v>308637.5</v>
      </c>
      <c r="P14" s="238">
        <v>0</v>
      </c>
      <c r="Q14" s="238">
        <v>11575395.369999999</v>
      </c>
      <c r="R14" s="238">
        <v>375606.96</v>
      </c>
      <c r="S14" s="238">
        <v>35423.64</v>
      </c>
      <c r="T14" s="238">
        <v>0</v>
      </c>
      <c r="U14" s="238">
        <v>33000.089999999997</v>
      </c>
      <c r="V14" s="238">
        <v>1507810.45</v>
      </c>
      <c r="W14" s="238">
        <v>852088.88</v>
      </c>
      <c r="X14" s="238">
        <v>58908.73</v>
      </c>
      <c r="Y14" s="238">
        <v>0</v>
      </c>
      <c r="Z14" s="238">
        <v>3351092.82</v>
      </c>
      <c r="AA14" s="238">
        <v>97158</v>
      </c>
      <c r="AB14" s="238">
        <v>440877.78</v>
      </c>
      <c r="AC14" s="238">
        <v>0</v>
      </c>
      <c r="AD14" s="238">
        <v>0</v>
      </c>
      <c r="AE14" s="237">
        <v>6751967.3499999996</v>
      </c>
      <c r="AF14" s="238">
        <v>1934313.68</v>
      </c>
      <c r="AG14" s="238">
        <v>0</v>
      </c>
      <c r="AH14" s="238">
        <v>80167.73</v>
      </c>
      <c r="AI14" s="238">
        <v>101818.92</v>
      </c>
      <c r="AJ14" s="238">
        <v>9693729.9499999993</v>
      </c>
      <c r="AK14" s="238">
        <v>41192.69</v>
      </c>
      <c r="AL14" s="238">
        <v>59080.86</v>
      </c>
      <c r="AM14" s="238">
        <v>9257.84</v>
      </c>
      <c r="AN14" s="238">
        <v>7072.98</v>
      </c>
      <c r="AO14" s="238">
        <v>0</v>
      </c>
      <c r="AP14" s="237">
        <v>11926634.65</v>
      </c>
      <c r="AQ14" s="236">
        <v>-5174667.3</v>
      </c>
    </row>
    <row r="15" spans="13:44" x14ac:dyDescent="0.35">
      <c r="M15" s="239" t="s">
        <v>416</v>
      </c>
      <c r="N15" s="238">
        <v>4500747</v>
      </c>
      <c r="O15" s="238">
        <v>241400</v>
      </c>
      <c r="P15" s="238">
        <v>518919</v>
      </c>
      <c r="Q15" s="238">
        <v>19633810</v>
      </c>
      <c r="R15" s="238">
        <v>667962</v>
      </c>
      <c r="S15" s="238">
        <v>25664</v>
      </c>
      <c r="T15" s="238">
        <v>94079</v>
      </c>
      <c r="U15" s="238">
        <v>83890</v>
      </c>
      <c r="V15" s="238">
        <v>2504962</v>
      </c>
      <c r="W15" s="238">
        <v>1678779</v>
      </c>
      <c r="X15" s="238">
        <v>66144</v>
      </c>
      <c r="Y15" s="238">
        <v>193557</v>
      </c>
      <c r="Z15" s="238">
        <v>5663177</v>
      </c>
      <c r="AA15" s="238">
        <v>195417</v>
      </c>
      <c r="AB15" s="238">
        <v>120834</v>
      </c>
      <c r="AC15" s="238">
        <v>0</v>
      </c>
      <c r="AD15" s="238">
        <v>0</v>
      </c>
      <c r="AE15" s="237">
        <v>11294465</v>
      </c>
      <c r="AF15" s="238">
        <v>5094118</v>
      </c>
      <c r="AG15" s="238">
        <v>0</v>
      </c>
      <c r="AH15" s="238">
        <v>0</v>
      </c>
      <c r="AI15" s="238">
        <v>0</v>
      </c>
      <c r="AJ15" s="238">
        <v>19231039</v>
      </c>
      <c r="AK15" s="238">
        <v>80176</v>
      </c>
      <c r="AL15" s="238">
        <v>128220</v>
      </c>
      <c r="AM15" s="238">
        <v>35935</v>
      </c>
      <c r="AN15" s="238">
        <v>323296</v>
      </c>
      <c r="AO15" s="238">
        <v>0</v>
      </c>
      <c r="AP15" s="237">
        <v>24892784</v>
      </c>
      <c r="AQ15" s="236">
        <v>-13598319</v>
      </c>
    </row>
    <row r="16" spans="13:44" x14ac:dyDescent="0.35">
      <c r="M16" s="239" t="s">
        <v>37</v>
      </c>
      <c r="N16" s="238">
        <v>1282163</v>
      </c>
      <c r="O16" s="238">
        <v>69259</v>
      </c>
      <c r="P16" s="238">
        <v>95680</v>
      </c>
      <c r="Q16" s="238">
        <v>6361125</v>
      </c>
      <c r="R16" s="238">
        <v>199332</v>
      </c>
      <c r="S16" s="238">
        <v>7979</v>
      </c>
      <c r="T16" s="238">
        <v>14014</v>
      </c>
      <c r="U16" s="238">
        <v>16041</v>
      </c>
      <c r="V16" s="238">
        <v>808946</v>
      </c>
      <c r="W16" s="238">
        <v>487003</v>
      </c>
      <c r="X16" s="238">
        <v>18245</v>
      </c>
      <c r="Y16" s="238">
        <v>35340</v>
      </c>
      <c r="Z16" s="238">
        <v>1810781</v>
      </c>
      <c r="AA16" s="238">
        <v>0</v>
      </c>
      <c r="AB16" s="238">
        <v>0</v>
      </c>
      <c r="AC16" s="238">
        <v>8191</v>
      </c>
      <c r="AD16" s="238">
        <v>0</v>
      </c>
      <c r="AE16" s="237">
        <v>3405872</v>
      </c>
      <c r="AF16" s="238">
        <v>1440886</v>
      </c>
      <c r="AG16" s="238">
        <v>28048</v>
      </c>
      <c r="AH16" s="238">
        <v>33461</v>
      </c>
      <c r="AI16" s="238">
        <v>0</v>
      </c>
      <c r="AJ16" s="238">
        <v>5899518</v>
      </c>
      <c r="AK16" s="238">
        <v>24099</v>
      </c>
      <c r="AL16" s="238">
        <v>59582</v>
      </c>
      <c r="AM16" s="238">
        <v>0</v>
      </c>
      <c r="AN16" s="238">
        <v>11790</v>
      </c>
      <c r="AO16" s="238">
        <v>35713</v>
      </c>
      <c r="AP16" s="237">
        <v>7533097</v>
      </c>
      <c r="AQ16" s="236">
        <v>-4127225</v>
      </c>
      <c r="AR16" t="s">
        <v>855</v>
      </c>
    </row>
    <row r="17" spans="13:44" x14ac:dyDescent="0.35">
      <c r="M17" s="239" t="s">
        <v>260</v>
      </c>
      <c r="N17" s="238">
        <v>4375759</v>
      </c>
      <c r="O17" s="238">
        <v>32541</v>
      </c>
      <c r="P17" s="238">
        <v>0</v>
      </c>
      <c r="Q17" s="238">
        <v>36430557</v>
      </c>
      <c r="R17" s="238">
        <v>869181.33</v>
      </c>
      <c r="S17" s="238">
        <v>4530.8900000000003</v>
      </c>
      <c r="T17" s="238">
        <v>0</v>
      </c>
      <c r="U17" s="238">
        <v>2469.36</v>
      </c>
      <c r="V17" s="238">
        <v>4661614.4800000004</v>
      </c>
      <c r="W17" s="238">
        <v>2191705.69</v>
      </c>
      <c r="X17" s="238">
        <v>9169.4699999999993</v>
      </c>
      <c r="Y17" s="238">
        <v>0</v>
      </c>
      <c r="Z17" s="238">
        <v>10497610.289999999</v>
      </c>
      <c r="AA17" s="238">
        <v>351816.63</v>
      </c>
      <c r="AB17" s="238">
        <v>999002.1</v>
      </c>
      <c r="AC17" s="238">
        <v>0</v>
      </c>
      <c r="AD17" s="238">
        <v>0</v>
      </c>
      <c r="AE17" s="237">
        <v>19587100.239999998</v>
      </c>
      <c r="AF17" s="238">
        <v>8246940.29</v>
      </c>
      <c r="AG17" s="238">
        <v>0</v>
      </c>
      <c r="AH17" s="238">
        <v>0</v>
      </c>
      <c r="AI17" s="238">
        <v>362175.67</v>
      </c>
      <c r="AJ17" s="238">
        <v>45054859.049999997</v>
      </c>
      <c r="AK17" s="238">
        <v>9290.84</v>
      </c>
      <c r="AL17" s="238">
        <v>18443.21</v>
      </c>
      <c r="AM17" s="238">
        <v>113964.14</v>
      </c>
      <c r="AN17" s="238">
        <v>282502.09999999998</v>
      </c>
      <c r="AO17" s="238">
        <v>0</v>
      </c>
      <c r="AP17" s="237">
        <v>54088175.299999997</v>
      </c>
      <c r="AQ17" s="236">
        <v>-34501075.060000002</v>
      </c>
    </row>
    <row r="18" spans="13:44" x14ac:dyDescent="0.35">
      <c r="M18" s="239" t="s">
        <v>230</v>
      </c>
      <c r="N18" s="238">
        <v>4005161.23</v>
      </c>
      <c r="O18" s="238">
        <v>298970.36</v>
      </c>
      <c r="P18" s="238">
        <v>243557.21</v>
      </c>
      <c r="Q18" s="238">
        <v>20582448.23</v>
      </c>
      <c r="R18" s="238">
        <v>606735.75</v>
      </c>
      <c r="S18" s="238">
        <v>37330.97</v>
      </c>
      <c r="T18" s="238">
        <v>39462.120000000003</v>
      </c>
      <c r="U18" s="238">
        <v>54507.16</v>
      </c>
      <c r="V18" s="238">
        <v>2645382.46</v>
      </c>
      <c r="W18" s="238">
        <v>1493925.14</v>
      </c>
      <c r="X18" s="238">
        <v>81917.88</v>
      </c>
      <c r="Y18" s="238">
        <v>90846.84</v>
      </c>
      <c r="Z18" s="238">
        <v>5927745.0899999999</v>
      </c>
      <c r="AA18" s="238">
        <v>111034.16</v>
      </c>
      <c r="AB18" s="238">
        <v>46484.85</v>
      </c>
      <c r="AC18" s="238">
        <v>91414.88</v>
      </c>
      <c r="AD18" s="238">
        <v>0</v>
      </c>
      <c r="AE18" s="237">
        <v>11226787.300000001</v>
      </c>
      <c r="AF18" s="238">
        <v>3576060.35</v>
      </c>
      <c r="AG18" s="238">
        <v>15766.26</v>
      </c>
      <c r="AH18" s="238">
        <v>45048.32</v>
      </c>
      <c r="AI18" s="238">
        <v>292324.34000000003</v>
      </c>
      <c r="AJ18" s="238">
        <v>16518264.07</v>
      </c>
      <c r="AK18" s="238">
        <v>114432.53</v>
      </c>
      <c r="AL18" s="238">
        <v>104353.21</v>
      </c>
      <c r="AM18" s="238">
        <v>4587.6000000000004</v>
      </c>
      <c r="AN18" s="238">
        <v>0</v>
      </c>
      <c r="AO18" s="238">
        <v>171726</v>
      </c>
      <c r="AP18" s="237">
        <v>20842562.68</v>
      </c>
      <c r="AQ18" s="236">
        <v>-9615775.3800000008</v>
      </c>
      <c r="AR18" t="s">
        <v>854</v>
      </c>
    </row>
    <row r="19" spans="13:44" x14ac:dyDescent="0.35">
      <c r="M19" s="239" t="s">
        <v>378</v>
      </c>
      <c r="N19" s="238">
        <v>1354920.4</v>
      </c>
      <c r="O19" s="238">
        <v>318394.49</v>
      </c>
      <c r="P19" s="238">
        <v>327519.71000000002</v>
      </c>
      <c r="Q19" s="238">
        <v>9599352.3599999994</v>
      </c>
      <c r="R19" s="238">
        <v>209557.21</v>
      </c>
      <c r="S19" s="238">
        <v>34161.42</v>
      </c>
      <c r="T19" s="238">
        <v>46758.559999999998</v>
      </c>
      <c r="U19" s="238">
        <v>13495.23</v>
      </c>
      <c r="V19" s="238">
        <v>1215560.1299999999</v>
      </c>
      <c r="W19" s="238">
        <v>505385.31</v>
      </c>
      <c r="X19" s="238">
        <v>87240.09</v>
      </c>
      <c r="Y19" s="238">
        <v>122164.85</v>
      </c>
      <c r="Z19" s="238">
        <v>2764613.48</v>
      </c>
      <c r="AA19" s="238">
        <v>0</v>
      </c>
      <c r="AB19" s="238">
        <v>52951.59</v>
      </c>
      <c r="AC19" s="238">
        <v>30700.93</v>
      </c>
      <c r="AD19" s="238">
        <v>4466.3500000000004</v>
      </c>
      <c r="AE19" s="237">
        <v>5087055.1500000004</v>
      </c>
      <c r="AF19" s="238">
        <v>2395469.6</v>
      </c>
      <c r="AG19" s="238">
        <v>0</v>
      </c>
      <c r="AH19" s="238">
        <v>22179.77</v>
      </c>
      <c r="AI19" s="238">
        <v>0</v>
      </c>
      <c r="AJ19" s="238">
        <v>8046555.9900000002</v>
      </c>
      <c r="AK19" s="238">
        <v>31446.68</v>
      </c>
      <c r="AL19" s="238">
        <v>58537.97</v>
      </c>
      <c r="AM19" s="238">
        <v>818.62</v>
      </c>
      <c r="AN19" s="238">
        <v>289523.71000000002</v>
      </c>
      <c r="AO19" s="238">
        <v>0</v>
      </c>
      <c r="AP19" s="237">
        <v>10844532.34</v>
      </c>
      <c r="AQ19" s="236">
        <v>-5757477.1900000004</v>
      </c>
    </row>
    <row r="20" spans="13:44" x14ac:dyDescent="0.35">
      <c r="M20" s="239" t="s">
        <v>75</v>
      </c>
      <c r="N20" s="238">
        <v>2338796.44</v>
      </c>
      <c r="O20" s="238">
        <v>409899.62</v>
      </c>
      <c r="P20" s="238">
        <v>145794.37</v>
      </c>
      <c r="Q20" s="238">
        <v>15123900.880000001</v>
      </c>
      <c r="R20" s="238">
        <v>334583.36</v>
      </c>
      <c r="S20" s="238">
        <v>36273.57</v>
      </c>
      <c r="T20" s="238">
        <v>3357.51</v>
      </c>
      <c r="U20" s="238">
        <v>0</v>
      </c>
      <c r="V20" s="238">
        <v>1898184.27</v>
      </c>
      <c r="W20" s="238">
        <v>870879.8</v>
      </c>
      <c r="X20" s="238">
        <v>67316.42</v>
      </c>
      <c r="Y20" s="238">
        <v>30136.73</v>
      </c>
      <c r="Z20" s="238">
        <v>4221741.8</v>
      </c>
      <c r="AA20" s="238">
        <v>26875.16</v>
      </c>
      <c r="AB20" s="238">
        <v>30795.5</v>
      </c>
      <c r="AC20" s="238">
        <v>0</v>
      </c>
      <c r="AD20" s="238">
        <v>0</v>
      </c>
      <c r="AE20" s="237">
        <v>7520144.1200000001</v>
      </c>
      <c r="AF20" s="238">
        <v>1971844.18</v>
      </c>
      <c r="AG20" s="238">
        <v>22465.32</v>
      </c>
      <c r="AH20" s="238">
        <v>28552.12</v>
      </c>
      <c r="AI20" s="238">
        <v>0</v>
      </c>
      <c r="AJ20" s="238">
        <v>11375309.73</v>
      </c>
      <c r="AK20" s="238">
        <v>14970.71</v>
      </c>
      <c r="AL20" s="238">
        <v>26709.41</v>
      </c>
      <c r="AM20" s="238">
        <v>0</v>
      </c>
      <c r="AN20" s="238">
        <v>0</v>
      </c>
      <c r="AO20" s="238">
        <v>186548.79</v>
      </c>
      <c r="AP20" s="237">
        <v>13626400.26</v>
      </c>
      <c r="AQ20" s="236">
        <v>-6106256.1399999997</v>
      </c>
    </row>
    <row r="21" spans="13:44" x14ac:dyDescent="0.35">
      <c r="M21" s="239" t="s">
        <v>246</v>
      </c>
      <c r="N21" s="238">
        <v>2550306</v>
      </c>
      <c r="O21" s="238">
        <v>134734</v>
      </c>
      <c r="P21" s="238">
        <v>587267</v>
      </c>
      <c r="Q21" s="238">
        <v>15340864</v>
      </c>
      <c r="R21" s="238">
        <v>377346</v>
      </c>
      <c r="S21" s="238">
        <v>14644</v>
      </c>
      <c r="T21" s="238">
        <v>187665</v>
      </c>
      <c r="U21" s="238">
        <v>0</v>
      </c>
      <c r="V21" s="238">
        <v>1961284</v>
      </c>
      <c r="W21" s="238">
        <v>939793</v>
      </c>
      <c r="X21" s="238">
        <v>36917</v>
      </c>
      <c r="Y21" s="238">
        <v>219051</v>
      </c>
      <c r="Z21" s="238">
        <v>4418169</v>
      </c>
      <c r="AA21" s="238">
        <v>213704</v>
      </c>
      <c r="AB21" s="238">
        <v>238297</v>
      </c>
      <c r="AC21" s="238">
        <v>0</v>
      </c>
      <c r="AD21" s="238">
        <v>11471</v>
      </c>
      <c r="AE21" s="237">
        <v>8618341</v>
      </c>
      <c r="AF21" s="238">
        <v>4844848</v>
      </c>
      <c r="AG21" s="238">
        <v>823</v>
      </c>
      <c r="AH21" s="238">
        <v>146338</v>
      </c>
      <c r="AI21" s="238">
        <v>47954</v>
      </c>
      <c r="AJ21" s="238">
        <v>15905391</v>
      </c>
      <c r="AK21" s="238">
        <v>9884</v>
      </c>
      <c r="AL21" s="238">
        <v>138294</v>
      </c>
      <c r="AM21" s="238">
        <v>68577</v>
      </c>
      <c r="AN21" s="238">
        <v>72130</v>
      </c>
      <c r="AO21" s="238">
        <v>0</v>
      </c>
      <c r="AP21" s="237">
        <v>21234239</v>
      </c>
      <c r="AQ21" s="236">
        <v>-12615898</v>
      </c>
      <c r="AR21" t="s">
        <v>853</v>
      </c>
    </row>
    <row r="22" spans="13:44" x14ac:dyDescent="0.35">
      <c r="M22" s="239" t="s">
        <v>45</v>
      </c>
      <c r="N22" s="238">
        <v>620403.11</v>
      </c>
      <c r="O22" s="238">
        <v>62981.82</v>
      </c>
      <c r="P22" s="238">
        <v>187291.5</v>
      </c>
      <c r="Q22" s="238">
        <v>1407287.19</v>
      </c>
      <c r="R22" s="238">
        <v>91494.48</v>
      </c>
      <c r="S22" s="238">
        <v>6787.43</v>
      </c>
      <c r="T22" s="238">
        <v>23560.95</v>
      </c>
      <c r="U22" s="238">
        <v>31785.11</v>
      </c>
      <c r="V22" s="238">
        <v>180572.06</v>
      </c>
      <c r="W22" s="238">
        <v>231410.36</v>
      </c>
      <c r="X22" s="238">
        <v>17257.02</v>
      </c>
      <c r="Y22" s="238">
        <v>69859.73</v>
      </c>
      <c r="Z22" s="238">
        <v>405298.71</v>
      </c>
      <c r="AA22" s="238">
        <v>0</v>
      </c>
      <c r="AB22" s="238">
        <v>0</v>
      </c>
      <c r="AC22" s="238">
        <v>0</v>
      </c>
      <c r="AD22" s="238">
        <v>0</v>
      </c>
      <c r="AE22" s="237">
        <v>1058025.8500000001</v>
      </c>
      <c r="AF22" s="238">
        <v>1253</v>
      </c>
      <c r="AG22" s="238">
        <v>4921.01</v>
      </c>
      <c r="AH22" s="238">
        <v>1647.07</v>
      </c>
      <c r="AI22" s="238">
        <v>0</v>
      </c>
      <c r="AJ22" s="238">
        <v>1593842.33</v>
      </c>
      <c r="AK22" s="238">
        <v>1655.4</v>
      </c>
      <c r="AL22" s="238">
        <v>45402.85</v>
      </c>
      <c r="AM22" s="238">
        <v>0</v>
      </c>
      <c r="AN22" s="238">
        <v>0</v>
      </c>
      <c r="AO22" s="238">
        <v>16.13</v>
      </c>
      <c r="AP22" s="237">
        <v>1648737.79</v>
      </c>
      <c r="AQ22" s="236">
        <v>-590711.93999999994</v>
      </c>
      <c r="AR22" t="s">
        <v>852</v>
      </c>
    </row>
    <row r="23" spans="13:44" x14ac:dyDescent="0.35">
      <c r="M23" s="239" t="s">
        <v>225</v>
      </c>
      <c r="N23" s="238">
        <v>0</v>
      </c>
      <c r="O23" s="238">
        <v>0</v>
      </c>
      <c r="P23" s="238">
        <v>10764.59</v>
      </c>
      <c r="Q23" s="238">
        <v>174154.88</v>
      </c>
      <c r="R23" s="238">
        <v>0</v>
      </c>
      <c r="S23" s="238">
        <v>0</v>
      </c>
      <c r="T23" s="238">
        <v>1582.38</v>
      </c>
      <c r="U23" s="238">
        <v>3342.36</v>
      </c>
      <c r="V23" s="238">
        <v>20332.650000000001</v>
      </c>
      <c r="W23" s="238">
        <v>0</v>
      </c>
      <c r="X23" s="238">
        <v>0</v>
      </c>
      <c r="Y23" s="238">
        <v>4015.17</v>
      </c>
      <c r="Z23" s="238">
        <v>46886.32</v>
      </c>
      <c r="AA23" s="238">
        <v>0</v>
      </c>
      <c r="AB23" s="238">
        <v>0</v>
      </c>
      <c r="AC23" s="238">
        <v>0</v>
      </c>
      <c r="AD23" s="238">
        <v>0</v>
      </c>
      <c r="AE23" s="237">
        <v>76158.880000000005</v>
      </c>
      <c r="AF23" s="238">
        <v>0</v>
      </c>
      <c r="AG23" s="238">
        <v>0</v>
      </c>
      <c r="AH23" s="238">
        <v>0</v>
      </c>
      <c r="AI23" s="238">
        <v>0</v>
      </c>
      <c r="AJ23" s="238">
        <v>0</v>
      </c>
      <c r="AK23" s="238">
        <v>3052.86</v>
      </c>
      <c r="AL23" s="238">
        <v>0</v>
      </c>
      <c r="AM23" s="238">
        <v>0</v>
      </c>
      <c r="AN23" s="238">
        <v>0</v>
      </c>
      <c r="AO23" s="238">
        <v>0</v>
      </c>
      <c r="AP23" s="237">
        <v>3052.86</v>
      </c>
      <c r="AQ23" s="236">
        <v>73106.02</v>
      </c>
      <c r="AR23" t="s">
        <v>851</v>
      </c>
    </row>
    <row r="24" spans="13:44" x14ac:dyDescent="0.35">
      <c r="M24" s="239" t="s">
        <v>214</v>
      </c>
      <c r="N24" s="238">
        <v>3941225</v>
      </c>
      <c r="O24" s="238">
        <v>524674</v>
      </c>
      <c r="P24" s="238">
        <v>122799</v>
      </c>
      <c r="Q24" s="238">
        <v>22444338</v>
      </c>
      <c r="R24" s="238">
        <v>590428</v>
      </c>
      <c r="S24" s="238">
        <v>64896</v>
      </c>
      <c r="T24" s="238">
        <v>17773</v>
      </c>
      <c r="U24" s="238">
        <v>28334</v>
      </c>
      <c r="V24" s="238">
        <v>2883588</v>
      </c>
      <c r="W24" s="238">
        <v>1463623</v>
      </c>
      <c r="X24" s="238">
        <v>142793</v>
      </c>
      <c r="Y24" s="238">
        <v>45595</v>
      </c>
      <c r="Z24" s="238">
        <v>6463969</v>
      </c>
      <c r="AA24" s="238">
        <v>183921</v>
      </c>
      <c r="AB24" s="238">
        <v>33213</v>
      </c>
      <c r="AC24" s="238">
        <v>0</v>
      </c>
      <c r="AD24" s="238">
        <v>88137</v>
      </c>
      <c r="AE24" s="237">
        <v>12006270</v>
      </c>
      <c r="AF24" s="238">
        <v>6432055</v>
      </c>
      <c r="AG24" s="238">
        <v>32511</v>
      </c>
      <c r="AH24" s="238">
        <v>19835</v>
      </c>
      <c r="AI24" s="238">
        <v>0</v>
      </c>
      <c r="AJ24" s="238">
        <v>19611502</v>
      </c>
      <c r="AK24" s="238">
        <v>47981</v>
      </c>
      <c r="AL24" s="238">
        <v>98585</v>
      </c>
      <c r="AM24" s="238">
        <v>54557</v>
      </c>
      <c r="AN24" s="238">
        <v>0</v>
      </c>
      <c r="AO24" s="238">
        <v>157905</v>
      </c>
      <c r="AP24" s="237">
        <v>26454931</v>
      </c>
      <c r="AQ24" s="236">
        <v>-14448661</v>
      </c>
      <c r="AR24" t="s">
        <v>850</v>
      </c>
    </row>
    <row r="25" spans="13:44" x14ac:dyDescent="0.35">
      <c r="M25" s="239" t="s">
        <v>270</v>
      </c>
      <c r="N25" s="238">
        <v>3877315</v>
      </c>
      <c r="O25" s="238">
        <v>107935</v>
      </c>
      <c r="P25" s="238">
        <v>185875</v>
      </c>
      <c r="Q25" s="238">
        <v>18639208</v>
      </c>
      <c r="R25" s="238">
        <v>576746</v>
      </c>
      <c r="S25" s="238">
        <v>14568</v>
      </c>
      <c r="T25" s="238">
        <v>27199</v>
      </c>
      <c r="U25" s="238">
        <v>58318</v>
      </c>
      <c r="V25" s="238">
        <v>2345391</v>
      </c>
      <c r="W25" s="238">
        <v>1453390</v>
      </c>
      <c r="X25" s="238">
        <v>30016</v>
      </c>
      <c r="Y25" s="238">
        <v>69647</v>
      </c>
      <c r="Z25" s="238">
        <v>5335514</v>
      </c>
      <c r="AA25" s="238">
        <v>296885</v>
      </c>
      <c r="AB25" s="238">
        <v>309134</v>
      </c>
      <c r="AC25" s="238">
        <v>0</v>
      </c>
      <c r="AD25" s="238">
        <v>0</v>
      </c>
      <c r="AE25" s="237">
        <v>10516808</v>
      </c>
      <c r="AF25" s="238">
        <v>4533995</v>
      </c>
      <c r="AG25" s="238">
        <v>0</v>
      </c>
      <c r="AH25" s="238">
        <v>34345</v>
      </c>
      <c r="AI25" s="238">
        <v>166920</v>
      </c>
      <c r="AJ25" s="238">
        <v>20216512</v>
      </c>
      <c r="AK25" s="238">
        <v>4276</v>
      </c>
      <c r="AL25" s="238">
        <v>80430</v>
      </c>
      <c r="AM25" s="238">
        <v>39880</v>
      </c>
      <c r="AN25" s="238">
        <v>0</v>
      </c>
      <c r="AO25" s="238">
        <v>97262</v>
      </c>
      <c r="AP25" s="237">
        <v>25173620</v>
      </c>
      <c r="AQ25" s="236">
        <v>-14656812</v>
      </c>
    </row>
    <row r="26" spans="13:44" x14ac:dyDescent="0.35">
      <c r="M26" s="239" t="s">
        <v>67</v>
      </c>
      <c r="N26" s="238">
        <v>2651312</v>
      </c>
      <c r="O26" s="238">
        <v>197650</v>
      </c>
      <c r="P26" s="238">
        <v>0</v>
      </c>
      <c r="Q26" s="238">
        <v>11174376</v>
      </c>
      <c r="R26" s="238">
        <v>397784</v>
      </c>
      <c r="S26" s="238">
        <v>12639</v>
      </c>
      <c r="T26" s="238">
        <v>0</v>
      </c>
      <c r="U26" s="238">
        <v>0</v>
      </c>
      <c r="V26" s="238">
        <v>1390102</v>
      </c>
      <c r="W26" s="238">
        <v>988939</v>
      </c>
      <c r="X26" s="238">
        <v>54156</v>
      </c>
      <c r="Y26" s="238">
        <v>0</v>
      </c>
      <c r="Z26" s="238">
        <v>3218220</v>
      </c>
      <c r="AA26" s="238">
        <v>57409</v>
      </c>
      <c r="AB26" s="238">
        <v>69932</v>
      </c>
      <c r="AC26" s="238">
        <v>0</v>
      </c>
      <c r="AD26" s="238">
        <v>0</v>
      </c>
      <c r="AE26" s="237">
        <v>6189181</v>
      </c>
      <c r="AF26" s="238">
        <v>1443908</v>
      </c>
      <c r="AG26" s="238">
        <v>74552</v>
      </c>
      <c r="AH26" s="238">
        <v>2259</v>
      </c>
      <c r="AI26" s="238">
        <v>2676</v>
      </c>
      <c r="AJ26" s="238">
        <v>11726178</v>
      </c>
      <c r="AK26" s="238">
        <v>38351</v>
      </c>
      <c r="AL26" s="238">
        <v>80017</v>
      </c>
      <c r="AM26" s="238">
        <v>33980</v>
      </c>
      <c r="AN26" s="238">
        <v>0</v>
      </c>
      <c r="AO26" s="238">
        <v>59284</v>
      </c>
      <c r="AP26" s="237">
        <v>13461205</v>
      </c>
      <c r="AQ26" s="236">
        <v>-7272024</v>
      </c>
      <c r="AR26" t="s">
        <v>849</v>
      </c>
    </row>
    <row r="27" spans="13:44" x14ac:dyDescent="0.35">
      <c r="M27" s="239" t="s">
        <v>228</v>
      </c>
      <c r="N27" s="238">
        <v>1673003.22</v>
      </c>
      <c r="O27" s="238">
        <v>239869.67</v>
      </c>
      <c r="P27" s="238">
        <v>0</v>
      </c>
      <c r="Q27" s="238">
        <v>8907935.0700000003</v>
      </c>
      <c r="R27" s="238">
        <v>273128.43</v>
      </c>
      <c r="S27" s="238">
        <v>25889.21</v>
      </c>
      <c r="T27" s="238">
        <v>3047</v>
      </c>
      <c r="U27" s="238">
        <v>0</v>
      </c>
      <c r="V27" s="238">
        <v>1144111.49</v>
      </c>
      <c r="W27" s="238">
        <v>624030.19999999995</v>
      </c>
      <c r="X27" s="238">
        <v>65724.289999999994</v>
      </c>
      <c r="Y27" s="238">
        <v>0</v>
      </c>
      <c r="Z27" s="238">
        <v>2565485.2999999998</v>
      </c>
      <c r="AA27" s="238">
        <v>0</v>
      </c>
      <c r="AB27" s="238">
        <v>338334.22</v>
      </c>
      <c r="AC27" s="238">
        <v>0</v>
      </c>
      <c r="AD27" s="238">
        <v>0</v>
      </c>
      <c r="AE27" s="237">
        <v>5039750.1399999997</v>
      </c>
      <c r="AF27" s="238">
        <v>692985.24</v>
      </c>
      <c r="AG27" s="238">
        <v>491020.55</v>
      </c>
      <c r="AH27" s="238">
        <v>0</v>
      </c>
      <c r="AI27" s="238">
        <v>0</v>
      </c>
      <c r="AJ27" s="238">
        <v>5361142.0199999996</v>
      </c>
      <c r="AK27" s="238">
        <v>217507.25</v>
      </c>
      <c r="AL27" s="238">
        <v>0</v>
      </c>
      <c r="AM27" s="238">
        <v>0</v>
      </c>
      <c r="AN27" s="238">
        <v>0</v>
      </c>
      <c r="AO27" s="238">
        <v>0</v>
      </c>
      <c r="AP27" s="237">
        <v>6762655.0599999996</v>
      </c>
      <c r="AQ27" s="236">
        <v>-1722904.92</v>
      </c>
    </row>
    <row r="28" spans="13:44" x14ac:dyDescent="0.35">
      <c r="M28" s="239" t="s">
        <v>243</v>
      </c>
      <c r="N28" s="238">
        <v>27743649</v>
      </c>
      <c r="O28" s="238">
        <v>318160</v>
      </c>
      <c r="P28" s="238">
        <v>0</v>
      </c>
      <c r="Q28" s="238">
        <v>143919394</v>
      </c>
      <c r="R28" s="238">
        <v>3920675</v>
      </c>
      <c r="S28" s="238">
        <v>54645</v>
      </c>
      <c r="T28" s="238">
        <v>0</v>
      </c>
      <c r="U28" s="238">
        <v>0</v>
      </c>
      <c r="V28" s="238">
        <v>18886682</v>
      </c>
      <c r="W28" s="238">
        <v>10348384</v>
      </c>
      <c r="X28" s="238">
        <v>88160</v>
      </c>
      <c r="Y28" s="238">
        <v>0</v>
      </c>
      <c r="Z28" s="238">
        <v>41456719</v>
      </c>
      <c r="AA28" s="238">
        <v>958211</v>
      </c>
      <c r="AB28" s="238">
        <v>672953</v>
      </c>
      <c r="AC28" s="238">
        <v>0</v>
      </c>
      <c r="AD28" s="238">
        <v>73727</v>
      </c>
      <c r="AE28" s="237">
        <v>76460156</v>
      </c>
      <c r="AF28" s="238">
        <v>31321767</v>
      </c>
      <c r="AG28" s="238">
        <v>42722</v>
      </c>
      <c r="AH28" s="238">
        <v>0</v>
      </c>
      <c r="AI28" s="238">
        <v>59787</v>
      </c>
      <c r="AJ28" s="238">
        <v>148051690</v>
      </c>
      <c r="AK28" s="238">
        <v>26580</v>
      </c>
      <c r="AL28" s="238">
        <v>0</v>
      </c>
      <c r="AM28" s="238">
        <v>0</v>
      </c>
      <c r="AN28" s="238">
        <v>153788</v>
      </c>
      <c r="AO28" s="238">
        <v>722237</v>
      </c>
      <c r="AP28" s="237">
        <v>180378571</v>
      </c>
      <c r="AQ28" s="236">
        <v>-103918415</v>
      </c>
      <c r="AR28" t="s">
        <v>848</v>
      </c>
    </row>
    <row r="29" spans="13:44" x14ac:dyDescent="0.35">
      <c r="M29" s="239" t="s">
        <v>15</v>
      </c>
      <c r="N29" s="238">
        <v>5591657</v>
      </c>
      <c r="O29" s="238">
        <v>10020</v>
      </c>
      <c r="P29" s="238">
        <v>0</v>
      </c>
      <c r="Q29" s="238">
        <v>15716579</v>
      </c>
      <c r="R29" s="238">
        <v>802802.94</v>
      </c>
      <c r="S29" s="238">
        <v>1055.25</v>
      </c>
      <c r="T29" s="238">
        <v>0</v>
      </c>
      <c r="U29" s="238">
        <v>0</v>
      </c>
      <c r="V29" s="238">
        <v>1995477.47</v>
      </c>
      <c r="W29" s="238">
        <v>2085688.45</v>
      </c>
      <c r="X29" s="238">
        <v>2885.95</v>
      </c>
      <c r="Y29" s="238">
        <v>0</v>
      </c>
      <c r="Z29" s="238">
        <v>4526374.8099999996</v>
      </c>
      <c r="AA29" s="238">
        <v>154000</v>
      </c>
      <c r="AB29" s="238">
        <v>128221.67</v>
      </c>
      <c r="AC29" s="238">
        <v>0</v>
      </c>
      <c r="AD29" s="238">
        <v>0</v>
      </c>
      <c r="AE29" s="237">
        <v>9696506.5399999991</v>
      </c>
      <c r="AF29" s="238">
        <v>6912983.1600000001</v>
      </c>
      <c r="AG29" s="238">
        <v>0</v>
      </c>
      <c r="AH29" s="238">
        <v>0</v>
      </c>
      <c r="AI29" s="238">
        <v>33865.5</v>
      </c>
      <c r="AJ29" s="238">
        <v>31412004.629999999</v>
      </c>
      <c r="AK29" s="238">
        <v>3937.8</v>
      </c>
      <c r="AL29" s="238">
        <v>0</v>
      </c>
      <c r="AM29" s="238">
        <v>9936.25</v>
      </c>
      <c r="AN29" s="238">
        <v>52241.760000000002</v>
      </c>
      <c r="AO29" s="238">
        <v>0</v>
      </c>
      <c r="AP29" s="237">
        <v>38424969.100000001</v>
      </c>
      <c r="AQ29" s="236">
        <v>-28728462.559999999</v>
      </c>
    </row>
    <row r="30" spans="13:44" x14ac:dyDescent="0.35">
      <c r="M30" s="239" t="s">
        <v>212</v>
      </c>
      <c r="N30" s="238">
        <v>1595771.77</v>
      </c>
      <c r="O30" s="238">
        <v>265846.07</v>
      </c>
      <c r="P30" s="238">
        <v>54546.92</v>
      </c>
      <c r="Q30" s="238">
        <v>10270369.49</v>
      </c>
      <c r="R30" s="238">
        <v>238217.23</v>
      </c>
      <c r="S30" s="238">
        <v>29683.54</v>
      </c>
      <c r="T30" s="238">
        <v>16342.83</v>
      </c>
      <c r="U30" s="238">
        <v>19111.150000000001</v>
      </c>
      <c r="V30" s="238">
        <v>1304150.01</v>
      </c>
      <c r="W30" s="238">
        <v>594846.82999999996</v>
      </c>
      <c r="X30" s="238">
        <v>72841.960000000006</v>
      </c>
      <c r="Y30" s="238">
        <v>20345.990000000002</v>
      </c>
      <c r="Z30" s="238">
        <v>2957738.35</v>
      </c>
      <c r="AA30" s="238">
        <v>158423.13</v>
      </c>
      <c r="AB30" s="238">
        <v>701.21</v>
      </c>
      <c r="AC30" s="238">
        <v>0</v>
      </c>
      <c r="AD30" s="238">
        <v>0</v>
      </c>
      <c r="AE30" s="237">
        <v>5412402.2300000004</v>
      </c>
      <c r="AF30" s="238">
        <v>1532372.68</v>
      </c>
      <c r="AG30" s="238">
        <v>14104.53</v>
      </c>
      <c r="AH30" s="238">
        <v>23060.59</v>
      </c>
      <c r="AI30" s="238">
        <v>565181.92000000004</v>
      </c>
      <c r="AJ30" s="238">
        <v>7390204.6699999999</v>
      </c>
      <c r="AK30" s="238">
        <v>26525.78</v>
      </c>
      <c r="AL30" s="238">
        <v>128963.36</v>
      </c>
      <c r="AM30" s="238">
        <v>86078.16</v>
      </c>
      <c r="AN30" s="238">
        <v>0</v>
      </c>
      <c r="AO30" s="238">
        <v>263632.21999999997</v>
      </c>
      <c r="AP30" s="237">
        <v>10030123.91</v>
      </c>
      <c r="AQ30" s="236">
        <v>-4617721.68</v>
      </c>
    </row>
    <row r="31" spans="13:44" x14ac:dyDescent="0.35">
      <c r="M31" s="239" t="s">
        <v>23</v>
      </c>
      <c r="N31" s="238">
        <v>1883560</v>
      </c>
      <c r="O31" s="238">
        <v>151775</v>
      </c>
      <c r="P31" s="238">
        <v>378735</v>
      </c>
      <c r="Q31" s="238">
        <v>10908880</v>
      </c>
      <c r="R31" s="238">
        <v>277542</v>
      </c>
      <c r="S31" s="238">
        <v>16230</v>
      </c>
      <c r="T31" s="238">
        <v>40165</v>
      </c>
      <c r="U31" s="238">
        <v>44203</v>
      </c>
      <c r="V31" s="238">
        <v>1389781</v>
      </c>
      <c r="W31" s="238">
        <v>702568</v>
      </c>
      <c r="X31" s="238">
        <v>41586</v>
      </c>
      <c r="Y31" s="238">
        <v>103774</v>
      </c>
      <c r="Z31" s="238">
        <v>3141757</v>
      </c>
      <c r="AA31" s="238">
        <v>206913</v>
      </c>
      <c r="AB31" s="238">
        <v>415593</v>
      </c>
      <c r="AC31" s="238">
        <v>0</v>
      </c>
      <c r="AD31" s="238">
        <v>0</v>
      </c>
      <c r="AE31" s="237">
        <v>6380112</v>
      </c>
      <c r="AF31" s="238">
        <v>1031019</v>
      </c>
      <c r="AG31" s="238">
        <v>7930</v>
      </c>
      <c r="AH31" s="238">
        <v>48841</v>
      </c>
      <c r="AI31" s="238">
        <v>52090</v>
      </c>
      <c r="AJ31" s="238">
        <v>8693115</v>
      </c>
      <c r="AK31" s="238">
        <v>11689</v>
      </c>
      <c r="AL31" s="238">
        <v>83174</v>
      </c>
      <c r="AM31" s="238">
        <v>31303</v>
      </c>
      <c r="AN31" s="238">
        <v>1627</v>
      </c>
      <c r="AO31" s="238">
        <v>0</v>
      </c>
      <c r="AP31" s="237">
        <v>9960788</v>
      </c>
      <c r="AQ31" s="236">
        <v>-3580676</v>
      </c>
      <c r="AR31" t="s">
        <v>847</v>
      </c>
    </row>
    <row r="32" spans="13:44" x14ac:dyDescent="0.35">
      <c r="M32" s="239" t="s">
        <v>71</v>
      </c>
      <c r="N32" s="238">
        <v>4286474</v>
      </c>
      <c r="O32" s="238">
        <v>1987086</v>
      </c>
      <c r="P32" s="238">
        <v>176470</v>
      </c>
      <c r="Q32" s="238">
        <v>8889548</v>
      </c>
      <c r="R32" s="238">
        <v>162370.88</v>
      </c>
      <c r="S32" s="238">
        <v>34681.9</v>
      </c>
      <c r="T32" s="238">
        <v>12528.07</v>
      </c>
      <c r="U32" s="238">
        <v>0</v>
      </c>
      <c r="V32" s="238">
        <v>887206.41</v>
      </c>
      <c r="W32" s="238">
        <v>381445.84</v>
      </c>
      <c r="X32" s="238">
        <v>84719.23</v>
      </c>
      <c r="Y32" s="238">
        <v>42085.32</v>
      </c>
      <c r="Z32" s="238">
        <v>2048636.52</v>
      </c>
      <c r="AA32" s="238">
        <v>0</v>
      </c>
      <c r="AB32" s="238">
        <v>0</v>
      </c>
      <c r="AC32" s="238">
        <v>0</v>
      </c>
      <c r="AD32" s="238">
        <v>0</v>
      </c>
      <c r="AE32" s="237">
        <v>3653674.17</v>
      </c>
      <c r="AF32" s="238">
        <v>1888839.84</v>
      </c>
      <c r="AG32" s="238">
        <v>5310.23</v>
      </c>
      <c r="AH32" s="238">
        <v>0</v>
      </c>
      <c r="AI32" s="238">
        <v>0</v>
      </c>
      <c r="AJ32" s="238">
        <v>6672553.0300000003</v>
      </c>
      <c r="AK32" s="238">
        <v>33156.839999999997</v>
      </c>
      <c r="AL32" s="238">
        <v>27479.360000000001</v>
      </c>
      <c r="AM32" s="238">
        <v>0</v>
      </c>
      <c r="AN32" s="238">
        <v>0</v>
      </c>
      <c r="AO32" s="238">
        <v>103296.22</v>
      </c>
      <c r="AP32" s="237">
        <v>8730635.5199999996</v>
      </c>
      <c r="AQ32" s="236">
        <v>-5076961.3499999996</v>
      </c>
      <c r="AR32" t="s">
        <v>846</v>
      </c>
    </row>
    <row r="33" spans="13:44" x14ac:dyDescent="0.35">
      <c r="M33" s="239" t="s">
        <v>238</v>
      </c>
      <c r="N33" s="238">
        <v>1288569.83</v>
      </c>
      <c r="O33" s="238">
        <v>190094.06</v>
      </c>
      <c r="P33" s="238">
        <v>114229.42</v>
      </c>
      <c r="Q33" s="238">
        <v>4929789.6500000004</v>
      </c>
      <c r="R33" s="238">
        <v>180079.15</v>
      </c>
      <c r="S33" s="238">
        <v>18053.64</v>
      </c>
      <c r="T33" s="238">
        <v>27309.22</v>
      </c>
      <c r="U33" s="238">
        <v>0</v>
      </c>
      <c r="V33" s="238">
        <v>566449.06000000006</v>
      </c>
      <c r="W33" s="238">
        <v>438893.96</v>
      </c>
      <c r="X33" s="238">
        <v>42272.14</v>
      </c>
      <c r="Y33" s="238">
        <v>41196.22</v>
      </c>
      <c r="Z33" s="238">
        <v>1266898.56</v>
      </c>
      <c r="AA33" s="238">
        <v>0</v>
      </c>
      <c r="AB33" s="238">
        <v>5671.02</v>
      </c>
      <c r="AC33" s="238">
        <v>0</v>
      </c>
      <c r="AD33" s="238">
        <v>0</v>
      </c>
      <c r="AE33" s="237">
        <v>2586822.9700000002</v>
      </c>
      <c r="AF33" s="238">
        <v>1457878.49</v>
      </c>
      <c r="AG33" s="238">
        <v>4587.6000000000004</v>
      </c>
      <c r="AH33" s="238">
        <v>9985.25</v>
      </c>
      <c r="AI33" s="238">
        <v>0</v>
      </c>
      <c r="AJ33" s="238">
        <v>5457654.8799999999</v>
      </c>
      <c r="AK33" s="238">
        <v>33670.1</v>
      </c>
      <c r="AL33" s="238">
        <v>48083.93</v>
      </c>
      <c r="AM33" s="238">
        <v>609.08000000000004</v>
      </c>
      <c r="AN33" s="238">
        <v>0</v>
      </c>
      <c r="AO33" s="238">
        <v>0</v>
      </c>
      <c r="AP33" s="237">
        <v>7012469.3300000001</v>
      </c>
      <c r="AQ33" s="236">
        <v>-4425646.3600000003</v>
      </c>
      <c r="AR33" t="s">
        <v>845</v>
      </c>
    </row>
    <row r="34" spans="13:44" x14ac:dyDescent="0.35">
      <c r="M34" s="239" t="s">
        <v>69</v>
      </c>
      <c r="N34" s="238">
        <v>2563210</v>
      </c>
      <c r="O34" s="238">
        <v>280901</v>
      </c>
      <c r="P34" s="238">
        <v>228961</v>
      </c>
      <c r="Q34" s="238">
        <v>14501345</v>
      </c>
      <c r="R34" s="238">
        <v>375286</v>
      </c>
      <c r="S34" s="238">
        <v>29934</v>
      </c>
      <c r="T34" s="238">
        <v>32860</v>
      </c>
      <c r="U34" s="238">
        <v>65056</v>
      </c>
      <c r="V34" s="238">
        <v>1808817</v>
      </c>
      <c r="W34" s="238">
        <v>956077</v>
      </c>
      <c r="X34" s="238">
        <v>76967</v>
      </c>
      <c r="Y34" s="238">
        <v>85402</v>
      </c>
      <c r="Z34" s="238">
        <v>4062339</v>
      </c>
      <c r="AA34" s="238">
        <v>72933</v>
      </c>
      <c r="AB34" s="238">
        <v>3157</v>
      </c>
      <c r="AC34" s="238">
        <v>24094</v>
      </c>
      <c r="AD34" s="238">
        <v>0</v>
      </c>
      <c r="AE34" s="237">
        <v>7592922</v>
      </c>
      <c r="AF34" s="238">
        <v>3485878</v>
      </c>
      <c r="AG34" s="238">
        <v>68649</v>
      </c>
      <c r="AH34" s="238">
        <v>62061</v>
      </c>
      <c r="AI34" s="238">
        <v>2732</v>
      </c>
      <c r="AJ34" s="238">
        <v>13489274</v>
      </c>
      <c r="AK34" s="238">
        <v>26197</v>
      </c>
      <c r="AL34" s="238">
        <v>83355</v>
      </c>
      <c r="AM34" s="238">
        <v>57665</v>
      </c>
      <c r="AN34" s="238">
        <v>0</v>
      </c>
      <c r="AO34" s="238">
        <v>46579</v>
      </c>
      <c r="AP34" s="237">
        <v>17322390</v>
      </c>
      <c r="AQ34" s="236">
        <v>-9729468</v>
      </c>
      <c r="AR34" t="s">
        <v>844</v>
      </c>
    </row>
    <row r="35" spans="13:44" x14ac:dyDescent="0.35">
      <c r="M35" s="239" t="s">
        <v>222</v>
      </c>
      <c r="N35" s="238">
        <v>1404723</v>
      </c>
      <c r="O35" s="238">
        <v>305023</v>
      </c>
      <c r="P35" s="238">
        <v>193114</v>
      </c>
      <c r="Q35" s="238">
        <v>19385569</v>
      </c>
      <c r="R35" s="238">
        <v>130118</v>
      </c>
      <c r="S35" s="238">
        <v>16173</v>
      </c>
      <c r="T35" s="238">
        <v>25125</v>
      </c>
      <c r="U35" s="238">
        <v>12124</v>
      </c>
      <c r="V35" s="238">
        <v>1249501</v>
      </c>
      <c r="W35" s="238">
        <v>304825</v>
      </c>
      <c r="X35" s="238">
        <v>36298</v>
      </c>
      <c r="Y35" s="238">
        <v>41906</v>
      </c>
      <c r="Z35" s="238">
        <v>2772136</v>
      </c>
      <c r="AA35" s="238">
        <v>95503</v>
      </c>
      <c r="AB35" s="238">
        <v>0</v>
      </c>
      <c r="AC35" s="238">
        <v>34273</v>
      </c>
      <c r="AD35" s="238">
        <v>0</v>
      </c>
      <c r="AE35" s="237">
        <v>4717982</v>
      </c>
      <c r="AF35" s="238">
        <v>1357085</v>
      </c>
      <c r="AG35" s="238">
        <v>9349</v>
      </c>
      <c r="AH35" s="238">
        <v>77096</v>
      </c>
      <c r="AI35" s="238">
        <v>0</v>
      </c>
      <c r="AJ35" s="238">
        <v>5652515</v>
      </c>
      <c r="AK35" s="238">
        <v>15384</v>
      </c>
      <c r="AL35" s="238">
        <v>54188</v>
      </c>
      <c r="AM35" s="238">
        <v>1890</v>
      </c>
      <c r="AN35" s="238">
        <v>0</v>
      </c>
      <c r="AO35" s="238">
        <v>269030</v>
      </c>
      <c r="AP35" s="237">
        <v>7436537</v>
      </c>
      <c r="AQ35" s="236">
        <v>-2718555</v>
      </c>
    </row>
    <row r="36" spans="13:44" x14ac:dyDescent="0.35">
      <c r="M36" s="239" t="s">
        <v>105</v>
      </c>
      <c r="N36" s="238">
        <v>1364942.2</v>
      </c>
      <c r="O36" s="238">
        <v>93886.5</v>
      </c>
      <c r="P36" s="238">
        <v>25204.13</v>
      </c>
      <c r="Q36" s="238">
        <v>11189009.93</v>
      </c>
      <c r="R36" s="238">
        <v>204188.13</v>
      </c>
      <c r="S36" s="238">
        <v>9811.73</v>
      </c>
      <c r="T36" s="238">
        <v>3659.31</v>
      </c>
      <c r="U36" s="238">
        <v>28232.560000000001</v>
      </c>
      <c r="V36" s="238">
        <v>1442347.07</v>
      </c>
      <c r="W36" s="238">
        <v>509123.44</v>
      </c>
      <c r="X36" s="238">
        <v>25724.9</v>
      </c>
      <c r="Y36" s="238">
        <v>9401.14</v>
      </c>
      <c r="Z36" s="238">
        <v>3222434.86</v>
      </c>
      <c r="AA36" s="238">
        <v>21617.83</v>
      </c>
      <c r="AB36" s="238">
        <v>0</v>
      </c>
      <c r="AC36" s="238">
        <v>1524.87</v>
      </c>
      <c r="AD36" s="238">
        <v>0</v>
      </c>
      <c r="AE36" s="237">
        <v>5478065.8399999999</v>
      </c>
      <c r="AF36" s="238">
        <v>1726837.61</v>
      </c>
      <c r="AG36" s="238">
        <v>8.7899999999999991</v>
      </c>
      <c r="AH36" s="238">
        <v>49145.9</v>
      </c>
      <c r="AI36" s="238">
        <v>253717.93</v>
      </c>
      <c r="AJ36" s="238">
        <v>8286952.4100000001</v>
      </c>
      <c r="AK36" s="238">
        <v>10273.44</v>
      </c>
      <c r="AL36" s="238">
        <v>55630.3</v>
      </c>
      <c r="AM36" s="238">
        <v>9813</v>
      </c>
      <c r="AN36" s="238">
        <v>0</v>
      </c>
      <c r="AO36" s="238">
        <v>407153.73</v>
      </c>
      <c r="AP36" s="237">
        <v>10799533.109999999</v>
      </c>
      <c r="AQ36" s="236">
        <v>-5321467.2699999996</v>
      </c>
      <c r="AR36" t="s">
        <v>843</v>
      </c>
    </row>
    <row r="37" spans="13:44" x14ac:dyDescent="0.35">
      <c r="M37" s="239" t="s">
        <v>220</v>
      </c>
      <c r="N37" s="238">
        <v>1178876</v>
      </c>
      <c r="O37" s="238">
        <v>178941</v>
      </c>
      <c r="P37" s="238">
        <v>201782</v>
      </c>
      <c r="Q37" s="238">
        <v>6893878</v>
      </c>
      <c r="R37" s="238">
        <v>176791</v>
      </c>
      <c r="S37" s="238">
        <v>19531</v>
      </c>
      <c r="T37" s="238">
        <v>29308</v>
      </c>
      <c r="U37" s="238">
        <v>40529</v>
      </c>
      <c r="V37" s="238">
        <v>877181</v>
      </c>
      <c r="W37" s="238">
        <v>439721</v>
      </c>
      <c r="X37" s="238">
        <v>49030</v>
      </c>
      <c r="Y37" s="238">
        <v>75265</v>
      </c>
      <c r="Z37" s="238">
        <v>1985437</v>
      </c>
      <c r="AA37" s="238">
        <v>43781</v>
      </c>
      <c r="AB37" s="238">
        <v>0</v>
      </c>
      <c r="AC37" s="238">
        <v>0</v>
      </c>
      <c r="AD37" s="238">
        <v>0</v>
      </c>
      <c r="AE37" s="237">
        <v>3736574</v>
      </c>
      <c r="AF37" s="238">
        <v>1144971</v>
      </c>
      <c r="AG37" s="238">
        <v>0</v>
      </c>
      <c r="AH37" s="238">
        <v>86050</v>
      </c>
      <c r="AI37" s="238">
        <v>0</v>
      </c>
      <c r="AJ37" s="238">
        <v>4764494</v>
      </c>
      <c r="AK37" s="238">
        <v>20849</v>
      </c>
      <c r="AL37" s="238">
        <v>81189</v>
      </c>
      <c r="AM37" s="238">
        <v>795</v>
      </c>
      <c r="AN37" s="238">
        <v>1971</v>
      </c>
      <c r="AO37" s="238">
        <v>0</v>
      </c>
      <c r="AP37" s="237">
        <v>6100319</v>
      </c>
      <c r="AQ37" s="236">
        <v>-2363745</v>
      </c>
      <c r="AR37" t="s">
        <v>842</v>
      </c>
    </row>
    <row r="38" spans="13:44" x14ac:dyDescent="0.35">
      <c r="M38" s="239" t="s">
        <v>236</v>
      </c>
      <c r="N38" s="238">
        <v>3152196</v>
      </c>
      <c r="O38" s="238">
        <v>0</v>
      </c>
      <c r="P38" s="238">
        <v>60710</v>
      </c>
      <c r="Q38" s="238">
        <v>15883694</v>
      </c>
      <c r="R38" s="238">
        <v>468834</v>
      </c>
      <c r="S38" s="238">
        <v>0</v>
      </c>
      <c r="T38" s="238">
        <v>8878</v>
      </c>
      <c r="U38" s="238">
        <v>0</v>
      </c>
      <c r="V38" s="238">
        <v>2032272</v>
      </c>
      <c r="W38" s="238">
        <v>1175735</v>
      </c>
      <c r="X38" s="238">
        <v>0</v>
      </c>
      <c r="Y38" s="238">
        <v>22645</v>
      </c>
      <c r="Z38" s="238">
        <v>4580333</v>
      </c>
      <c r="AA38" s="238">
        <v>58416</v>
      </c>
      <c r="AB38" s="238">
        <v>60983</v>
      </c>
      <c r="AC38" s="238">
        <v>0</v>
      </c>
      <c r="AD38" s="238">
        <v>14776</v>
      </c>
      <c r="AE38" s="237">
        <v>8422872</v>
      </c>
      <c r="AF38" s="238">
        <v>5304912</v>
      </c>
      <c r="AG38" s="238">
        <v>0</v>
      </c>
      <c r="AH38" s="238">
        <v>0</v>
      </c>
      <c r="AI38" s="238">
        <v>0</v>
      </c>
      <c r="AJ38" s="238">
        <v>20008910</v>
      </c>
      <c r="AK38" s="238">
        <v>0</v>
      </c>
      <c r="AL38" s="238">
        <v>4706</v>
      </c>
      <c r="AM38" s="238">
        <v>11640</v>
      </c>
      <c r="AN38" s="238">
        <v>0</v>
      </c>
      <c r="AO38" s="238">
        <v>0</v>
      </c>
      <c r="AP38" s="237">
        <v>25330168</v>
      </c>
      <c r="AQ38" s="236">
        <v>-16907296</v>
      </c>
    </row>
    <row r="39" spans="13:44" x14ac:dyDescent="0.35">
      <c r="M39" s="239" t="s">
        <v>254</v>
      </c>
      <c r="N39" s="238">
        <v>1465696</v>
      </c>
      <c r="O39" s="238">
        <v>389254</v>
      </c>
      <c r="P39" s="238">
        <v>284216</v>
      </c>
      <c r="Q39" s="238">
        <v>11353123</v>
      </c>
      <c r="R39" s="238">
        <v>216961.19</v>
      </c>
      <c r="S39" s="238">
        <v>41605.15</v>
      </c>
      <c r="T39" s="238">
        <v>41201.68</v>
      </c>
      <c r="U39" s="238">
        <v>65385.64</v>
      </c>
      <c r="V39" s="238">
        <v>1445369.4</v>
      </c>
      <c r="W39" s="238">
        <v>546704.66</v>
      </c>
      <c r="X39" s="238">
        <v>106655.52</v>
      </c>
      <c r="Y39" s="238">
        <v>106012.67</v>
      </c>
      <c r="Z39" s="238">
        <v>3269699.28</v>
      </c>
      <c r="AA39" s="238">
        <v>83214.42</v>
      </c>
      <c r="AB39" s="238">
        <v>86081.46</v>
      </c>
      <c r="AC39" s="238">
        <v>103119.18</v>
      </c>
      <c r="AD39" s="238">
        <v>0</v>
      </c>
      <c r="AE39" s="237">
        <v>6112010.25</v>
      </c>
      <c r="AF39" s="238">
        <v>2278060.9300000002</v>
      </c>
      <c r="AG39" s="238">
        <v>248.13</v>
      </c>
      <c r="AH39" s="238">
        <v>45445.64</v>
      </c>
      <c r="AI39" s="238">
        <v>715738.66</v>
      </c>
      <c r="AJ39" s="238">
        <v>11050551.24</v>
      </c>
      <c r="AK39" s="238">
        <v>55984.75</v>
      </c>
      <c r="AL39" s="238">
        <v>135559.09</v>
      </c>
      <c r="AM39" s="238">
        <v>91515.839999999997</v>
      </c>
      <c r="AN39" s="238">
        <v>6675.84</v>
      </c>
      <c r="AO39" s="238">
        <v>129166.72</v>
      </c>
      <c r="AP39" s="237">
        <v>14508946.84</v>
      </c>
      <c r="AQ39" s="236">
        <v>-8396936.5899999999</v>
      </c>
      <c r="AR39" t="s">
        <v>841</v>
      </c>
    </row>
    <row r="40" spans="13:44" x14ac:dyDescent="0.35">
      <c r="M40" s="239" t="s">
        <v>29</v>
      </c>
      <c r="N40" s="238">
        <v>1495807.91</v>
      </c>
      <c r="O40" s="238">
        <v>442331.17</v>
      </c>
      <c r="P40" s="238">
        <v>106766.17</v>
      </c>
      <c r="Q40" s="238">
        <v>7750741.0099999998</v>
      </c>
      <c r="R40" s="238">
        <v>221247.76</v>
      </c>
      <c r="S40" s="238">
        <v>57301.15</v>
      </c>
      <c r="T40" s="238">
        <v>22059.94</v>
      </c>
      <c r="U40" s="238">
        <v>0</v>
      </c>
      <c r="V40" s="238">
        <v>987231.78</v>
      </c>
      <c r="W40" s="238">
        <v>557936.35</v>
      </c>
      <c r="X40" s="238">
        <v>121198.74</v>
      </c>
      <c r="Y40" s="238">
        <v>39823.78</v>
      </c>
      <c r="Z40" s="238">
        <v>2224462.67</v>
      </c>
      <c r="AA40" s="238">
        <v>0</v>
      </c>
      <c r="AB40" s="238">
        <v>10370.1</v>
      </c>
      <c r="AC40" s="238">
        <v>0</v>
      </c>
      <c r="AD40" s="238">
        <v>0</v>
      </c>
      <c r="AE40" s="237">
        <v>4241632.2699999996</v>
      </c>
      <c r="AF40" s="238">
        <v>1717422.19</v>
      </c>
      <c r="AG40" s="238">
        <v>19028.810000000001</v>
      </c>
      <c r="AH40" s="238">
        <v>38459.65</v>
      </c>
      <c r="AI40" s="238">
        <v>30178.35</v>
      </c>
      <c r="AJ40" s="238">
        <v>6090659.8499999996</v>
      </c>
      <c r="AK40" s="238">
        <v>39335.78</v>
      </c>
      <c r="AL40" s="238">
        <v>36740.99</v>
      </c>
      <c r="AM40" s="238">
        <v>12365.03</v>
      </c>
      <c r="AN40" s="238">
        <v>0</v>
      </c>
      <c r="AO40" s="238">
        <v>53822.26</v>
      </c>
      <c r="AP40" s="237">
        <v>8038012.9100000001</v>
      </c>
      <c r="AQ40" s="236">
        <v>-3796380.64</v>
      </c>
    </row>
    <row r="41" spans="13:44" x14ac:dyDescent="0.35">
      <c r="M41" s="239" t="s">
        <v>83</v>
      </c>
      <c r="N41" s="238">
        <v>3106121</v>
      </c>
      <c r="O41" s="238">
        <v>304517</v>
      </c>
      <c r="P41" s="238">
        <v>0</v>
      </c>
      <c r="Q41" s="238">
        <v>13878323</v>
      </c>
      <c r="R41" s="238">
        <v>545046</v>
      </c>
      <c r="S41" s="238">
        <v>33853</v>
      </c>
      <c r="T41" s="238">
        <v>0</v>
      </c>
      <c r="U41" s="238">
        <v>0</v>
      </c>
      <c r="V41" s="238">
        <v>1760254</v>
      </c>
      <c r="W41" s="238">
        <v>1153782</v>
      </c>
      <c r="X41" s="238">
        <v>43213</v>
      </c>
      <c r="Y41" s="238">
        <v>0</v>
      </c>
      <c r="Z41" s="238">
        <v>3941767</v>
      </c>
      <c r="AA41" s="238">
        <v>26337</v>
      </c>
      <c r="AB41" s="238">
        <v>0</v>
      </c>
      <c r="AC41" s="238">
        <v>0</v>
      </c>
      <c r="AD41" s="238">
        <v>0</v>
      </c>
      <c r="AE41" s="237">
        <v>7504252</v>
      </c>
      <c r="AF41" s="238">
        <v>5202361</v>
      </c>
      <c r="AG41" s="238">
        <v>0</v>
      </c>
      <c r="AH41" s="238">
        <v>0</v>
      </c>
      <c r="AI41" s="238">
        <v>0</v>
      </c>
      <c r="AJ41" s="238">
        <v>0</v>
      </c>
      <c r="AK41" s="238">
        <v>14057392</v>
      </c>
      <c r="AL41" s="238">
        <v>0</v>
      </c>
      <c r="AM41" s="238">
        <v>0</v>
      </c>
      <c r="AN41" s="238">
        <v>0</v>
      </c>
      <c r="AO41" s="238">
        <v>23397</v>
      </c>
      <c r="AP41" s="237">
        <v>19283150</v>
      </c>
      <c r="AQ41" s="236">
        <v>-11778898</v>
      </c>
      <c r="AR41" t="s">
        <v>840</v>
      </c>
    </row>
    <row r="42" spans="13:44" x14ac:dyDescent="0.35">
      <c r="M42" s="239" t="s">
        <v>273</v>
      </c>
      <c r="N42" s="238">
        <v>3640754.6</v>
      </c>
      <c r="O42" s="238">
        <v>138861.79</v>
      </c>
      <c r="P42" s="238">
        <v>10055.959999999999</v>
      </c>
      <c r="Q42" s="238">
        <v>14057652.109999999</v>
      </c>
      <c r="R42" s="238">
        <v>540745.39</v>
      </c>
      <c r="S42" s="238">
        <v>13572.59</v>
      </c>
      <c r="T42" s="238">
        <v>1476.62</v>
      </c>
      <c r="U42" s="238">
        <v>0</v>
      </c>
      <c r="V42" s="238">
        <v>1808078.13</v>
      </c>
      <c r="W42" s="238">
        <v>1388849.19</v>
      </c>
      <c r="X42" s="238">
        <v>35803.370000000003</v>
      </c>
      <c r="Y42" s="238">
        <v>3564.61</v>
      </c>
      <c r="Z42" s="238">
        <v>4129961.92</v>
      </c>
      <c r="AA42" s="238">
        <v>45038</v>
      </c>
      <c r="AB42" s="238">
        <v>65008.160000000003</v>
      </c>
      <c r="AC42" s="238">
        <v>0</v>
      </c>
      <c r="AD42" s="238">
        <v>0</v>
      </c>
      <c r="AE42" s="237">
        <v>8032097.9800000004</v>
      </c>
      <c r="AF42" s="238">
        <v>6490303.2699999996</v>
      </c>
      <c r="AG42" s="238">
        <v>0</v>
      </c>
      <c r="AH42" s="238">
        <v>0</v>
      </c>
      <c r="AI42" s="238">
        <v>0</v>
      </c>
      <c r="AJ42" s="238">
        <v>23020776.780000001</v>
      </c>
      <c r="AK42" s="238">
        <v>8765.11</v>
      </c>
      <c r="AL42" s="238">
        <v>9615.1200000000008</v>
      </c>
      <c r="AM42" s="238">
        <v>0</v>
      </c>
      <c r="AN42" s="238">
        <v>0</v>
      </c>
      <c r="AO42" s="238">
        <v>326586.71000000002</v>
      </c>
      <c r="AP42" s="237">
        <v>29856046.989999998</v>
      </c>
      <c r="AQ42" s="236">
        <v>-21823949.010000002</v>
      </c>
      <c r="AR42" t="s">
        <v>839</v>
      </c>
    </row>
    <row r="43" spans="13:44" x14ac:dyDescent="0.35">
      <c r="M43" s="239" t="s">
        <v>99</v>
      </c>
      <c r="N43" s="238">
        <v>1251330.51</v>
      </c>
      <c r="O43" s="238">
        <v>60123.98</v>
      </c>
      <c r="P43" s="238">
        <v>35102.71</v>
      </c>
      <c r="Q43" s="238">
        <v>7500247.0499999998</v>
      </c>
      <c r="R43" s="238">
        <v>184356.82</v>
      </c>
      <c r="S43" s="238">
        <v>6359.3</v>
      </c>
      <c r="T43" s="238">
        <v>5059.72</v>
      </c>
      <c r="U43" s="238">
        <v>4087.3</v>
      </c>
      <c r="V43" s="238">
        <v>946115.88</v>
      </c>
      <c r="W43" s="238">
        <v>466746.28</v>
      </c>
      <c r="X43" s="238">
        <v>16473.97</v>
      </c>
      <c r="Y43" s="238">
        <v>13093.31</v>
      </c>
      <c r="Z43" s="238">
        <v>2160071.15</v>
      </c>
      <c r="AA43" s="238">
        <v>0</v>
      </c>
      <c r="AB43" s="238">
        <v>10364.459999999999</v>
      </c>
      <c r="AC43" s="238">
        <v>0</v>
      </c>
      <c r="AD43" s="238">
        <v>0</v>
      </c>
      <c r="AE43" s="237">
        <v>3812728.19</v>
      </c>
      <c r="AF43" s="238">
        <v>2123506.89</v>
      </c>
      <c r="AG43" s="238">
        <v>0</v>
      </c>
      <c r="AH43" s="238">
        <v>0</v>
      </c>
      <c r="AI43" s="238">
        <v>0</v>
      </c>
      <c r="AJ43" s="238">
        <v>6815549.5</v>
      </c>
      <c r="AK43" s="238">
        <v>0</v>
      </c>
      <c r="AL43" s="238">
        <v>2531.1999999999998</v>
      </c>
      <c r="AM43" s="238">
        <v>0</v>
      </c>
      <c r="AN43" s="238">
        <v>0</v>
      </c>
      <c r="AO43" s="238">
        <v>0</v>
      </c>
      <c r="AP43" s="237">
        <v>8941587.5899999999</v>
      </c>
      <c r="AQ43" s="236">
        <v>-5128859.4000000004</v>
      </c>
      <c r="AR43" t="s">
        <v>838</v>
      </c>
    </row>
    <row r="44" spans="13:44" x14ac:dyDescent="0.35">
      <c r="M44" s="239" t="s">
        <v>81</v>
      </c>
      <c r="N44" s="238">
        <v>6332354</v>
      </c>
      <c r="O44" s="238">
        <v>150226</v>
      </c>
      <c r="P44" s="238">
        <v>71059</v>
      </c>
      <c r="Q44" s="238">
        <v>36242257</v>
      </c>
      <c r="R44" s="238">
        <v>928006</v>
      </c>
      <c r="S44" s="238">
        <v>17057</v>
      </c>
      <c r="T44" s="238">
        <v>10263</v>
      </c>
      <c r="U44" s="238">
        <v>9463</v>
      </c>
      <c r="V44" s="238">
        <v>4643082</v>
      </c>
      <c r="W44" s="238">
        <v>2361968</v>
      </c>
      <c r="X44" s="238">
        <v>41162</v>
      </c>
      <c r="Y44" s="238">
        <v>26505</v>
      </c>
      <c r="Z44" s="238">
        <v>10437769</v>
      </c>
      <c r="AA44" s="238">
        <v>139655</v>
      </c>
      <c r="AB44" s="238">
        <v>2770</v>
      </c>
      <c r="AC44" s="238">
        <v>189036</v>
      </c>
      <c r="AD44" s="238">
        <v>0</v>
      </c>
      <c r="AE44" s="237">
        <v>18806736</v>
      </c>
      <c r="AF44" s="238">
        <v>7615803</v>
      </c>
      <c r="AG44" s="238">
        <v>0</v>
      </c>
      <c r="AH44" s="238">
        <v>0</v>
      </c>
      <c r="AI44" s="238">
        <v>95474</v>
      </c>
      <c r="AJ44" s="238">
        <v>40966736</v>
      </c>
      <c r="AK44" s="238">
        <v>24009</v>
      </c>
      <c r="AL44" s="238">
        <v>7561</v>
      </c>
      <c r="AM44" s="238">
        <v>1182</v>
      </c>
      <c r="AN44" s="238">
        <v>19075</v>
      </c>
      <c r="AO44" s="238">
        <v>0</v>
      </c>
      <c r="AP44" s="237">
        <v>48729840</v>
      </c>
      <c r="AQ44" s="236">
        <v>-29923104</v>
      </c>
    </row>
    <row r="45" spans="13:44" x14ac:dyDescent="0.35">
      <c r="M45" s="239" t="s">
        <v>268</v>
      </c>
      <c r="N45" s="238">
        <v>1560308.07</v>
      </c>
      <c r="O45" s="238">
        <v>378651.5</v>
      </c>
      <c r="P45" s="238">
        <v>109906.35</v>
      </c>
      <c r="Q45" s="238">
        <v>10964968.060000001</v>
      </c>
      <c r="R45" s="238">
        <v>235428.06</v>
      </c>
      <c r="S45" s="238">
        <v>42061.51</v>
      </c>
      <c r="T45" s="238">
        <v>28036.92</v>
      </c>
      <c r="U45" s="238">
        <v>0</v>
      </c>
      <c r="V45" s="238">
        <v>1406384.75</v>
      </c>
      <c r="W45" s="238">
        <v>581994.91</v>
      </c>
      <c r="X45" s="238">
        <v>103750.51</v>
      </c>
      <c r="Y45" s="238">
        <v>40995.07</v>
      </c>
      <c r="Z45" s="238">
        <v>3157910.8</v>
      </c>
      <c r="AA45" s="238">
        <v>19719</v>
      </c>
      <c r="AB45" s="238">
        <v>141254.69</v>
      </c>
      <c r="AC45" s="238">
        <v>0</v>
      </c>
      <c r="AD45" s="238">
        <v>0</v>
      </c>
      <c r="AE45" s="237">
        <v>5757536.2199999997</v>
      </c>
      <c r="AF45" s="238">
        <v>1799968.41</v>
      </c>
      <c r="AG45" s="238">
        <v>21076.89</v>
      </c>
      <c r="AH45" s="238">
        <v>0</v>
      </c>
      <c r="AI45" s="238">
        <v>106749.18</v>
      </c>
      <c r="AJ45" s="238">
        <v>8297454.6799999997</v>
      </c>
      <c r="AK45" s="238">
        <v>15638.2</v>
      </c>
      <c r="AL45" s="238">
        <v>49908.44</v>
      </c>
      <c r="AM45" s="238">
        <v>41297.9</v>
      </c>
      <c r="AN45" s="238">
        <v>429.99</v>
      </c>
      <c r="AO45" s="238">
        <v>44205.09</v>
      </c>
      <c r="AP45" s="237">
        <v>10376728.779999999</v>
      </c>
      <c r="AQ45" s="236">
        <v>-4619192.5599999996</v>
      </c>
    </row>
    <row r="46" spans="13:44" x14ac:dyDescent="0.35">
      <c r="M46" s="239" t="s">
        <v>279</v>
      </c>
      <c r="N46" s="238">
        <v>3335761</v>
      </c>
      <c r="O46" s="238">
        <v>49443</v>
      </c>
      <c r="P46" s="238">
        <v>330214</v>
      </c>
      <c r="Q46" s="238">
        <v>27662446</v>
      </c>
      <c r="R46" s="238">
        <v>627235</v>
      </c>
      <c r="S46" s="238">
        <v>5122</v>
      </c>
      <c r="T46" s="238">
        <v>94354</v>
      </c>
      <c r="U46" s="238">
        <v>0</v>
      </c>
      <c r="V46" s="238">
        <v>3569202</v>
      </c>
      <c r="W46" s="238">
        <v>1571239</v>
      </c>
      <c r="X46" s="238">
        <v>13340</v>
      </c>
      <c r="Y46" s="238">
        <v>133763</v>
      </c>
      <c r="Z46" s="238">
        <v>7998192</v>
      </c>
      <c r="AA46" s="238">
        <v>225937</v>
      </c>
      <c r="AB46" s="238">
        <v>543725</v>
      </c>
      <c r="AC46" s="238">
        <v>0</v>
      </c>
      <c r="AD46" s="238">
        <v>0</v>
      </c>
      <c r="AE46" s="237">
        <v>14782109</v>
      </c>
      <c r="AF46" s="238">
        <v>7948974</v>
      </c>
      <c r="AG46" s="238">
        <v>0</v>
      </c>
      <c r="AH46" s="238">
        <v>92545</v>
      </c>
      <c r="AI46" s="238">
        <v>1755646</v>
      </c>
      <c r="AJ46" s="238">
        <v>38636621</v>
      </c>
      <c r="AK46" s="238">
        <v>12200</v>
      </c>
      <c r="AL46" s="238">
        <v>116218</v>
      </c>
      <c r="AM46" s="238">
        <v>162319</v>
      </c>
      <c r="AN46" s="238">
        <v>0</v>
      </c>
      <c r="AO46" s="238">
        <v>0</v>
      </c>
      <c r="AP46" s="237">
        <v>48724523</v>
      </c>
      <c r="AQ46" s="236">
        <v>-33942414</v>
      </c>
      <c r="AR46" t="s">
        <v>837</v>
      </c>
    </row>
    <row r="47" spans="13:44" x14ac:dyDescent="0.35">
      <c r="AE47" s="235">
        <v>387537619.82000005</v>
      </c>
      <c r="AP47" s="149">
        <v>907878892.62</v>
      </c>
      <c r="AQ47" s="234">
        <v>-520341272.79999989</v>
      </c>
    </row>
    <row r="52" spans="12:43" ht="15.5" x14ac:dyDescent="0.35">
      <c r="L52" s="9" t="s">
        <v>205</v>
      </c>
      <c r="M52" s="13">
        <f>SUM(N52:AS52)</f>
        <v>171708367.64999998</v>
      </c>
      <c r="N52" s="85"/>
      <c r="O52" s="85"/>
      <c r="P52" s="85"/>
      <c r="Q52" s="85"/>
      <c r="R52" s="14"/>
      <c r="S52" s="14"/>
      <c r="T52" s="14"/>
      <c r="U52" s="14"/>
      <c r="V52" s="14"/>
      <c r="W52" s="17"/>
      <c r="X52" s="17"/>
      <c r="Y52" s="17"/>
      <c r="Z52" s="17"/>
      <c r="AA52" s="20"/>
      <c r="AB52" s="26"/>
      <c r="AC52" s="26"/>
      <c r="AD52" s="29"/>
      <c r="AE52" s="118"/>
      <c r="AF52" s="123">
        <f>SUM(AF2:AF47)</f>
        <v>162174895.30000001</v>
      </c>
      <c r="AG52" s="123">
        <f t="shared" ref="AG52:AI52" si="0">SUM(AG2:AG47)</f>
        <v>1105175.8499999999</v>
      </c>
      <c r="AH52" s="123">
        <f t="shared" si="0"/>
        <v>1558117.3899999994</v>
      </c>
      <c r="AI52" s="123">
        <f t="shared" si="0"/>
        <v>6870179.1099999994</v>
      </c>
      <c r="AJ52" s="34"/>
      <c r="AK52" s="34"/>
      <c r="AL52" s="34"/>
      <c r="AM52" s="34"/>
      <c r="AN52" s="26"/>
      <c r="AO52" s="125"/>
      <c r="AP52" s="118"/>
      <c r="AQ52" s="118"/>
    </row>
    <row r="53" spans="12:43" ht="15.5" x14ac:dyDescent="0.35">
      <c r="L53" s="34" t="s">
        <v>209</v>
      </c>
      <c r="M53" s="13">
        <f t="shared" ref="M53:M55" si="1">SUM(N53:AS53)</f>
        <v>730312617.06999981</v>
      </c>
      <c r="N53" s="85"/>
      <c r="O53" s="85"/>
      <c r="P53" s="85"/>
      <c r="Q53" s="85"/>
      <c r="R53" s="14"/>
      <c r="S53" s="14"/>
      <c r="T53" s="14"/>
      <c r="U53" s="14"/>
      <c r="V53" s="14"/>
      <c r="W53" s="17"/>
      <c r="X53" s="17"/>
      <c r="Y53" s="17"/>
      <c r="Z53" s="17"/>
      <c r="AA53" s="20"/>
      <c r="AB53" s="26"/>
      <c r="AC53" s="26"/>
      <c r="AD53" s="29"/>
      <c r="AE53" s="118"/>
      <c r="AF53" s="9"/>
      <c r="AG53" s="9"/>
      <c r="AH53" s="9"/>
      <c r="AI53" s="9"/>
      <c r="AJ53" s="115">
        <f>SUM(AJ2:AJ47)</f>
        <v>710641869.29999983</v>
      </c>
      <c r="AK53" s="115">
        <f t="shared" ref="AK53:AM53" si="2">SUM(AK2:AK47)</f>
        <v>15453855.539999999</v>
      </c>
      <c r="AL53" s="115">
        <f t="shared" si="2"/>
        <v>2997545.3200000003</v>
      </c>
      <c r="AM53" s="115">
        <f t="shared" si="2"/>
        <v>1219346.9099999999</v>
      </c>
      <c r="AN53" s="26"/>
      <c r="AO53" s="125"/>
      <c r="AP53" s="118"/>
      <c r="AQ53" s="118"/>
    </row>
    <row r="54" spans="12:43" ht="15.5" x14ac:dyDescent="0.35">
      <c r="L54" s="26" t="s">
        <v>210</v>
      </c>
      <c r="M54" s="13">
        <f t="shared" si="1"/>
        <v>1634885.9800000002</v>
      </c>
      <c r="N54" s="85"/>
      <c r="O54" s="85"/>
      <c r="P54" s="85"/>
      <c r="Q54" s="85"/>
      <c r="R54" s="14"/>
      <c r="S54" s="14"/>
      <c r="T54" s="14"/>
      <c r="U54" s="14"/>
      <c r="V54" s="14"/>
      <c r="W54" s="17"/>
      <c r="X54" s="17"/>
      <c r="Y54" s="17"/>
      <c r="Z54" s="17"/>
      <c r="AA54" s="20"/>
      <c r="AB54" s="26"/>
      <c r="AC54" s="26"/>
      <c r="AD54" s="29"/>
      <c r="AE54" s="118"/>
      <c r="AF54" s="9"/>
      <c r="AG54" s="9"/>
      <c r="AH54" s="9"/>
      <c r="AI54" s="9"/>
      <c r="AJ54" s="34"/>
      <c r="AK54" s="34"/>
      <c r="AL54" s="34"/>
      <c r="AM54" s="34"/>
      <c r="AN54" s="116">
        <f>SUM(AN2:AN47)</f>
        <v>1634885.9800000002</v>
      </c>
      <c r="AO54" s="125"/>
      <c r="AP54" s="118"/>
      <c r="AQ54" s="118"/>
    </row>
    <row r="55" spans="12:43" ht="15.5" x14ac:dyDescent="0.35">
      <c r="L55" s="29" t="s">
        <v>7</v>
      </c>
      <c r="M55" s="13">
        <f t="shared" si="1"/>
        <v>4223021.92</v>
      </c>
      <c r="N55" s="85"/>
      <c r="O55" s="85"/>
      <c r="P55" s="85"/>
      <c r="Q55" s="85"/>
      <c r="R55" s="14"/>
      <c r="S55" s="14"/>
      <c r="T55" s="14"/>
      <c r="U55" s="14"/>
      <c r="V55" s="14"/>
      <c r="W55" s="17"/>
      <c r="X55" s="17"/>
      <c r="Y55" s="17"/>
      <c r="Z55" s="17"/>
      <c r="AA55" s="20"/>
      <c r="AB55" s="26"/>
      <c r="AC55" s="26"/>
      <c r="AD55" s="29"/>
      <c r="AE55" s="118"/>
      <c r="AF55" s="9"/>
      <c r="AG55" s="9"/>
      <c r="AH55" s="9"/>
      <c r="AI55" s="9"/>
      <c r="AJ55" s="34"/>
      <c r="AK55" s="34"/>
      <c r="AL55" s="34"/>
      <c r="AM55" s="34"/>
      <c r="AN55" s="26"/>
      <c r="AO55" s="126">
        <f>SUM(AO2:AO47)</f>
        <v>4223021.92</v>
      </c>
      <c r="AP55" s="118"/>
      <c r="AQ55" s="118"/>
    </row>
    <row r="56" spans="12:43" ht="15.5" x14ac:dyDescent="0.35">
      <c r="L56" s="2"/>
      <c r="M56" s="38">
        <f>SUM(M52:M55)</f>
        <v>907878892.61999977</v>
      </c>
      <c r="N56" s="85"/>
      <c r="O56" s="85"/>
      <c r="P56" s="85"/>
      <c r="Q56" s="85"/>
      <c r="R56" s="14"/>
      <c r="S56" s="14"/>
      <c r="T56" s="14"/>
      <c r="U56" s="14"/>
      <c r="V56" s="14"/>
      <c r="W56" s="17"/>
      <c r="X56" s="17"/>
      <c r="Y56" s="17"/>
      <c r="Z56" s="17"/>
      <c r="AA56" s="20"/>
      <c r="AB56" s="26"/>
      <c r="AC56" s="26"/>
      <c r="AD56" s="29"/>
      <c r="AE56" s="118"/>
      <c r="AF56" s="9"/>
      <c r="AG56" s="9"/>
      <c r="AH56" s="9"/>
      <c r="AI56" s="9"/>
      <c r="AJ56" s="34"/>
      <c r="AK56" s="34"/>
      <c r="AL56" s="34"/>
      <c r="AM56" s="34"/>
      <c r="AN56" s="26"/>
      <c r="AO56" s="125"/>
      <c r="AP56" s="118"/>
      <c r="AQ56" s="118"/>
    </row>
    <row r="57" spans="12:43" ht="15.5" x14ac:dyDescent="0.35">
      <c r="L57" s="2"/>
      <c r="M57" s="2"/>
      <c r="N57" s="85"/>
      <c r="O57" s="85"/>
      <c r="P57" s="85"/>
      <c r="Q57" s="85"/>
      <c r="R57" s="14"/>
      <c r="S57" s="14"/>
      <c r="T57" s="14"/>
      <c r="U57" s="14"/>
      <c r="V57" s="14"/>
      <c r="W57" s="17"/>
      <c r="X57" s="17"/>
      <c r="Y57" s="17"/>
      <c r="Z57" s="17"/>
      <c r="AA57" s="20"/>
      <c r="AB57" s="26"/>
      <c r="AC57" s="26"/>
      <c r="AD57" s="29"/>
      <c r="AE57" s="118"/>
      <c r="AF57" s="9"/>
      <c r="AG57" s="9"/>
      <c r="AH57" s="9"/>
      <c r="AI57" s="9"/>
      <c r="AJ57" s="34"/>
      <c r="AK57" s="34"/>
      <c r="AL57" s="34"/>
      <c r="AM57" s="34"/>
      <c r="AN57" s="26"/>
      <c r="AO57" s="125"/>
      <c r="AP57" s="118"/>
      <c r="AQ57" s="118"/>
    </row>
    <row r="58" spans="12:43" ht="15.5" x14ac:dyDescent="0.35">
      <c r="L58" s="2"/>
      <c r="M58" s="2"/>
      <c r="N58" s="85"/>
      <c r="O58" s="85"/>
      <c r="P58" s="85"/>
      <c r="Q58" s="85"/>
      <c r="R58" s="14"/>
      <c r="S58" s="14"/>
      <c r="T58" s="14"/>
      <c r="U58" s="14"/>
      <c r="V58" s="14"/>
      <c r="W58" s="17"/>
      <c r="X58" s="17"/>
      <c r="Y58" s="17"/>
      <c r="Z58" s="17"/>
      <c r="AA58" s="20"/>
      <c r="AB58" s="26"/>
      <c r="AC58" s="26"/>
      <c r="AD58" s="29"/>
      <c r="AE58" s="118"/>
      <c r="AF58" s="9"/>
      <c r="AG58" s="9"/>
      <c r="AH58" s="9"/>
      <c r="AI58" s="9"/>
      <c r="AJ58" s="34"/>
      <c r="AK58" s="34"/>
      <c r="AL58" s="34"/>
      <c r="AM58" s="34"/>
      <c r="AN58" s="26"/>
      <c r="AO58" s="125"/>
      <c r="AP58" s="118"/>
      <c r="AQ58" s="118"/>
    </row>
    <row r="59" spans="12:43" ht="15.5" x14ac:dyDescent="0.35">
      <c r="L59" s="14" t="s">
        <v>203</v>
      </c>
      <c r="M59" s="13">
        <f t="shared" ref="M59:M64" si="3">SUM(N59:AS59)</f>
        <v>115022260.94999999</v>
      </c>
      <c r="N59" s="85"/>
      <c r="O59" s="85"/>
      <c r="P59" s="85"/>
      <c r="Q59" s="85"/>
      <c r="R59" s="84">
        <f>SUM(R2:R47)</f>
        <v>19228548.370000001</v>
      </c>
      <c r="S59" s="84">
        <f t="shared" ref="S59:V59" si="4">SUM(S2:S47)</f>
        <v>959678.32000000018</v>
      </c>
      <c r="T59" s="84">
        <f t="shared" si="4"/>
        <v>1284235.1799999997</v>
      </c>
      <c r="U59" s="84">
        <f t="shared" si="4"/>
        <v>1073798.27</v>
      </c>
      <c r="V59" s="84">
        <f t="shared" si="4"/>
        <v>92476000.809999987</v>
      </c>
      <c r="W59" s="17"/>
      <c r="X59" s="17"/>
      <c r="Y59" s="17"/>
      <c r="Z59" s="17"/>
      <c r="AA59" s="20"/>
      <c r="AB59" s="26"/>
      <c r="AC59" s="26"/>
      <c r="AD59" s="29"/>
      <c r="AE59" s="118"/>
      <c r="AF59" s="9"/>
      <c r="AG59" s="9"/>
      <c r="AH59" s="9"/>
      <c r="AI59" s="9"/>
      <c r="AJ59" s="34"/>
      <c r="AK59" s="34"/>
      <c r="AL59" s="34"/>
      <c r="AM59" s="34"/>
      <c r="AN59" s="26"/>
      <c r="AO59" s="125"/>
      <c r="AP59" s="118"/>
      <c r="AQ59" s="118"/>
    </row>
    <row r="60" spans="12:43" ht="15.5" x14ac:dyDescent="0.35">
      <c r="L60" s="17" t="s">
        <v>202</v>
      </c>
      <c r="M60" s="13">
        <f>SUM(N60:AS60)</f>
        <v>260019172.20999998</v>
      </c>
      <c r="N60" s="85"/>
      <c r="O60" s="85"/>
      <c r="P60" s="85"/>
      <c r="Q60" s="85"/>
      <c r="R60" s="14"/>
      <c r="S60" s="14"/>
      <c r="T60" s="14"/>
      <c r="U60" s="14"/>
      <c r="V60" s="14"/>
      <c r="W60" s="90">
        <f>SUM(W2:W47)</f>
        <v>48245538.819999993</v>
      </c>
      <c r="X60" s="90">
        <f t="shared" ref="X60:Z60" si="5">SUM(X2:X47)</f>
        <v>2209860.2999999998</v>
      </c>
      <c r="Y60" s="90">
        <f t="shared" si="5"/>
        <v>2691123.78</v>
      </c>
      <c r="Z60" s="90">
        <f t="shared" si="5"/>
        <v>206872649.31</v>
      </c>
      <c r="AA60" s="20"/>
      <c r="AB60" s="26"/>
      <c r="AC60" s="26"/>
      <c r="AD60" s="29"/>
      <c r="AE60" s="118"/>
      <c r="AF60" s="9"/>
      <c r="AG60" s="9"/>
      <c r="AH60" s="9"/>
      <c r="AI60" s="9"/>
      <c r="AJ60" s="34"/>
      <c r="AK60" s="34"/>
      <c r="AL60" s="34"/>
      <c r="AM60" s="34"/>
      <c r="AN60" s="26"/>
      <c r="AO60" s="125"/>
      <c r="AP60" s="118"/>
      <c r="AQ60" s="118"/>
    </row>
    <row r="61" spans="12:43" ht="15.5" x14ac:dyDescent="0.35">
      <c r="L61" s="20" t="s">
        <v>206</v>
      </c>
      <c r="M61" s="13">
        <f t="shared" si="3"/>
        <v>5331838.6900000004</v>
      </c>
      <c r="N61" s="85"/>
      <c r="O61" s="85"/>
      <c r="P61" s="85"/>
      <c r="Q61" s="85"/>
      <c r="R61" s="14"/>
      <c r="S61" s="14"/>
      <c r="T61" s="14"/>
      <c r="U61" s="14"/>
      <c r="V61" s="14"/>
      <c r="W61" s="17"/>
      <c r="X61" s="17"/>
      <c r="Y61" s="17"/>
      <c r="Z61" s="17"/>
      <c r="AA61" s="93">
        <f>SUM(AA2:AA47)</f>
        <v>5331838.6900000004</v>
      </c>
      <c r="AB61" s="26"/>
      <c r="AC61" s="26"/>
      <c r="AD61" s="29"/>
      <c r="AE61" s="118"/>
      <c r="AF61" s="9"/>
      <c r="AG61" s="9"/>
      <c r="AH61" s="9"/>
      <c r="AI61" s="9"/>
      <c r="AJ61" s="34"/>
      <c r="AK61" s="34"/>
      <c r="AL61" s="34"/>
      <c r="AM61" s="34"/>
      <c r="AN61" s="26"/>
      <c r="AO61" s="125"/>
      <c r="AP61" s="118"/>
      <c r="AQ61" s="118"/>
    </row>
    <row r="62" spans="12:43" ht="15.5" x14ac:dyDescent="0.35">
      <c r="L62" s="29" t="s">
        <v>7</v>
      </c>
      <c r="M62" s="13">
        <f t="shared" si="3"/>
        <v>564345.79</v>
      </c>
      <c r="N62" s="85"/>
      <c r="O62" s="85"/>
      <c r="P62" s="85"/>
      <c r="Q62" s="85"/>
      <c r="R62" s="14"/>
      <c r="S62" s="14"/>
      <c r="T62" s="14"/>
      <c r="U62" s="14"/>
      <c r="V62" s="14"/>
      <c r="W62" s="17"/>
      <c r="X62" s="17"/>
      <c r="Y62" s="17"/>
      <c r="Z62" s="17"/>
      <c r="AA62" s="20"/>
      <c r="AB62" s="26"/>
      <c r="AC62" s="26"/>
      <c r="AD62" s="101">
        <f>SUM(AD2:AD47)</f>
        <v>564345.79</v>
      </c>
      <c r="AE62" s="118"/>
      <c r="AF62" s="9"/>
      <c r="AG62" s="9"/>
      <c r="AH62" s="9"/>
      <c r="AI62" s="9"/>
      <c r="AJ62" s="34"/>
      <c r="AK62" s="34"/>
      <c r="AL62" s="34"/>
      <c r="AM62" s="34"/>
      <c r="AN62" s="26"/>
      <c r="AO62" s="125"/>
      <c r="AP62" s="118"/>
      <c r="AQ62" s="118"/>
    </row>
    <row r="63" spans="12:43" ht="15.5" x14ac:dyDescent="0.35">
      <c r="L63" s="26" t="s">
        <v>207</v>
      </c>
      <c r="M63" s="13">
        <f t="shared" si="3"/>
        <v>6600002.1799999997</v>
      </c>
      <c r="N63" s="85"/>
      <c r="O63" s="85"/>
      <c r="P63" s="85"/>
      <c r="Q63" s="85"/>
      <c r="R63" s="14"/>
      <c r="S63" s="14"/>
      <c r="T63" s="14"/>
      <c r="U63" s="14"/>
      <c r="V63" s="14"/>
      <c r="W63" s="17"/>
      <c r="X63" s="17"/>
      <c r="Y63" s="17"/>
      <c r="Z63" s="17"/>
      <c r="AA63" s="20"/>
      <c r="AB63" s="116">
        <f>SUM(AB2:AB47)</f>
        <v>5498072.4899999993</v>
      </c>
      <c r="AC63" s="116">
        <f>SUM(AC2:AC47)</f>
        <v>1101929.69</v>
      </c>
      <c r="AD63" s="29"/>
      <c r="AE63" s="118"/>
      <c r="AF63" s="9"/>
      <c r="AG63" s="9"/>
      <c r="AH63" s="9"/>
      <c r="AI63" s="9"/>
      <c r="AJ63" s="34"/>
      <c r="AK63" s="34"/>
      <c r="AL63" s="34"/>
      <c r="AM63" s="34"/>
      <c r="AN63" s="26"/>
      <c r="AO63" s="125"/>
      <c r="AP63" s="118"/>
      <c r="AQ63" s="118"/>
    </row>
    <row r="64" spans="12:43" ht="15.5" x14ac:dyDescent="0.35">
      <c r="L64" s="30" t="s">
        <v>208</v>
      </c>
      <c r="M64" s="13">
        <f t="shared" si="3"/>
        <v>0</v>
      </c>
      <c r="N64" s="85"/>
      <c r="O64" s="85"/>
      <c r="P64" s="85"/>
      <c r="Q64" s="85"/>
      <c r="R64" s="14"/>
      <c r="S64" s="14"/>
      <c r="T64" s="14"/>
      <c r="U64" s="14"/>
      <c r="V64" s="14"/>
      <c r="W64" s="17"/>
      <c r="X64" s="17"/>
      <c r="Y64" s="17"/>
      <c r="Z64" s="17"/>
      <c r="AA64" s="20"/>
      <c r="AB64" s="26"/>
      <c r="AC64" s="26"/>
      <c r="AD64" s="29"/>
      <c r="AE64" s="118"/>
      <c r="AF64" s="9"/>
      <c r="AG64" s="9"/>
      <c r="AH64" s="9"/>
      <c r="AI64" s="9"/>
      <c r="AJ64" s="34"/>
      <c r="AK64" s="34"/>
      <c r="AL64" s="34"/>
      <c r="AM64" s="34"/>
      <c r="AN64" s="26"/>
      <c r="AO64" s="125"/>
      <c r="AP64" s="118"/>
      <c r="AQ64" s="118"/>
    </row>
    <row r="65" spans="12:43" ht="15.5" x14ac:dyDescent="0.35">
      <c r="L65" s="2"/>
      <c r="M65" s="38">
        <f>SUM(M59:M64)</f>
        <v>387537619.81999999</v>
      </c>
      <c r="N65" s="85"/>
      <c r="O65" s="85"/>
      <c r="P65" s="85"/>
      <c r="Q65" s="85"/>
      <c r="R65" s="14"/>
      <c r="S65" s="14"/>
      <c r="T65" s="14"/>
      <c r="U65" s="14"/>
      <c r="V65" s="14"/>
      <c r="W65" s="17"/>
      <c r="X65" s="17"/>
      <c r="Y65" s="17"/>
      <c r="Z65" s="17"/>
      <c r="AA65" s="20"/>
      <c r="AB65" s="26"/>
      <c r="AC65" s="26"/>
      <c r="AD65" s="29"/>
      <c r="AE65" s="118"/>
      <c r="AF65" s="9"/>
      <c r="AG65" s="9"/>
      <c r="AH65" s="9"/>
      <c r="AI65" s="9"/>
      <c r="AJ65" s="34"/>
      <c r="AK65" s="34"/>
      <c r="AL65" s="34"/>
      <c r="AM65" s="34"/>
      <c r="AN65" s="26"/>
      <c r="AO65" s="125"/>
      <c r="AP65" s="118"/>
      <c r="AQ65" s="118"/>
    </row>
    <row r="69" spans="12:43" x14ac:dyDescent="0.35">
      <c r="M69" s="149">
        <f>M65-M56</f>
        <v>-520341272.79999977</v>
      </c>
    </row>
    <row r="70" spans="12:43" x14ac:dyDescent="0.35">
      <c r="M70" s="250">
        <v>-520.341273</v>
      </c>
    </row>
  </sheetData>
  <pageMargins left="0.7" right="0.7" top="0.75" bottom="0.75" header="0.3" footer="0.3"/>
  <pageSetup paperSize="9" scale="4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4"/>
  <sheetViews>
    <sheetView workbookViewId="0">
      <selection activeCell="A2" sqref="A2"/>
    </sheetView>
  </sheetViews>
  <sheetFormatPr defaultColWidth="9.1796875" defaultRowHeight="14.5" x14ac:dyDescent="0.35"/>
  <cols>
    <col min="1" max="1" width="45.81640625" style="145" customWidth="1"/>
    <col min="2" max="5" width="15.81640625" style="145" customWidth="1"/>
    <col min="6" max="7" width="9.1796875" style="145"/>
    <col min="8" max="8" width="3.1796875" style="145" customWidth="1"/>
    <col min="9" max="9" width="14.1796875" style="145" customWidth="1"/>
    <col min="10" max="10" width="15.81640625" style="145" customWidth="1"/>
    <col min="11" max="16384" width="9.1796875" style="145"/>
  </cols>
  <sheetData>
    <row r="1" spans="1:10" ht="40.4" customHeight="1" x14ac:dyDescent="0.35">
      <c r="A1" s="309">
        <v>2016</v>
      </c>
      <c r="B1" s="309"/>
      <c r="C1" s="309"/>
      <c r="D1" s="309"/>
      <c r="E1" s="309"/>
      <c r="F1" s="209"/>
      <c r="G1" s="209"/>
    </row>
    <row r="2" spans="1:10" ht="24.75" customHeight="1" thickBot="1" x14ac:dyDescent="0.4">
      <c r="B2" s="208"/>
      <c r="C2" s="208"/>
      <c r="D2" s="207"/>
      <c r="E2" s="207"/>
      <c r="F2" s="207"/>
      <c r="G2" s="207"/>
      <c r="H2" s="140"/>
      <c r="I2" s="1"/>
      <c r="J2" s="1"/>
    </row>
    <row r="3" spans="1:10" ht="17" thickBot="1" x14ac:dyDescent="0.4">
      <c r="B3" s="184" t="s">
        <v>828</v>
      </c>
      <c r="C3" s="184" t="s">
        <v>578</v>
      </c>
      <c r="D3" s="184" t="s">
        <v>577</v>
      </c>
      <c r="E3" s="206" t="s">
        <v>6</v>
      </c>
      <c r="F3" s="141"/>
      <c r="G3" s="141"/>
      <c r="H3" s="141"/>
      <c r="I3" s="141"/>
      <c r="J3" s="141"/>
    </row>
    <row r="4" spans="1:10" ht="27.75" customHeight="1" x14ac:dyDescent="0.35">
      <c r="A4" s="205" t="s">
        <v>587</v>
      </c>
      <c r="B4" s="197">
        <v>39251</v>
      </c>
      <c r="C4" s="197">
        <v>1446</v>
      </c>
      <c r="D4" s="197">
        <v>22</v>
      </c>
      <c r="E4" s="193">
        <f>SUM(B4:D4)</f>
        <v>40719</v>
      </c>
      <c r="F4" s="140"/>
      <c r="G4" s="140"/>
      <c r="H4" s="140"/>
      <c r="I4" s="140"/>
      <c r="J4" s="140"/>
    </row>
    <row r="5" spans="1:10" x14ac:dyDescent="0.35">
      <c r="A5" s="204" t="s">
        <v>826</v>
      </c>
      <c r="B5" s="203">
        <v>2145</v>
      </c>
      <c r="C5" s="203">
        <v>6402</v>
      </c>
      <c r="D5" s="200">
        <v>661</v>
      </c>
      <c r="E5" s="202">
        <v>9208</v>
      </c>
      <c r="F5" s="140"/>
      <c r="G5" s="140"/>
      <c r="H5" s="140"/>
      <c r="I5" s="140"/>
      <c r="J5" s="140"/>
    </row>
    <row r="6" spans="1:10" ht="15" customHeight="1" x14ac:dyDescent="0.35">
      <c r="A6" s="201" t="s">
        <v>823</v>
      </c>
      <c r="B6" s="201"/>
      <c r="C6" s="200"/>
      <c r="D6" s="200"/>
      <c r="E6" s="199"/>
      <c r="F6" s="140"/>
      <c r="G6" s="140"/>
      <c r="H6" s="140"/>
      <c r="I6" s="140"/>
      <c r="J6" s="140"/>
    </row>
    <row r="7" spans="1:10" x14ac:dyDescent="0.35">
      <c r="A7" s="198" t="s">
        <v>825</v>
      </c>
      <c r="B7" s="197">
        <v>1868</v>
      </c>
      <c r="C7" s="197">
        <v>5705</v>
      </c>
      <c r="D7" s="197">
        <v>470</v>
      </c>
      <c r="E7" s="193">
        <f>SUM(B7:D7)</f>
        <v>8043</v>
      </c>
      <c r="F7" s="140"/>
      <c r="G7" s="140"/>
      <c r="H7" s="140"/>
      <c r="I7" s="140"/>
      <c r="J7" s="140"/>
    </row>
    <row r="8" spans="1:10" s="143" customFormat="1" x14ac:dyDescent="0.35">
      <c r="A8" s="196" t="s">
        <v>586</v>
      </c>
      <c r="B8" s="194">
        <v>277</v>
      </c>
      <c r="C8" s="194">
        <v>697</v>
      </c>
      <c r="D8" s="194">
        <v>191</v>
      </c>
      <c r="E8" s="193">
        <f>SUM(B8:D8)</f>
        <v>1165</v>
      </c>
      <c r="F8" s="142"/>
      <c r="G8" s="142"/>
      <c r="H8" s="142"/>
      <c r="I8" s="142"/>
      <c r="J8" s="142"/>
    </row>
    <row r="9" spans="1:10" ht="21.75" customHeight="1" x14ac:dyDescent="0.35">
      <c r="A9" s="192" t="s">
        <v>584</v>
      </c>
      <c r="B9" s="194">
        <v>9212</v>
      </c>
      <c r="C9" s="194">
        <v>768</v>
      </c>
      <c r="D9" s="194">
        <v>13841</v>
      </c>
      <c r="E9" s="193">
        <f>SUM(B9:D9)</f>
        <v>23821</v>
      </c>
      <c r="F9" s="140"/>
      <c r="G9" s="140"/>
    </row>
    <row r="10" spans="1:10" ht="20.25" customHeight="1" x14ac:dyDescent="0.35">
      <c r="A10" s="192" t="s">
        <v>583</v>
      </c>
      <c r="B10" s="195" t="s">
        <v>201</v>
      </c>
      <c r="C10" s="194">
        <v>2071</v>
      </c>
      <c r="D10" s="194">
        <v>6984</v>
      </c>
      <c r="E10" s="193">
        <f>SUM(B10:D10)</f>
        <v>9055</v>
      </c>
      <c r="F10" s="140"/>
      <c r="G10" s="140"/>
    </row>
    <row r="11" spans="1:10" ht="17.25" customHeight="1" x14ac:dyDescent="0.35">
      <c r="A11" s="192" t="s">
        <v>824</v>
      </c>
      <c r="B11" s="191">
        <v>51</v>
      </c>
      <c r="C11" s="191">
        <v>17</v>
      </c>
      <c r="D11" s="191">
        <v>5</v>
      </c>
      <c r="E11" s="142">
        <f>SUM(D11+C11+B11)</f>
        <v>73</v>
      </c>
      <c r="F11" s="140"/>
      <c r="G11" s="140"/>
    </row>
    <row r="12" spans="1:10" x14ac:dyDescent="0.35">
      <c r="A12" s="190" t="s">
        <v>823</v>
      </c>
      <c r="D12" s="140"/>
      <c r="E12" s="142"/>
      <c r="F12" s="140"/>
      <c r="G12" s="140"/>
    </row>
    <row r="13" spans="1:10" x14ac:dyDescent="0.35">
      <c r="A13" s="189" t="s">
        <v>822</v>
      </c>
      <c r="B13" s="145">
        <v>33</v>
      </c>
      <c r="C13" s="145">
        <v>12</v>
      </c>
      <c r="D13" s="140">
        <v>4</v>
      </c>
      <c r="E13" s="142">
        <f>SUM(D13+C13+B13)</f>
        <v>49</v>
      </c>
    </row>
    <row r="14" spans="1:10" ht="15" thickBot="1" x14ac:dyDescent="0.4">
      <c r="A14" s="188" t="s">
        <v>821</v>
      </c>
      <c r="B14" s="187">
        <v>18</v>
      </c>
      <c r="C14" s="187">
        <v>5</v>
      </c>
      <c r="D14" s="187">
        <v>1</v>
      </c>
      <c r="E14" s="186">
        <f>SUM(D14+C14+B14)</f>
        <v>24</v>
      </c>
    </row>
    <row r="15" spans="1:10" ht="24" customHeight="1" thickBot="1" x14ac:dyDescent="0.4"/>
    <row r="16" spans="1:10" ht="15" thickBot="1" x14ac:dyDescent="0.4">
      <c r="A16" s="185" t="s">
        <v>820</v>
      </c>
      <c r="B16" s="184" t="s">
        <v>819</v>
      </c>
      <c r="C16" s="184" t="s">
        <v>574</v>
      </c>
    </row>
    <row r="17" spans="1:7" x14ac:dyDescent="0.35">
      <c r="A17" s="183" t="s">
        <v>5</v>
      </c>
      <c r="B17" s="182">
        <v>91</v>
      </c>
      <c r="C17" s="182">
        <v>80</v>
      </c>
    </row>
    <row r="18" spans="1:7" ht="15" thickBot="1" x14ac:dyDescent="0.4">
      <c r="A18" s="181" t="s">
        <v>4</v>
      </c>
      <c r="B18" s="180">
        <v>106</v>
      </c>
      <c r="C18" s="180">
        <v>74</v>
      </c>
    </row>
    <row r="20" spans="1:7" ht="31.5" customHeight="1" x14ac:dyDescent="0.35">
      <c r="A20" s="307" t="s">
        <v>818</v>
      </c>
      <c r="B20" s="307"/>
      <c r="C20" s="307"/>
      <c r="D20" s="307"/>
      <c r="E20" s="307"/>
    </row>
    <row r="21" spans="1:7" ht="32.25" customHeight="1" x14ac:dyDescent="0.35">
      <c r="A21" s="308" t="s">
        <v>817</v>
      </c>
      <c r="B21" s="308"/>
      <c r="C21" s="308"/>
      <c r="D21" s="308"/>
      <c r="E21" s="308"/>
      <c r="F21" s="8"/>
      <c r="G21" s="8"/>
    </row>
    <row r="22" spans="1:7" ht="15" customHeight="1" x14ac:dyDescent="0.35">
      <c r="A22" s="1"/>
      <c r="B22" s="1"/>
      <c r="C22" s="1"/>
      <c r="D22" s="1"/>
      <c r="E22" s="1"/>
      <c r="F22" s="8"/>
      <c r="G22" s="8"/>
    </row>
    <row r="23" spans="1:7" ht="15" customHeight="1" x14ac:dyDescent="0.35">
      <c r="A23" s="178" t="s">
        <v>816</v>
      </c>
      <c r="B23" s="1"/>
      <c r="C23" s="1"/>
      <c r="D23" s="1"/>
      <c r="E23" s="1"/>
      <c r="F23" s="8"/>
      <c r="G23" s="8"/>
    </row>
    <row r="24" spans="1:7" ht="34.5" customHeight="1" x14ac:dyDescent="0.35">
      <c r="A24" s="307" t="s">
        <v>815</v>
      </c>
      <c r="B24" s="307"/>
      <c r="C24" s="307"/>
      <c r="D24" s="307"/>
      <c r="E24" s="307"/>
    </row>
    <row r="25" spans="1:7" ht="12.75" customHeight="1" x14ac:dyDescent="0.35">
      <c r="A25" s="1"/>
      <c r="B25" s="1"/>
      <c r="C25" s="1"/>
      <c r="D25" s="1"/>
      <c r="E25" s="1"/>
    </row>
    <row r="26" spans="1:7" x14ac:dyDescent="0.35">
      <c r="A26" s="307" t="s">
        <v>3</v>
      </c>
      <c r="B26" s="307"/>
      <c r="C26" s="307"/>
      <c r="D26" s="307"/>
    </row>
    <row r="27" spans="1:7" x14ac:dyDescent="0.35">
      <c r="A27" s="146" t="s">
        <v>2</v>
      </c>
    </row>
    <row r="28" spans="1:7" x14ac:dyDescent="0.35">
      <c r="A28" s="146"/>
    </row>
    <row r="29" spans="1:7" x14ac:dyDescent="0.35">
      <c r="A29" s="176" t="s">
        <v>814</v>
      </c>
    </row>
    <row r="31" spans="1:7" x14ac:dyDescent="0.35">
      <c r="A31" s="145" t="s">
        <v>1</v>
      </c>
    </row>
    <row r="32" spans="1:7" x14ac:dyDescent="0.35">
      <c r="A32" s="175" t="s">
        <v>813</v>
      </c>
    </row>
    <row r="33" spans="1:5" x14ac:dyDescent="0.35">
      <c r="E33" s="144" t="s">
        <v>812</v>
      </c>
    </row>
    <row r="34" spans="1:5" x14ac:dyDescent="0.35">
      <c r="A34" s="140" t="s">
        <v>0</v>
      </c>
      <c r="E34" s="144" t="s">
        <v>811</v>
      </c>
    </row>
  </sheetData>
  <mergeCells count="5">
    <mergeCell ref="A20:E20"/>
    <mergeCell ref="A24:E24"/>
    <mergeCell ref="A21:E21"/>
    <mergeCell ref="A26:D26"/>
    <mergeCell ref="A1:E1"/>
  </mergeCells>
  <hyperlinks>
    <hyperlink ref="A27" r:id="rId1" xr:uid="{00000000-0004-0000-0600-000000000000}"/>
    <hyperlink ref="A32" r:id="rId2" xr:uid="{00000000-0004-0000-0600-000001000000}"/>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GQ86"/>
  <sheetViews>
    <sheetView zoomScale="50" zoomScaleNormal="50" workbookViewId="0">
      <pane xSplit="2" ySplit="2" topLeftCell="C48" activePane="bottomRight" state="frozen"/>
      <selection activeCell="A5" sqref="A5"/>
      <selection pane="topRight" activeCell="A5" sqref="A5"/>
      <selection pane="bottomLeft" activeCell="A5" sqref="A5"/>
      <selection pane="bottomRight" activeCell="FG2" sqref="FG2"/>
    </sheetView>
  </sheetViews>
  <sheetFormatPr defaultColWidth="9.1796875" defaultRowHeight="15.5" x14ac:dyDescent="0.35"/>
  <cols>
    <col min="1" max="1" width="22" style="2" customWidth="1"/>
    <col min="2" max="2" width="30.1796875" style="2" customWidth="1"/>
    <col min="3" max="3" width="27.81640625" style="2" customWidth="1"/>
    <col min="4" max="4" width="18.81640625" style="2" hidden="1" customWidth="1"/>
    <col min="5" max="5" width="17.453125" style="2" hidden="1" customWidth="1"/>
    <col min="6" max="6" width="18.81640625" style="2" hidden="1" customWidth="1"/>
    <col min="7" max="7" width="16" style="2" hidden="1" customWidth="1"/>
    <col min="8" max="8" width="17.453125" style="2" hidden="1" customWidth="1"/>
    <col min="9" max="9" width="16" style="2" hidden="1" customWidth="1"/>
    <col min="10" max="10" width="17.453125" style="2" hidden="1" customWidth="1"/>
    <col min="11" max="11" width="16" style="2" hidden="1" customWidth="1"/>
    <col min="12" max="12" width="17.453125" style="2" hidden="1" customWidth="1"/>
    <col min="13" max="13" width="16" style="2" hidden="1" customWidth="1"/>
    <col min="14" max="14" width="17.453125" style="2" hidden="1" customWidth="1"/>
    <col min="15" max="16" width="16" style="2" hidden="1" customWidth="1"/>
    <col min="17" max="17" width="13.1796875" style="2" hidden="1" customWidth="1"/>
    <col min="18" max="18" width="16" style="2" hidden="1" customWidth="1"/>
    <col min="19" max="21" width="18.81640625" style="2" hidden="1" customWidth="1"/>
    <col min="22" max="22" width="14.1796875" style="2" hidden="1" customWidth="1"/>
    <col min="23" max="23" width="16" style="2" hidden="1" customWidth="1"/>
    <col min="24" max="26" width="18.81640625" style="2" hidden="1" customWidth="1"/>
    <col min="27" max="27" width="17.453125" style="2" hidden="1" customWidth="1"/>
    <col min="28" max="28" width="18.81640625" style="2" hidden="1" customWidth="1"/>
    <col min="29" max="30" width="17.453125" style="2" hidden="1" customWidth="1"/>
    <col min="31" max="31" width="16" style="2" hidden="1" customWidth="1"/>
    <col min="32" max="32" width="17.453125" style="2" hidden="1" customWidth="1"/>
    <col min="33" max="33" width="16" style="2" hidden="1" customWidth="1"/>
    <col min="34" max="34" width="17.453125" style="2" hidden="1" customWidth="1"/>
    <col min="35" max="35" width="16" style="2" hidden="1" customWidth="1"/>
    <col min="36" max="36" width="17.453125" style="2" hidden="1" customWidth="1"/>
    <col min="37" max="38" width="16" style="2" hidden="1" customWidth="1"/>
    <col min="39" max="39" width="13.1796875" style="2" hidden="1" customWidth="1"/>
    <col min="40" max="40" width="16" style="2" hidden="1" customWidth="1"/>
    <col min="41" max="43" width="18.81640625" style="2" hidden="1" customWidth="1"/>
    <col min="44" max="44" width="16" style="2" hidden="1" customWidth="1"/>
    <col min="45" max="45" width="14.1796875" style="2" hidden="1" customWidth="1"/>
    <col min="46" max="48" width="18.81640625" style="2" hidden="1" customWidth="1"/>
    <col min="49" max="49" width="17.453125" style="2" hidden="1" customWidth="1"/>
    <col min="50" max="50" width="18.81640625" style="2" hidden="1" customWidth="1"/>
    <col min="51" max="51" width="16" style="2" hidden="1" customWidth="1"/>
    <col min="52" max="52" width="17.453125" style="2" hidden="1" customWidth="1"/>
    <col min="53" max="53" width="16" style="2" hidden="1" customWidth="1"/>
    <col min="54" max="54" width="17.453125" style="2" hidden="1" customWidth="1"/>
    <col min="55" max="55" width="16" style="2" hidden="1" customWidth="1"/>
    <col min="56" max="56" width="17.453125" style="2" hidden="1" customWidth="1"/>
    <col min="57" max="57" width="16" style="2" hidden="1" customWidth="1"/>
    <col min="58" max="58" width="17.453125" style="2" hidden="1" customWidth="1"/>
    <col min="59" max="60" width="16" style="2" hidden="1" customWidth="1"/>
    <col min="61" max="61" width="13.1796875" style="2" hidden="1" customWidth="1"/>
    <col min="62" max="62" width="16" style="2" hidden="1" customWidth="1"/>
    <col min="63" max="65" width="18.81640625" style="2" hidden="1" customWidth="1"/>
    <col min="66" max="66" width="16" style="2" hidden="1" customWidth="1"/>
    <col min="67" max="67" width="14.1796875" style="2" hidden="1" customWidth="1"/>
    <col min="68" max="70" width="18.81640625" style="2" hidden="1" customWidth="1"/>
    <col min="71" max="71" width="17.453125" style="2" hidden="1" customWidth="1"/>
    <col min="72" max="72" width="18.81640625" style="2" hidden="1" customWidth="1"/>
    <col min="73" max="73" width="16" style="2" hidden="1" customWidth="1"/>
    <col min="74" max="74" width="17.453125" style="2" hidden="1" customWidth="1"/>
    <col min="75" max="75" width="16" style="2" hidden="1" customWidth="1"/>
    <col min="76" max="76" width="17.453125" style="2" hidden="1" customWidth="1"/>
    <col min="77" max="77" width="16" style="2" hidden="1" customWidth="1"/>
    <col min="78" max="78" width="17.453125" style="2" hidden="1" customWidth="1"/>
    <col min="79" max="79" width="16" style="2" hidden="1" customWidth="1"/>
    <col min="80" max="80" width="18.81640625" style="2" hidden="1" customWidth="1"/>
    <col min="81" max="82" width="16" style="2" hidden="1" customWidth="1"/>
    <col min="83" max="83" width="13.1796875" style="2" hidden="1" customWidth="1"/>
    <col min="84" max="84" width="16" style="2" hidden="1" customWidth="1"/>
    <col min="85" max="87" width="18.81640625" style="2" hidden="1" customWidth="1"/>
    <col min="88" max="88" width="16" style="2" hidden="1" customWidth="1"/>
    <col min="89" max="89" width="14.1796875" style="2" hidden="1" customWidth="1"/>
    <col min="90" max="91" width="18.81640625" style="2" hidden="1" customWidth="1"/>
    <col min="92" max="93" width="17.453125" style="2" hidden="1" customWidth="1"/>
    <col min="94" max="94" width="18.81640625" style="2" hidden="1" customWidth="1"/>
    <col min="95" max="95" width="16" style="2" hidden="1" customWidth="1"/>
    <col min="96" max="96" width="17.453125" style="2" hidden="1" customWidth="1"/>
    <col min="97" max="97" width="16" style="2" hidden="1" customWidth="1"/>
    <col min="98" max="98" width="17.453125" style="2" hidden="1" customWidth="1"/>
    <col min="99" max="99" width="16" style="2" hidden="1" customWidth="1"/>
    <col min="100" max="100" width="17.453125" style="2" hidden="1" customWidth="1"/>
    <col min="101" max="101" width="16" style="2" hidden="1" customWidth="1"/>
    <col min="102" max="102" width="18.81640625" style="2" hidden="1" customWidth="1"/>
    <col min="103" max="104" width="16" style="2" hidden="1" customWidth="1"/>
    <col min="105" max="105" width="13.1796875" style="2" hidden="1" customWidth="1"/>
    <col min="106" max="106" width="16" style="2" hidden="1" customWidth="1"/>
    <col min="107" max="109" width="18.81640625" style="2" hidden="1" customWidth="1"/>
    <col min="110" max="110" width="16" style="2" hidden="1" customWidth="1"/>
    <col min="111" max="111" width="14.1796875" style="2" hidden="1" customWidth="1"/>
    <col min="112" max="113" width="18.81640625" style="2" hidden="1" customWidth="1"/>
    <col min="114" max="114" width="17.453125" style="2" hidden="1" customWidth="1"/>
    <col min="115" max="115" width="16" style="2" hidden="1" customWidth="1"/>
    <col min="116" max="116" width="18.81640625" style="2" hidden="1" customWidth="1"/>
    <col min="117" max="117" width="17.453125" style="2" hidden="1" customWidth="1"/>
    <col min="118" max="118" width="16" style="2" hidden="1" customWidth="1"/>
    <col min="119" max="119" width="14.1796875" style="2" hidden="1" customWidth="1"/>
    <col min="120" max="120" width="18.81640625" style="2" hidden="1" customWidth="1"/>
    <col min="121" max="121" width="16" style="2" hidden="1" customWidth="1"/>
    <col min="122" max="122" width="17.453125" style="2" hidden="1" customWidth="1"/>
    <col min="123" max="123" width="14.1796875" style="2" hidden="1" customWidth="1"/>
    <col min="124" max="124" width="18.81640625" style="2" hidden="1" customWidth="1"/>
    <col min="125" max="126" width="16" style="2" hidden="1" customWidth="1"/>
    <col min="127" max="127" width="13.1796875" style="2" hidden="1" customWidth="1"/>
    <col min="128" max="128" width="16" style="2" hidden="1" customWidth="1"/>
    <col min="129" max="131" width="18.81640625" style="2" hidden="1" customWidth="1"/>
    <col min="132" max="132" width="16" style="2" hidden="1" customWidth="1"/>
    <col min="133" max="133" width="14.1796875" style="2" hidden="1" customWidth="1"/>
    <col min="134" max="135" width="18.81640625" style="2" hidden="1" customWidth="1"/>
    <col min="136" max="136" width="17.453125" style="2" hidden="1" customWidth="1"/>
    <col min="137" max="137" width="16" style="2" hidden="1" customWidth="1"/>
    <col min="138" max="138" width="18.81640625" style="2" hidden="1" customWidth="1"/>
    <col min="139" max="140" width="16" style="2" hidden="1" customWidth="1"/>
    <col min="141" max="141" width="14.1796875" style="2" hidden="1" customWidth="1"/>
    <col min="142" max="142" width="18.81640625" style="2" hidden="1" customWidth="1"/>
    <col min="143" max="144" width="16" style="2" hidden="1" customWidth="1"/>
    <col min="145" max="145" width="14.1796875" style="2" hidden="1" customWidth="1"/>
    <col min="146" max="146" width="18.81640625" style="2" hidden="1" customWidth="1"/>
    <col min="147" max="148" width="16" style="2" hidden="1" customWidth="1"/>
    <col min="149" max="149" width="13.1796875" style="2" hidden="1" customWidth="1"/>
    <col min="150" max="150" width="16" style="2" hidden="1" customWidth="1"/>
    <col min="151" max="153" width="18.81640625" style="2" hidden="1" customWidth="1"/>
    <col min="154" max="154" width="16" style="2" hidden="1" customWidth="1"/>
    <col min="155" max="155" width="14.1796875" style="2" hidden="1" customWidth="1"/>
    <col min="156" max="157" width="18.81640625" style="2" hidden="1" customWidth="1"/>
    <col min="158" max="158" width="16.81640625" style="2" customWidth="1"/>
    <col min="159" max="159" width="17.1796875" style="2" customWidth="1"/>
    <col min="160" max="160" width="15.453125" style="2" customWidth="1"/>
    <col min="161" max="161" width="17.81640625" style="2" customWidth="1"/>
    <col min="162" max="162" width="14.1796875" style="2" customWidth="1"/>
    <col min="163" max="163" width="12.1796875" style="2" customWidth="1"/>
    <col min="164" max="169" width="13.81640625" style="2" customWidth="1"/>
    <col min="170" max="176" width="12.1796875" style="2" customWidth="1"/>
    <col min="177" max="178" width="13.81640625" style="2" customWidth="1"/>
    <col min="179" max="179" width="12.1796875" style="2" customWidth="1"/>
    <col min="180" max="181" width="13.81640625" style="2" customWidth="1"/>
    <col min="182" max="182" width="12.1796875" style="2" customWidth="1"/>
    <col min="183" max="184" width="13.81640625" style="2" customWidth="1"/>
    <col min="185" max="186" width="12.1796875" style="2" customWidth="1"/>
    <col min="187" max="187" width="21.81640625" style="2" customWidth="1"/>
    <col min="188" max="188" width="21.453125" style="2" customWidth="1"/>
    <col min="189" max="189" width="23.1796875" style="2" customWidth="1"/>
    <col min="190" max="190" width="15" style="2" customWidth="1"/>
    <col min="191" max="191" width="52.453125" style="2" customWidth="1"/>
    <col min="192" max="192" width="11.81640625" style="2" customWidth="1"/>
    <col min="193" max="193" width="12.81640625" style="2" customWidth="1"/>
    <col min="194" max="195" width="10.54296875" style="2" customWidth="1"/>
    <col min="196" max="196" width="11.1796875" style="2" customWidth="1"/>
    <col min="197" max="197" width="19.81640625" style="2" customWidth="1"/>
    <col min="198" max="198" width="30" style="2" customWidth="1"/>
    <col min="199" max="199" width="14.1796875" style="2" customWidth="1"/>
    <col min="200" max="16384" width="9.1796875" style="2"/>
  </cols>
  <sheetData>
    <row r="2" spans="1:199" s="54" customFormat="1" ht="340" x14ac:dyDescent="0.35">
      <c r="D2" s="174" t="s">
        <v>802</v>
      </c>
      <c r="E2" s="174" t="s">
        <v>801</v>
      </c>
      <c r="F2" s="174" t="s">
        <v>800</v>
      </c>
      <c r="G2" s="174" t="s">
        <v>799</v>
      </c>
      <c r="H2" s="174" t="s">
        <v>798</v>
      </c>
      <c r="I2" s="174" t="s">
        <v>797</v>
      </c>
      <c r="J2" s="174" t="s">
        <v>796</v>
      </c>
      <c r="K2" s="174" t="s">
        <v>795</v>
      </c>
      <c r="L2" s="174" t="s">
        <v>794</v>
      </c>
      <c r="M2" s="174" t="s">
        <v>793</v>
      </c>
      <c r="N2" s="174" t="s">
        <v>792</v>
      </c>
      <c r="O2" s="174" t="s">
        <v>791</v>
      </c>
      <c r="P2" s="174" t="s">
        <v>790</v>
      </c>
      <c r="Q2" s="174" t="s">
        <v>196</v>
      </c>
      <c r="R2" s="174" t="s">
        <v>789</v>
      </c>
      <c r="S2" s="174" t="s">
        <v>788</v>
      </c>
      <c r="T2" s="174" t="s">
        <v>787</v>
      </c>
      <c r="U2" s="174" t="s">
        <v>786</v>
      </c>
      <c r="V2" s="174" t="s">
        <v>109</v>
      </c>
      <c r="W2" s="174" t="s">
        <v>785</v>
      </c>
      <c r="X2" s="174" t="s">
        <v>807</v>
      </c>
      <c r="Y2" s="174" t="s">
        <v>810</v>
      </c>
      <c r="Z2" s="174" t="s">
        <v>802</v>
      </c>
      <c r="AA2" s="174" t="s">
        <v>801</v>
      </c>
      <c r="AB2" s="174" t="s">
        <v>800</v>
      </c>
      <c r="AC2" s="174" t="s">
        <v>799</v>
      </c>
      <c r="AD2" s="174" t="s">
        <v>798</v>
      </c>
      <c r="AE2" s="174" t="s">
        <v>797</v>
      </c>
      <c r="AF2" s="174" t="s">
        <v>796</v>
      </c>
      <c r="AG2" s="174" t="s">
        <v>795</v>
      </c>
      <c r="AH2" s="174" t="s">
        <v>794</v>
      </c>
      <c r="AI2" s="174" t="s">
        <v>793</v>
      </c>
      <c r="AJ2" s="174" t="s">
        <v>792</v>
      </c>
      <c r="AK2" s="174" t="s">
        <v>791</v>
      </c>
      <c r="AL2" s="174" t="s">
        <v>790</v>
      </c>
      <c r="AM2" s="174" t="s">
        <v>196</v>
      </c>
      <c r="AN2" s="174" t="s">
        <v>789</v>
      </c>
      <c r="AO2" s="174" t="s">
        <v>788</v>
      </c>
      <c r="AP2" s="174" t="s">
        <v>787</v>
      </c>
      <c r="AQ2" s="174" t="s">
        <v>786</v>
      </c>
      <c r="AR2" s="174" t="s">
        <v>109</v>
      </c>
      <c r="AS2" s="174" t="s">
        <v>785</v>
      </c>
      <c r="AT2" s="174" t="s">
        <v>807</v>
      </c>
      <c r="AU2" s="44" t="s">
        <v>809</v>
      </c>
      <c r="AV2" s="174" t="s">
        <v>802</v>
      </c>
      <c r="AW2" s="174" t="s">
        <v>801</v>
      </c>
      <c r="AX2" s="174" t="s">
        <v>800</v>
      </c>
      <c r="AY2" s="174" t="s">
        <v>799</v>
      </c>
      <c r="AZ2" s="174" t="s">
        <v>798</v>
      </c>
      <c r="BA2" s="174" t="s">
        <v>797</v>
      </c>
      <c r="BB2" s="174" t="s">
        <v>796</v>
      </c>
      <c r="BC2" s="174" t="s">
        <v>795</v>
      </c>
      <c r="BD2" s="174" t="s">
        <v>794</v>
      </c>
      <c r="BE2" s="174" t="s">
        <v>793</v>
      </c>
      <c r="BF2" s="174" t="s">
        <v>792</v>
      </c>
      <c r="BG2" s="174" t="s">
        <v>791</v>
      </c>
      <c r="BH2" s="174" t="s">
        <v>790</v>
      </c>
      <c r="BI2" s="174" t="s">
        <v>196</v>
      </c>
      <c r="BJ2" s="174" t="s">
        <v>789</v>
      </c>
      <c r="BK2" s="174" t="s">
        <v>788</v>
      </c>
      <c r="BL2" s="174" t="s">
        <v>787</v>
      </c>
      <c r="BM2" s="174" t="s">
        <v>786</v>
      </c>
      <c r="BN2" s="174" t="s">
        <v>109</v>
      </c>
      <c r="BO2" s="174" t="s">
        <v>785</v>
      </c>
      <c r="BP2" s="174" t="s">
        <v>807</v>
      </c>
      <c r="BQ2" s="174" t="s">
        <v>808</v>
      </c>
      <c r="BR2" s="174" t="s">
        <v>802</v>
      </c>
      <c r="BS2" s="174" t="s">
        <v>801</v>
      </c>
      <c r="BT2" s="174" t="s">
        <v>800</v>
      </c>
      <c r="BU2" s="174" t="s">
        <v>799</v>
      </c>
      <c r="BV2" s="174" t="s">
        <v>798</v>
      </c>
      <c r="BW2" s="174" t="s">
        <v>797</v>
      </c>
      <c r="BX2" s="174" t="s">
        <v>796</v>
      </c>
      <c r="BY2" s="174" t="s">
        <v>795</v>
      </c>
      <c r="BZ2" s="174" t="s">
        <v>794</v>
      </c>
      <c r="CA2" s="174" t="s">
        <v>793</v>
      </c>
      <c r="CB2" s="174" t="s">
        <v>792</v>
      </c>
      <c r="CC2" s="174" t="s">
        <v>791</v>
      </c>
      <c r="CD2" s="174" t="s">
        <v>790</v>
      </c>
      <c r="CE2" s="174" t="s">
        <v>196</v>
      </c>
      <c r="CF2" s="174" t="s">
        <v>789</v>
      </c>
      <c r="CG2" s="174" t="s">
        <v>788</v>
      </c>
      <c r="CH2" s="174" t="s">
        <v>787</v>
      </c>
      <c r="CI2" s="174" t="s">
        <v>786</v>
      </c>
      <c r="CJ2" s="174" t="s">
        <v>109</v>
      </c>
      <c r="CK2" s="174" t="s">
        <v>785</v>
      </c>
      <c r="CL2" s="174" t="s">
        <v>807</v>
      </c>
      <c r="CM2" s="174" t="s">
        <v>806</v>
      </c>
      <c r="CN2" s="174" t="s">
        <v>802</v>
      </c>
      <c r="CO2" s="174" t="s">
        <v>801</v>
      </c>
      <c r="CP2" s="174" t="s">
        <v>800</v>
      </c>
      <c r="CQ2" s="174" t="s">
        <v>799</v>
      </c>
      <c r="CR2" s="174" t="s">
        <v>798</v>
      </c>
      <c r="CS2" s="174" t="s">
        <v>797</v>
      </c>
      <c r="CT2" s="174" t="s">
        <v>796</v>
      </c>
      <c r="CU2" s="174" t="s">
        <v>795</v>
      </c>
      <c r="CV2" s="174" t="s">
        <v>794</v>
      </c>
      <c r="CW2" s="174" t="s">
        <v>793</v>
      </c>
      <c r="CX2" s="174" t="s">
        <v>792</v>
      </c>
      <c r="CY2" s="174" t="s">
        <v>791</v>
      </c>
      <c r="CZ2" s="174" t="s">
        <v>790</v>
      </c>
      <c r="DA2" s="174" t="s">
        <v>196</v>
      </c>
      <c r="DB2" s="174" t="s">
        <v>789</v>
      </c>
      <c r="DC2" s="174" t="s">
        <v>804</v>
      </c>
      <c r="DD2" s="174" t="s">
        <v>787</v>
      </c>
      <c r="DE2" s="174" t="s">
        <v>786</v>
      </c>
      <c r="DF2" s="174" t="s">
        <v>109</v>
      </c>
      <c r="DG2" s="174" t="s">
        <v>785</v>
      </c>
      <c r="DH2" s="174" t="s">
        <v>784</v>
      </c>
      <c r="DI2" s="174" t="s">
        <v>805</v>
      </c>
      <c r="DJ2" s="174" t="s">
        <v>802</v>
      </c>
      <c r="DK2" s="174" t="s">
        <v>801</v>
      </c>
      <c r="DL2" s="174" t="s">
        <v>800</v>
      </c>
      <c r="DM2" s="174" t="s">
        <v>799</v>
      </c>
      <c r="DN2" s="174" t="s">
        <v>798</v>
      </c>
      <c r="DO2" s="174" t="s">
        <v>797</v>
      </c>
      <c r="DP2" s="174" t="s">
        <v>796</v>
      </c>
      <c r="DQ2" s="174" t="s">
        <v>795</v>
      </c>
      <c r="DR2" s="174" t="s">
        <v>794</v>
      </c>
      <c r="DS2" s="174" t="s">
        <v>793</v>
      </c>
      <c r="DT2" s="174" t="s">
        <v>792</v>
      </c>
      <c r="DU2" s="174" t="s">
        <v>791</v>
      </c>
      <c r="DV2" s="174" t="s">
        <v>790</v>
      </c>
      <c r="DW2" s="174" t="s">
        <v>196</v>
      </c>
      <c r="DX2" s="174" t="s">
        <v>789</v>
      </c>
      <c r="DY2" s="174" t="s">
        <v>804</v>
      </c>
      <c r="DZ2" s="174" t="s">
        <v>787</v>
      </c>
      <c r="EA2" s="174" t="s">
        <v>786</v>
      </c>
      <c r="EB2" s="174" t="s">
        <v>109</v>
      </c>
      <c r="EC2" s="174" t="s">
        <v>785</v>
      </c>
      <c r="ED2" s="174" t="s">
        <v>784</v>
      </c>
      <c r="EE2" s="39" t="s">
        <v>803</v>
      </c>
      <c r="EF2" s="174" t="s">
        <v>802</v>
      </c>
      <c r="EG2" s="174" t="s">
        <v>801</v>
      </c>
      <c r="EH2" s="174" t="s">
        <v>800</v>
      </c>
      <c r="EI2" s="174" t="s">
        <v>799</v>
      </c>
      <c r="EJ2" s="174" t="s">
        <v>798</v>
      </c>
      <c r="EK2" s="174" t="s">
        <v>797</v>
      </c>
      <c r="EL2" s="174" t="s">
        <v>796</v>
      </c>
      <c r="EM2" s="174" t="s">
        <v>795</v>
      </c>
      <c r="EN2" s="174" t="s">
        <v>794</v>
      </c>
      <c r="EO2" s="174" t="s">
        <v>793</v>
      </c>
      <c r="EP2" s="174" t="s">
        <v>792</v>
      </c>
      <c r="EQ2" s="174" t="s">
        <v>791</v>
      </c>
      <c r="ER2" s="174" t="s">
        <v>790</v>
      </c>
      <c r="ES2" s="174" t="s">
        <v>196</v>
      </c>
      <c r="ET2" s="174" t="s">
        <v>789</v>
      </c>
      <c r="EU2" s="174" t="s">
        <v>788</v>
      </c>
      <c r="EV2" s="174" t="s">
        <v>787</v>
      </c>
      <c r="EW2" s="174" t="s">
        <v>786</v>
      </c>
      <c r="EX2" s="174" t="s">
        <v>109</v>
      </c>
      <c r="EY2" s="174" t="s">
        <v>785</v>
      </c>
      <c r="EZ2" s="174" t="s">
        <v>784</v>
      </c>
      <c r="FA2" s="173" t="s">
        <v>783</v>
      </c>
      <c r="FB2" s="172" t="s">
        <v>782</v>
      </c>
      <c r="FC2" s="169" t="s">
        <v>781</v>
      </c>
      <c r="FD2" s="168" t="s">
        <v>780</v>
      </c>
      <c r="FE2" s="169" t="s">
        <v>779</v>
      </c>
      <c r="FF2" s="168" t="s">
        <v>778</v>
      </c>
      <c r="FG2" s="169" t="s">
        <v>777</v>
      </c>
      <c r="FH2" s="168" t="s">
        <v>776</v>
      </c>
      <c r="FI2" s="171" t="s">
        <v>775</v>
      </c>
      <c r="FJ2" s="168" t="s">
        <v>774</v>
      </c>
      <c r="FK2" s="169" t="s">
        <v>773</v>
      </c>
      <c r="FL2" s="168" t="s">
        <v>772</v>
      </c>
      <c r="FM2" s="170" t="s">
        <v>771</v>
      </c>
      <c r="FN2" s="168" t="s">
        <v>770</v>
      </c>
      <c r="FO2" s="169" t="s">
        <v>769</v>
      </c>
      <c r="FP2" s="168" t="s">
        <v>768</v>
      </c>
      <c r="FQ2" s="169" t="s">
        <v>767</v>
      </c>
      <c r="FR2" s="168" t="s">
        <v>766</v>
      </c>
      <c r="FS2" s="169" t="s">
        <v>765</v>
      </c>
      <c r="FT2" s="168" t="s">
        <v>764</v>
      </c>
      <c r="FU2" s="169" t="s">
        <v>763</v>
      </c>
      <c r="FV2" s="168" t="s">
        <v>762</v>
      </c>
      <c r="FW2" s="169" t="s">
        <v>761</v>
      </c>
      <c r="FX2" s="168" t="s">
        <v>760</v>
      </c>
      <c r="FY2" s="169" t="s">
        <v>759</v>
      </c>
      <c r="FZ2" s="168" t="s">
        <v>758</v>
      </c>
      <c r="GA2" s="169" t="s">
        <v>757</v>
      </c>
      <c r="GB2" s="168" t="s">
        <v>756</v>
      </c>
      <c r="GC2" s="169" t="s">
        <v>755</v>
      </c>
      <c r="GD2" s="168" t="s">
        <v>754</v>
      </c>
    </row>
    <row r="3" spans="1:199" x14ac:dyDescent="0.35">
      <c r="A3" s="2" t="s">
        <v>184</v>
      </c>
      <c r="B3" s="2" t="s">
        <v>183</v>
      </c>
      <c r="C3" s="2" t="s">
        <v>182</v>
      </c>
      <c r="D3" s="2" t="s">
        <v>753</v>
      </c>
      <c r="E3" s="2" t="s">
        <v>752</v>
      </c>
      <c r="F3" s="2" t="s">
        <v>751</v>
      </c>
      <c r="G3" s="2" t="s">
        <v>750</v>
      </c>
      <c r="H3" s="2" t="s">
        <v>749</v>
      </c>
      <c r="I3" s="2" t="s">
        <v>748</v>
      </c>
      <c r="J3" s="2" t="s">
        <v>747</v>
      </c>
      <c r="K3" s="2" t="s">
        <v>746</v>
      </c>
      <c r="L3" s="2" t="s">
        <v>745</v>
      </c>
      <c r="M3" s="2" t="s">
        <v>744</v>
      </c>
      <c r="N3" s="2" t="s">
        <v>743</v>
      </c>
      <c r="O3" s="2" t="s">
        <v>742</v>
      </c>
      <c r="P3" s="2" t="s">
        <v>741</v>
      </c>
      <c r="Q3" s="2" t="s">
        <v>740</v>
      </c>
      <c r="R3" s="2" t="s">
        <v>739</v>
      </c>
      <c r="S3" s="2" t="s">
        <v>180</v>
      </c>
      <c r="T3" s="2" t="s">
        <v>738</v>
      </c>
      <c r="U3" s="2" t="s">
        <v>737</v>
      </c>
      <c r="V3" s="2" t="s">
        <v>736</v>
      </c>
      <c r="W3" s="2" t="s">
        <v>735</v>
      </c>
      <c r="X3" s="2" t="s">
        <v>179</v>
      </c>
      <c r="Y3" s="2" t="s">
        <v>178</v>
      </c>
      <c r="Z3" s="2" t="s">
        <v>734</v>
      </c>
      <c r="AA3" s="2" t="s">
        <v>733</v>
      </c>
      <c r="AB3" s="2" t="s">
        <v>732</v>
      </c>
      <c r="AC3" s="2" t="s">
        <v>731</v>
      </c>
      <c r="AD3" s="2" t="s">
        <v>730</v>
      </c>
      <c r="AE3" s="2" t="s">
        <v>729</v>
      </c>
      <c r="AF3" s="2" t="s">
        <v>728</v>
      </c>
      <c r="AG3" s="2" t="s">
        <v>727</v>
      </c>
      <c r="AH3" s="2" t="s">
        <v>726</v>
      </c>
      <c r="AI3" s="2" t="s">
        <v>725</v>
      </c>
      <c r="AJ3" s="2" t="s">
        <v>724</v>
      </c>
      <c r="AK3" s="2" t="s">
        <v>723</v>
      </c>
      <c r="AL3" s="2" t="s">
        <v>722</v>
      </c>
      <c r="AM3" s="2" t="s">
        <v>721</v>
      </c>
      <c r="AN3" s="2" t="s">
        <v>720</v>
      </c>
      <c r="AO3" s="2" t="s">
        <v>176</v>
      </c>
      <c r="AP3" s="2" t="s">
        <v>719</v>
      </c>
      <c r="AQ3" s="2" t="s">
        <v>718</v>
      </c>
      <c r="AR3" s="2" t="s">
        <v>717</v>
      </c>
      <c r="AS3" s="2" t="s">
        <v>716</v>
      </c>
      <c r="AT3" s="2" t="s">
        <v>175</v>
      </c>
      <c r="AU3" s="29" t="s">
        <v>172</v>
      </c>
      <c r="AV3" s="2" t="s">
        <v>715</v>
      </c>
      <c r="AW3" s="2" t="s">
        <v>714</v>
      </c>
      <c r="AX3" s="2" t="s">
        <v>713</v>
      </c>
      <c r="AY3" s="2" t="s">
        <v>712</v>
      </c>
      <c r="AZ3" s="2" t="s">
        <v>711</v>
      </c>
      <c r="BA3" s="2" t="s">
        <v>710</v>
      </c>
      <c r="BB3" s="2" t="s">
        <v>709</v>
      </c>
      <c r="BC3" s="2" t="s">
        <v>708</v>
      </c>
      <c r="BD3" s="2" t="s">
        <v>707</v>
      </c>
      <c r="BE3" s="2" t="s">
        <v>706</v>
      </c>
      <c r="BF3" s="2" t="s">
        <v>705</v>
      </c>
      <c r="BG3" s="2" t="s">
        <v>704</v>
      </c>
      <c r="BH3" s="2" t="s">
        <v>703</v>
      </c>
      <c r="BI3" s="2" t="s">
        <v>702</v>
      </c>
      <c r="BJ3" s="2" t="s">
        <v>701</v>
      </c>
      <c r="BK3" s="2" t="s">
        <v>173</v>
      </c>
      <c r="BL3" s="2" t="s">
        <v>700</v>
      </c>
      <c r="BM3" s="2" t="s">
        <v>699</v>
      </c>
      <c r="BN3" s="2" t="s">
        <v>698</v>
      </c>
      <c r="BO3" s="2" t="s">
        <v>697</v>
      </c>
      <c r="BP3" s="2" t="s">
        <v>696</v>
      </c>
      <c r="BQ3" s="2" t="s">
        <v>171</v>
      </c>
      <c r="BR3" s="2" t="s">
        <v>695</v>
      </c>
      <c r="BS3" s="2" t="s">
        <v>694</v>
      </c>
      <c r="BT3" s="2" t="s">
        <v>693</v>
      </c>
      <c r="BU3" s="2" t="s">
        <v>692</v>
      </c>
      <c r="BV3" s="2" t="s">
        <v>691</v>
      </c>
      <c r="BW3" s="2" t="s">
        <v>690</v>
      </c>
      <c r="BX3" s="2" t="s">
        <v>689</v>
      </c>
      <c r="BY3" s="2" t="s">
        <v>688</v>
      </c>
      <c r="BZ3" s="2" t="s">
        <v>687</v>
      </c>
      <c r="CA3" s="2" t="s">
        <v>686</v>
      </c>
      <c r="CB3" s="2" t="s">
        <v>685</v>
      </c>
      <c r="CC3" s="2" t="s">
        <v>684</v>
      </c>
      <c r="CD3" s="2" t="s">
        <v>683</v>
      </c>
      <c r="CE3" s="2" t="s">
        <v>682</v>
      </c>
      <c r="CF3" s="2" t="s">
        <v>681</v>
      </c>
      <c r="CG3" s="2" t="s">
        <v>169</v>
      </c>
      <c r="CH3" s="2" t="s">
        <v>680</v>
      </c>
      <c r="CI3" s="2" t="s">
        <v>679</v>
      </c>
      <c r="CJ3" s="2" t="s">
        <v>678</v>
      </c>
      <c r="CK3" s="2" t="s">
        <v>677</v>
      </c>
      <c r="CL3" s="2" t="s">
        <v>168</v>
      </c>
      <c r="CM3" s="2" t="s">
        <v>167</v>
      </c>
      <c r="CN3" s="2" t="s">
        <v>676</v>
      </c>
      <c r="CO3" s="2" t="s">
        <v>675</v>
      </c>
      <c r="CP3" s="2" t="s">
        <v>674</v>
      </c>
      <c r="CQ3" s="2" t="s">
        <v>673</v>
      </c>
      <c r="CR3" s="2" t="s">
        <v>672</v>
      </c>
      <c r="CS3" s="2" t="s">
        <v>671</v>
      </c>
      <c r="CT3" s="2" t="s">
        <v>670</v>
      </c>
      <c r="CU3" s="2" t="s">
        <v>669</v>
      </c>
      <c r="CV3" s="2" t="s">
        <v>668</v>
      </c>
      <c r="CW3" s="2" t="s">
        <v>667</v>
      </c>
      <c r="CX3" s="2" t="s">
        <v>666</v>
      </c>
      <c r="CY3" s="2" t="s">
        <v>665</v>
      </c>
      <c r="CZ3" s="2" t="s">
        <v>664</v>
      </c>
      <c r="DA3" s="2" t="s">
        <v>663</v>
      </c>
      <c r="DB3" s="2" t="s">
        <v>662</v>
      </c>
      <c r="DC3" s="2" t="s">
        <v>165</v>
      </c>
      <c r="DD3" s="2" t="s">
        <v>661</v>
      </c>
      <c r="DE3" s="2" t="s">
        <v>660</v>
      </c>
      <c r="DF3" s="2" t="s">
        <v>659</v>
      </c>
      <c r="DG3" s="2" t="s">
        <v>658</v>
      </c>
      <c r="DH3" s="2" t="s">
        <v>164</v>
      </c>
      <c r="DI3" s="2" t="s">
        <v>163</v>
      </c>
      <c r="DJ3" s="2" t="s">
        <v>657</v>
      </c>
      <c r="DK3" s="2" t="s">
        <v>656</v>
      </c>
      <c r="DL3" s="2" t="s">
        <v>655</v>
      </c>
      <c r="DM3" s="2" t="s">
        <v>654</v>
      </c>
      <c r="DN3" s="2" t="s">
        <v>653</v>
      </c>
      <c r="DO3" s="2" t="s">
        <v>652</v>
      </c>
      <c r="DP3" s="2" t="s">
        <v>651</v>
      </c>
      <c r="DQ3" s="2" t="s">
        <v>650</v>
      </c>
      <c r="DR3" s="2" t="s">
        <v>649</v>
      </c>
      <c r="DS3" s="2" t="s">
        <v>648</v>
      </c>
      <c r="DT3" s="2" t="s">
        <v>647</v>
      </c>
      <c r="DU3" s="2" t="s">
        <v>646</v>
      </c>
      <c r="DV3" s="2" t="s">
        <v>645</v>
      </c>
      <c r="DW3" s="2" t="s">
        <v>644</v>
      </c>
      <c r="DX3" s="2" t="s">
        <v>643</v>
      </c>
      <c r="DY3" s="2" t="s">
        <v>161</v>
      </c>
      <c r="DZ3" s="2" t="s">
        <v>642</v>
      </c>
      <c r="EA3" s="2" t="s">
        <v>641</v>
      </c>
      <c r="EB3" s="2" t="s">
        <v>640</v>
      </c>
      <c r="EC3" s="2" t="s">
        <v>639</v>
      </c>
      <c r="ED3" s="2" t="s">
        <v>160</v>
      </c>
      <c r="EE3" s="2" t="s">
        <v>159</v>
      </c>
      <c r="EF3" s="2" t="s">
        <v>638</v>
      </c>
      <c r="EG3" s="2" t="s">
        <v>637</v>
      </c>
      <c r="EH3" s="2" t="s">
        <v>636</v>
      </c>
      <c r="EI3" s="2" t="s">
        <v>635</v>
      </c>
      <c r="EJ3" s="2" t="s">
        <v>634</v>
      </c>
      <c r="EK3" s="2" t="s">
        <v>633</v>
      </c>
      <c r="EL3" s="2" t="s">
        <v>632</v>
      </c>
      <c r="EM3" s="2" t="s">
        <v>631</v>
      </c>
      <c r="EN3" s="2" t="s">
        <v>630</v>
      </c>
      <c r="EO3" s="2" t="s">
        <v>629</v>
      </c>
      <c r="EP3" s="2" t="s">
        <v>628</v>
      </c>
      <c r="EQ3" s="2" t="s">
        <v>627</v>
      </c>
      <c r="ER3" s="2" t="s">
        <v>626</v>
      </c>
      <c r="ES3" s="2" t="s">
        <v>625</v>
      </c>
      <c r="ET3" s="2" t="s">
        <v>624</v>
      </c>
      <c r="EU3" s="2" t="s">
        <v>157</v>
      </c>
      <c r="EV3" s="2" t="s">
        <v>623</v>
      </c>
      <c r="EW3" s="2" t="s">
        <v>622</v>
      </c>
      <c r="EX3" s="2" t="s">
        <v>621</v>
      </c>
      <c r="EY3" s="2" t="s">
        <v>620</v>
      </c>
      <c r="EZ3" s="2" t="s">
        <v>156</v>
      </c>
      <c r="FA3" s="2" t="s">
        <v>155</v>
      </c>
      <c r="FB3" s="4" t="s">
        <v>619</v>
      </c>
      <c r="FC3" s="4" t="s">
        <v>618</v>
      </c>
      <c r="FD3" s="4" t="s">
        <v>617</v>
      </c>
      <c r="FE3" s="4" t="s">
        <v>616</v>
      </c>
      <c r="FF3" s="4" t="s">
        <v>615</v>
      </c>
      <c r="FG3" s="4" t="s">
        <v>614</v>
      </c>
      <c r="FH3" s="4" t="s">
        <v>613</v>
      </c>
      <c r="FI3" s="4" t="s">
        <v>612</v>
      </c>
      <c r="FJ3" s="4" t="s">
        <v>611</v>
      </c>
      <c r="FK3" s="4" t="s">
        <v>610</v>
      </c>
      <c r="FL3" s="4" t="s">
        <v>609</v>
      </c>
      <c r="FM3" s="4" t="s">
        <v>608</v>
      </c>
      <c r="FN3" s="4" t="s">
        <v>607</v>
      </c>
      <c r="FO3" s="4" t="s">
        <v>606</v>
      </c>
      <c r="FP3" s="4" t="s">
        <v>605</v>
      </c>
      <c r="FQ3" s="4" t="s">
        <v>604</v>
      </c>
      <c r="FR3" s="4" t="s">
        <v>603</v>
      </c>
      <c r="FS3" s="4" t="s">
        <v>602</v>
      </c>
      <c r="FT3" s="4" t="s">
        <v>601</v>
      </c>
      <c r="FU3" s="4" t="s">
        <v>600</v>
      </c>
      <c r="FV3" s="167" t="s">
        <v>599</v>
      </c>
      <c r="FW3" s="4" t="s">
        <v>598</v>
      </c>
      <c r="FX3" s="4" t="s">
        <v>597</v>
      </c>
      <c r="FY3" s="4" t="s">
        <v>596</v>
      </c>
      <c r="FZ3" s="4" t="s">
        <v>595</v>
      </c>
      <c r="GA3" s="4" t="s">
        <v>594</v>
      </c>
      <c r="GB3" s="4" t="s">
        <v>593</v>
      </c>
      <c r="GC3" s="4" t="s">
        <v>592</v>
      </c>
      <c r="GD3" s="4" t="s">
        <v>591</v>
      </c>
      <c r="GE3" s="2" t="s">
        <v>149</v>
      </c>
      <c r="GF3" s="2" t="s">
        <v>148</v>
      </c>
      <c r="GG3" s="2" t="s">
        <v>147</v>
      </c>
      <c r="GH3" s="2" t="s">
        <v>146</v>
      </c>
      <c r="GI3" s="2" t="s">
        <v>145</v>
      </c>
      <c r="GJ3" s="2" t="s">
        <v>144</v>
      </c>
      <c r="GK3" s="2" t="s">
        <v>143</v>
      </c>
      <c r="GL3" s="2" t="s">
        <v>142</v>
      </c>
      <c r="GM3" s="2" t="s">
        <v>141</v>
      </c>
      <c r="GN3" s="2" t="s">
        <v>140</v>
      </c>
      <c r="GO3" s="2" t="s">
        <v>139</v>
      </c>
      <c r="GP3" s="2" t="s">
        <v>138</v>
      </c>
      <c r="GQ3" s="2" t="s">
        <v>137</v>
      </c>
    </row>
    <row r="4" spans="1:199" x14ac:dyDescent="0.35">
      <c r="A4" s="2" t="s">
        <v>590</v>
      </c>
      <c r="B4" s="2" t="s">
        <v>97</v>
      </c>
      <c r="D4" s="161">
        <v>5603585</v>
      </c>
      <c r="E4" s="161">
        <v>390867</v>
      </c>
      <c r="F4" s="161">
        <v>10838398</v>
      </c>
      <c r="G4" s="161">
        <v>292943</v>
      </c>
      <c r="H4" s="162">
        <v>825194</v>
      </c>
      <c r="I4" s="162">
        <v>41823</v>
      </c>
      <c r="J4" s="162">
        <v>1348112</v>
      </c>
      <c r="K4" s="162">
        <v>65766</v>
      </c>
      <c r="L4" s="161">
        <v>1215978</v>
      </c>
      <c r="M4" s="161">
        <v>46513</v>
      </c>
      <c r="N4" s="161">
        <v>1549891</v>
      </c>
      <c r="O4" s="161">
        <v>63569</v>
      </c>
      <c r="P4" s="162">
        <v>338606</v>
      </c>
      <c r="Q4" s="162">
        <v>0</v>
      </c>
      <c r="R4" s="161">
        <v>50000</v>
      </c>
      <c r="S4" s="160">
        <v>5545452</v>
      </c>
      <c r="T4" s="161">
        <v>13181144</v>
      </c>
      <c r="U4" s="161">
        <v>1573466</v>
      </c>
      <c r="V4" s="161">
        <v>0</v>
      </c>
      <c r="W4" s="161">
        <v>0</v>
      </c>
      <c r="X4" s="160">
        <v>14754610</v>
      </c>
      <c r="Y4" s="159">
        <v>-9209158</v>
      </c>
      <c r="Z4" s="161">
        <v>4372542</v>
      </c>
      <c r="AA4" s="161">
        <v>253254</v>
      </c>
      <c r="AB4" s="161">
        <v>11980274</v>
      </c>
      <c r="AC4" s="161">
        <v>223322</v>
      </c>
      <c r="AD4" s="162">
        <v>646816</v>
      </c>
      <c r="AE4" s="162">
        <v>27098</v>
      </c>
      <c r="AF4" s="162">
        <v>1490415</v>
      </c>
      <c r="AG4" s="162">
        <v>55678</v>
      </c>
      <c r="AH4" s="161">
        <v>948842</v>
      </c>
      <c r="AI4" s="161">
        <v>30137</v>
      </c>
      <c r="AJ4" s="161">
        <v>1713179</v>
      </c>
      <c r="AK4" s="162">
        <v>48461</v>
      </c>
      <c r="AL4" s="162">
        <v>381566</v>
      </c>
      <c r="AM4" s="161">
        <v>0</v>
      </c>
      <c r="AN4" s="161">
        <v>50000</v>
      </c>
      <c r="AO4" s="160">
        <v>5392192</v>
      </c>
      <c r="AP4" s="161">
        <v>13736252</v>
      </c>
      <c r="AQ4" s="161">
        <v>3125189</v>
      </c>
      <c r="AR4" s="161">
        <v>0</v>
      </c>
      <c r="AS4" s="161">
        <v>0</v>
      </c>
      <c r="AT4" s="160">
        <v>16861441</v>
      </c>
      <c r="AU4" s="159">
        <v>-11469249</v>
      </c>
      <c r="AV4" s="161">
        <v>3169740</v>
      </c>
      <c r="AW4" s="161">
        <v>159507</v>
      </c>
      <c r="AX4" s="161">
        <v>13178499</v>
      </c>
      <c r="AY4" s="161">
        <v>152280</v>
      </c>
      <c r="AZ4" s="162">
        <v>472530</v>
      </c>
      <c r="BA4" s="162">
        <v>17067</v>
      </c>
      <c r="BB4" s="162">
        <v>1640186</v>
      </c>
      <c r="BC4" s="162">
        <v>45385</v>
      </c>
      <c r="BD4" s="161">
        <v>687834</v>
      </c>
      <c r="BE4" s="161">
        <v>18981</v>
      </c>
      <c r="BF4" s="161">
        <v>1884525</v>
      </c>
      <c r="BG4" s="161">
        <v>33045</v>
      </c>
      <c r="BH4" s="162">
        <v>400364</v>
      </c>
      <c r="BI4" s="162">
        <v>0</v>
      </c>
      <c r="BJ4" s="161">
        <v>50000</v>
      </c>
      <c r="BK4" s="160">
        <v>5249917</v>
      </c>
      <c r="BL4" s="161">
        <v>14214744</v>
      </c>
      <c r="BM4" s="161">
        <v>1252535</v>
      </c>
      <c r="BN4" s="161">
        <v>0</v>
      </c>
      <c r="BO4" s="161">
        <v>0</v>
      </c>
      <c r="BP4" s="160">
        <v>15467279</v>
      </c>
      <c r="BQ4" s="159">
        <v>-10217362</v>
      </c>
      <c r="BR4" s="161">
        <v>2336348</v>
      </c>
      <c r="BS4" s="161">
        <v>102196</v>
      </c>
      <c r="BT4" s="161">
        <v>14478874</v>
      </c>
      <c r="BU4" s="161">
        <v>80979</v>
      </c>
      <c r="BV4" s="162">
        <v>351772</v>
      </c>
      <c r="BW4" s="162">
        <v>10935</v>
      </c>
      <c r="BX4" s="162">
        <v>1802650</v>
      </c>
      <c r="BY4" s="162">
        <v>11904</v>
      </c>
      <c r="BZ4" s="161">
        <v>506988</v>
      </c>
      <c r="CA4" s="161">
        <v>12161</v>
      </c>
      <c r="CB4" s="161">
        <v>2070479</v>
      </c>
      <c r="CC4" s="161">
        <v>17572</v>
      </c>
      <c r="CD4" s="162">
        <v>400364</v>
      </c>
      <c r="CE4" s="162">
        <v>0</v>
      </c>
      <c r="CF4" s="161">
        <v>50000</v>
      </c>
      <c r="CG4" s="160">
        <v>5234825</v>
      </c>
      <c r="CH4" s="161">
        <v>14533555</v>
      </c>
      <c r="CI4" s="161">
        <v>1283612</v>
      </c>
      <c r="CJ4" s="161">
        <v>0</v>
      </c>
      <c r="CK4" s="161">
        <v>0</v>
      </c>
      <c r="CL4" s="160">
        <v>15817167</v>
      </c>
      <c r="CM4" s="159">
        <v>-10582342</v>
      </c>
      <c r="CN4" s="161">
        <v>1361507</v>
      </c>
      <c r="CO4" s="161">
        <v>48661</v>
      </c>
      <c r="CP4" s="161">
        <v>15928818</v>
      </c>
      <c r="CQ4" s="161">
        <v>46608</v>
      </c>
      <c r="CR4" s="162">
        <v>210517</v>
      </c>
      <c r="CS4" s="162">
        <v>5207</v>
      </c>
      <c r="CT4" s="162">
        <v>1983209</v>
      </c>
      <c r="CU4" s="162">
        <v>6851</v>
      </c>
      <c r="CV4" s="161">
        <v>295447</v>
      </c>
      <c r="CW4" s="161">
        <v>5791</v>
      </c>
      <c r="CX4" s="161">
        <v>2277821</v>
      </c>
      <c r="CY4" s="161">
        <v>10114</v>
      </c>
      <c r="CZ4" s="162">
        <v>400364</v>
      </c>
      <c r="DA4" s="162">
        <v>0</v>
      </c>
      <c r="DB4" s="161">
        <v>50000</v>
      </c>
      <c r="DC4" s="160">
        <v>5245321</v>
      </c>
      <c r="DD4" s="161">
        <v>14913849</v>
      </c>
      <c r="DE4" s="161">
        <v>2331625</v>
      </c>
      <c r="DF4" s="161">
        <v>0</v>
      </c>
      <c r="DG4" s="161">
        <v>0</v>
      </c>
      <c r="DH4" s="160">
        <v>17245474</v>
      </c>
      <c r="DI4" s="159">
        <v>-12000153</v>
      </c>
      <c r="DJ4" s="161">
        <v>607308</v>
      </c>
      <c r="DK4" s="161">
        <v>11203</v>
      </c>
      <c r="DL4" s="161">
        <v>17170554</v>
      </c>
      <c r="DM4" s="161">
        <v>14486</v>
      </c>
      <c r="DN4" s="162">
        <v>101234</v>
      </c>
      <c r="DO4" s="162">
        <v>1199</v>
      </c>
      <c r="DP4" s="162">
        <v>2137949</v>
      </c>
      <c r="DQ4" s="162">
        <v>2129</v>
      </c>
      <c r="DR4" s="161">
        <v>131786</v>
      </c>
      <c r="DS4" s="161">
        <v>1333</v>
      </c>
      <c r="DT4" s="161">
        <v>2455389</v>
      </c>
      <c r="DU4" s="161">
        <v>3143</v>
      </c>
      <c r="DV4" s="162">
        <v>400364</v>
      </c>
      <c r="DW4" s="162">
        <v>0</v>
      </c>
      <c r="DX4" s="161">
        <v>50000</v>
      </c>
      <c r="DY4" s="160">
        <v>5284526</v>
      </c>
      <c r="DZ4" s="161">
        <v>15286585</v>
      </c>
      <c r="EA4" s="161">
        <v>1317766</v>
      </c>
      <c r="EB4" s="161">
        <v>0</v>
      </c>
      <c r="EC4" s="161">
        <v>0</v>
      </c>
      <c r="ED4" s="160">
        <v>16604351</v>
      </c>
      <c r="EE4" s="159">
        <v>-11319825</v>
      </c>
      <c r="EF4" s="161">
        <v>0</v>
      </c>
      <c r="EG4" s="161">
        <v>0</v>
      </c>
      <c r="EH4" s="161">
        <v>18199556</v>
      </c>
      <c r="EI4" s="161">
        <v>0</v>
      </c>
      <c r="EJ4" s="162">
        <v>0</v>
      </c>
      <c r="EK4" s="162">
        <v>0</v>
      </c>
      <c r="EL4" s="162">
        <v>2266661</v>
      </c>
      <c r="EM4" s="162">
        <v>0</v>
      </c>
      <c r="EN4" s="161">
        <v>0</v>
      </c>
      <c r="EO4" s="161">
        <v>0</v>
      </c>
      <c r="EP4" s="161">
        <v>2602537</v>
      </c>
      <c r="EQ4" s="161">
        <v>0</v>
      </c>
      <c r="ER4" s="162">
        <v>400364</v>
      </c>
      <c r="ES4" s="162">
        <v>0</v>
      </c>
      <c r="ET4" s="161">
        <v>50000</v>
      </c>
      <c r="EU4" s="160">
        <v>5319562</v>
      </c>
      <c r="EV4" s="161">
        <v>15510897</v>
      </c>
      <c r="EW4" s="161">
        <v>115309</v>
      </c>
      <c r="EX4" s="161">
        <v>0</v>
      </c>
      <c r="EY4" s="161">
        <v>0</v>
      </c>
      <c r="EZ4" s="160">
        <v>15626206</v>
      </c>
      <c r="FA4" s="159">
        <v>-10306644</v>
      </c>
      <c r="FB4" s="158">
        <v>806</v>
      </c>
      <c r="FC4" s="158">
        <v>8</v>
      </c>
      <c r="FD4" s="158">
        <v>1</v>
      </c>
      <c r="FE4" s="158">
        <v>0</v>
      </c>
      <c r="FF4" s="158">
        <v>1</v>
      </c>
      <c r="FG4" s="158">
        <v>189</v>
      </c>
      <c r="FH4" s="166">
        <v>0</v>
      </c>
      <c r="FI4" s="166">
        <v>0</v>
      </c>
      <c r="FJ4" s="158">
        <v>9</v>
      </c>
      <c r="FK4" s="158">
        <v>0</v>
      </c>
      <c r="FL4" s="158">
        <v>4</v>
      </c>
      <c r="FM4" s="158">
        <v>45</v>
      </c>
      <c r="FN4" s="158">
        <v>0</v>
      </c>
      <c r="FO4" s="158">
        <v>1</v>
      </c>
      <c r="FP4" s="158">
        <v>280</v>
      </c>
      <c r="FQ4" s="158">
        <v>0</v>
      </c>
      <c r="FR4" s="158">
        <v>5</v>
      </c>
      <c r="FS4" s="158">
        <v>131</v>
      </c>
      <c r="FT4" s="158">
        <v>2</v>
      </c>
      <c r="FU4" s="158">
        <v>2</v>
      </c>
      <c r="FV4" s="158">
        <v>0</v>
      </c>
      <c r="FW4" s="158">
        <v>1</v>
      </c>
      <c r="FX4" s="158">
        <v>0</v>
      </c>
      <c r="FY4" s="158">
        <v>1</v>
      </c>
      <c r="FZ4" s="158">
        <v>1</v>
      </c>
      <c r="GA4" s="158">
        <v>0</v>
      </c>
      <c r="GB4" s="158">
        <v>1</v>
      </c>
      <c r="GC4" s="158">
        <v>1</v>
      </c>
      <c r="GD4" s="158">
        <v>0</v>
      </c>
      <c r="GE4" s="5">
        <v>42983.702743055554</v>
      </c>
      <c r="GF4" s="2" t="s">
        <v>11</v>
      </c>
      <c r="GG4" s="2" t="s">
        <v>589</v>
      </c>
      <c r="GH4" s="2" t="s">
        <v>588</v>
      </c>
      <c r="GI4" s="2" t="s">
        <v>96</v>
      </c>
      <c r="GJ4" s="2">
        <v>641</v>
      </c>
      <c r="GK4" s="2">
        <v>39</v>
      </c>
      <c r="GL4" s="2">
        <v>985</v>
      </c>
      <c r="GM4" s="2">
        <v>519327</v>
      </c>
      <c r="GN4" s="2">
        <v>912</v>
      </c>
      <c r="GO4" s="2">
        <v>438</v>
      </c>
      <c r="GQ4" s="2">
        <v>46239</v>
      </c>
    </row>
    <row r="5" spans="1:199" x14ac:dyDescent="0.35">
      <c r="A5" s="2" t="s">
        <v>590</v>
      </c>
      <c r="B5" s="2" t="s">
        <v>95</v>
      </c>
      <c r="D5" s="161">
        <v>2440202</v>
      </c>
      <c r="E5" s="161">
        <v>140347</v>
      </c>
      <c r="F5" s="161">
        <v>7225253</v>
      </c>
      <c r="G5" s="161">
        <v>61889</v>
      </c>
      <c r="H5" s="162">
        <v>358710</v>
      </c>
      <c r="I5" s="162">
        <v>13192</v>
      </c>
      <c r="J5" s="162">
        <v>722525</v>
      </c>
      <c r="K5" s="162">
        <v>18608</v>
      </c>
      <c r="L5" s="161">
        <v>529524</v>
      </c>
      <c r="M5" s="161">
        <v>16701</v>
      </c>
      <c r="N5" s="161">
        <v>1567880</v>
      </c>
      <c r="O5" s="161">
        <v>8850</v>
      </c>
      <c r="P5" s="162">
        <v>114600</v>
      </c>
      <c r="Q5" s="162">
        <v>0</v>
      </c>
      <c r="R5" s="161">
        <v>22587</v>
      </c>
      <c r="S5" s="160">
        <v>3373177</v>
      </c>
      <c r="T5" s="161">
        <v>6131872</v>
      </c>
      <c r="U5" s="161">
        <v>1777710</v>
      </c>
      <c r="V5" s="161">
        <v>0</v>
      </c>
      <c r="W5" s="161">
        <v>0</v>
      </c>
      <c r="X5" s="160">
        <v>7909582</v>
      </c>
      <c r="Y5" s="159">
        <v>-4536405</v>
      </c>
      <c r="Z5" s="161">
        <v>2413207</v>
      </c>
      <c r="AA5" s="161">
        <v>141400</v>
      </c>
      <c r="AB5" s="161">
        <v>7456193</v>
      </c>
      <c r="AC5" s="161">
        <v>62353</v>
      </c>
      <c r="AD5" s="162">
        <v>354741</v>
      </c>
      <c r="AE5" s="162">
        <v>13292</v>
      </c>
      <c r="AF5" s="162">
        <v>745619</v>
      </c>
      <c r="AG5" s="162">
        <v>18658</v>
      </c>
      <c r="AH5" s="161">
        <v>523666</v>
      </c>
      <c r="AI5" s="161">
        <v>16827</v>
      </c>
      <c r="AJ5" s="161">
        <v>1617994</v>
      </c>
      <c r="AK5" s="162">
        <v>8916</v>
      </c>
      <c r="AL5" s="162">
        <v>114600</v>
      </c>
      <c r="AM5" s="161">
        <v>0</v>
      </c>
      <c r="AN5" s="161">
        <v>0</v>
      </c>
      <c r="AO5" s="160">
        <v>3414313</v>
      </c>
      <c r="AP5" s="161">
        <v>6917456</v>
      </c>
      <c r="AQ5" s="161">
        <v>972562</v>
      </c>
      <c r="AR5" s="161">
        <v>0</v>
      </c>
      <c r="AS5" s="161">
        <v>0</v>
      </c>
      <c r="AT5" s="160">
        <v>7890018</v>
      </c>
      <c r="AU5" s="159">
        <v>-4475705</v>
      </c>
      <c r="AV5" s="161">
        <v>2412102</v>
      </c>
      <c r="AW5" s="161">
        <v>143531</v>
      </c>
      <c r="AX5" s="161">
        <v>7874625</v>
      </c>
      <c r="AY5" s="161">
        <v>63293</v>
      </c>
      <c r="AZ5" s="162">
        <v>354579</v>
      </c>
      <c r="BA5" s="162">
        <v>13492</v>
      </c>
      <c r="BB5" s="162">
        <v>787462</v>
      </c>
      <c r="BC5" s="162">
        <v>18762</v>
      </c>
      <c r="BD5" s="161">
        <v>523426</v>
      </c>
      <c r="BE5" s="161">
        <v>17080</v>
      </c>
      <c r="BF5" s="161">
        <v>1708794</v>
      </c>
      <c r="BG5" s="161">
        <v>9051</v>
      </c>
      <c r="BH5" s="162">
        <v>114600</v>
      </c>
      <c r="BI5" s="162">
        <v>0</v>
      </c>
      <c r="BJ5" s="161">
        <v>0</v>
      </c>
      <c r="BK5" s="160">
        <v>3547246</v>
      </c>
      <c r="BL5" s="161">
        <v>7192048</v>
      </c>
      <c r="BM5" s="161">
        <v>1382202</v>
      </c>
      <c r="BN5" s="161">
        <v>0</v>
      </c>
      <c r="BO5" s="161">
        <v>0</v>
      </c>
      <c r="BP5" s="160">
        <v>8574250</v>
      </c>
      <c r="BQ5" s="159">
        <v>-5027004</v>
      </c>
      <c r="BR5" s="161">
        <v>2435605</v>
      </c>
      <c r="BS5" s="161">
        <v>148440</v>
      </c>
      <c r="BT5" s="161">
        <v>8274652</v>
      </c>
      <c r="BU5" s="161">
        <v>65457</v>
      </c>
      <c r="BV5" s="162">
        <v>358034</v>
      </c>
      <c r="BW5" s="162">
        <v>13953</v>
      </c>
      <c r="BX5" s="162">
        <v>827465</v>
      </c>
      <c r="BY5" s="162">
        <v>19000</v>
      </c>
      <c r="BZ5" s="161">
        <v>528526</v>
      </c>
      <c r="CA5" s="161">
        <v>17664</v>
      </c>
      <c r="CB5" s="161">
        <v>1795599</v>
      </c>
      <c r="CC5" s="161">
        <v>9360</v>
      </c>
      <c r="CD5" s="162">
        <v>114600</v>
      </c>
      <c r="CE5" s="162">
        <v>0</v>
      </c>
      <c r="CF5" s="161">
        <v>0</v>
      </c>
      <c r="CG5" s="160">
        <v>3684201</v>
      </c>
      <c r="CH5" s="161">
        <v>7513664</v>
      </c>
      <c r="CI5" s="161">
        <v>586175</v>
      </c>
      <c r="CJ5" s="161">
        <v>0</v>
      </c>
      <c r="CK5" s="161">
        <v>0</v>
      </c>
      <c r="CL5" s="160">
        <v>8099839</v>
      </c>
      <c r="CM5" s="159">
        <v>-4415638</v>
      </c>
      <c r="CN5" s="161">
        <v>1792121</v>
      </c>
      <c r="CO5" s="161">
        <v>157708</v>
      </c>
      <c r="CP5" s="161">
        <v>9062076</v>
      </c>
      <c r="CQ5" s="161">
        <v>69544</v>
      </c>
      <c r="CR5" s="162">
        <v>263442</v>
      </c>
      <c r="CS5" s="162">
        <v>14824</v>
      </c>
      <c r="CT5" s="162">
        <v>906208</v>
      </c>
      <c r="CU5" s="162">
        <v>19449</v>
      </c>
      <c r="CV5" s="161">
        <v>388890</v>
      </c>
      <c r="CW5" s="161">
        <v>18767</v>
      </c>
      <c r="CX5" s="161">
        <v>1966470</v>
      </c>
      <c r="CY5" s="161">
        <v>9945</v>
      </c>
      <c r="CZ5" s="162">
        <v>114600</v>
      </c>
      <c r="DA5" s="162">
        <v>0</v>
      </c>
      <c r="DB5" s="161">
        <v>0</v>
      </c>
      <c r="DC5" s="160">
        <v>3702595</v>
      </c>
      <c r="DD5" s="161">
        <v>7733583</v>
      </c>
      <c r="DE5" s="161">
        <v>1237325</v>
      </c>
      <c r="DF5" s="161">
        <v>0</v>
      </c>
      <c r="DG5" s="161">
        <v>0</v>
      </c>
      <c r="DH5" s="160">
        <v>8970908</v>
      </c>
      <c r="DI5" s="159">
        <v>-5268313</v>
      </c>
      <c r="DJ5" s="161">
        <v>1872812</v>
      </c>
      <c r="DK5" s="161">
        <v>172167</v>
      </c>
      <c r="DL5" s="161">
        <v>10257622</v>
      </c>
      <c r="DM5" s="161">
        <v>75920</v>
      </c>
      <c r="DN5" s="162">
        <v>275303</v>
      </c>
      <c r="DO5" s="162">
        <v>16184</v>
      </c>
      <c r="DP5" s="162">
        <v>1025762</v>
      </c>
      <c r="DQ5" s="162">
        <v>20151</v>
      </c>
      <c r="DR5" s="161">
        <v>406400</v>
      </c>
      <c r="DS5" s="161">
        <v>20488</v>
      </c>
      <c r="DT5" s="161">
        <v>2225904</v>
      </c>
      <c r="DU5" s="161">
        <v>10857</v>
      </c>
      <c r="DV5" s="162">
        <v>114600</v>
      </c>
      <c r="DW5" s="162">
        <v>0</v>
      </c>
      <c r="DX5" s="161">
        <v>0</v>
      </c>
      <c r="DY5" s="160">
        <v>4115649</v>
      </c>
      <c r="DZ5" s="161">
        <v>8046990</v>
      </c>
      <c r="EA5" s="161">
        <v>1652865</v>
      </c>
      <c r="EB5" s="161">
        <v>0</v>
      </c>
      <c r="EC5" s="161">
        <v>0</v>
      </c>
      <c r="ED5" s="160">
        <v>9699855</v>
      </c>
      <c r="EE5" s="159">
        <v>-5584206</v>
      </c>
      <c r="EF5" s="161">
        <v>2056334</v>
      </c>
      <c r="EG5" s="161">
        <v>193168</v>
      </c>
      <c r="EH5" s="161">
        <v>11886718</v>
      </c>
      <c r="EI5" s="161">
        <v>85181</v>
      </c>
      <c r="EJ5" s="162">
        <v>302281</v>
      </c>
      <c r="EK5" s="162">
        <v>18158</v>
      </c>
      <c r="EL5" s="162">
        <v>1188672</v>
      </c>
      <c r="EM5" s="162">
        <v>21170</v>
      </c>
      <c r="EN5" s="161">
        <v>446225</v>
      </c>
      <c r="EO5" s="161">
        <v>22987</v>
      </c>
      <c r="EP5" s="161">
        <v>2579418</v>
      </c>
      <c r="EQ5" s="161">
        <v>12181</v>
      </c>
      <c r="ER5" s="162">
        <v>114600</v>
      </c>
      <c r="ES5" s="162">
        <v>0</v>
      </c>
      <c r="ET5" s="161">
        <v>0</v>
      </c>
      <c r="EU5" s="160">
        <v>4705692</v>
      </c>
      <c r="EV5" s="161">
        <v>8402280</v>
      </c>
      <c r="EW5" s="161">
        <v>140682</v>
      </c>
      <c r="EX5" s="161">
        <v>0</v>
      </c>
      <c r="EY5" s="161">
        <v>0</v>
      </c>
      <c r="EZ5" s="160">
        <v>8542962</v>
      </c>
      <c r="FA5" s="159">
        <v>-3837270</v>
      </c>
      <c r="FB5" s="158">
        <v>389</v>
      </c>
      <c r="FC5" s="158">
        <v>12</v>
      </c>
      <c r="FD5" s="158">
        <v>0</v>
      </c>
      <c r="FE5" s="158">
        <v>4</v>
      </c>
      <c r="FF5" s="158">
        <v>9</v>
      </c>
      <c r="FG5" s="158">
        <v>75</v>
      </c>
      <c r="FH5" s="158">
        <v>1</v>
      </c>
      <c r="FI5" s="158">
        <v>4</v>
      </c>
      <c r="FJ5" s="158">
        <v>2</v>
      </c>
      <c r="FK5" s="158">
        <v>0</v>
      </c>
      <c r="FL5" s="158">
        <v>0</v>
      </c>
      <c r="FM5" s="158">
        <v>13</v>
      </c>
      <c r="FN5" s="158">
        <v>4</v>
      </c>
      <c r="FO5" s="158">
        <v>9</v>
      </c>
      <c r="FP5" s="158">
        <v>187</v>
      </c>
      <c r="FQ5" s="158">
        <v>1</v>
      </c>
      <c r="FR5" s="158">
        <v>0</v>
      </c>
      <c r="FS5" s="158">
        <v>96</v>
      </c>
      <c r="FT5" s="158">
        <v>0</v>
      </c>
      <c r="FU5" s="158">
        <v>0</v>
      </c>
      <c r="FV5" s="158">
        <v>0</v>
      </c>
      <c r="FW5" s="158">
        <v>0</v>
      </c>
      <c r="FX5" s="158">
        <v>0</v>
      </c>
      <c r="FY5" s="158">
        <v>0</v>
      </c>
      <c r="FZ5" s="158">
        <v>0</v>
      </c>
      <c r="GA5" s="158">
        <v>0</v>
      </c>
      <c r="GB5" s="158">
        <v>0</v>
      </c>
      <c r="GC5" s="158">
        <v>1</v>
      </c>
      <c r="GD5" s="158">
        <v>0</v>
      </c>
      <c r="GE5" s="5">
        <v>42984.724039351851</v>
      </c>
      <c r="GF5" s="2" t="s">
        <v>11</v>
      </c>
      <c r="GG5" s="2" t="s">
        <v>589</v>
      </c>
      <c r="GH5" s="2" t="s">
        <v>588</v>
      </c>
      <c r="GI5" s="2" t="s">
        <v>94</v>
      </c>
      <c r="GJ5" s="2">
        <v>641</v>
      </c>
      <c r="GK5" s="2">
        <v>39</v>
      </c>
      <c r="GL5" s="2">
        <v>985</v>
      </c>
      <c r="GM5" s="2">
        <v>518599</v>
      </c>
      <c r="GN5" s="2">
        <v>912</v>
      </c>
      <c r="GO5" s="2">
        <v>439</v>
      </c>
      <c r="GQ5" s="2">
        <v>48752</v>
      </c>
    </row>
    <row r="6" spans="1:199" x14ac:dyDescent="0.35">
      <c r="A6" s="2" t="s">
        <v>590</v>
      </c>
      <c r="B6" s="2" t="s">
        <v>65</v>
      </c>
      <c r="D6" s="161">
        <v>3106622</v>
      </c>
      <c r="E6" s="161">
        <v>198403</v>
      </c>
      <c r="F6" s="161">
        <v>9122357</v>
      </c>
      <c r="G6" s="161">
        <v>100352</v>
      </c>
      <c r="H6" s="162">
        <v>462995</v>
      </c>
      <c r="I6" s="162">
        <v>20848</v>
      </c>
      <c r="J6" s="162">
        <v>1145037</v>
      </c>
      <c r="K6" s="162">
        <v>54250</v>
      </c>
      <c r="L6" s="161">
        <v>674137</v>
      </c>
      <c r="M6" s="161">
        <v>23610</v>
      </c>
      <c r="N6" s="161">
        <v>1304497</v>
      </c>
      <c r="O6" s="161">
        <v>21776</v>
      </c>
      <c r="P6" s="162">
        <v>183281</v>
      </c>
      <c r="Q6" s="162">
        <v>0</v>
      </c>
      <c r="R6" s="161">
        <v>133186</v>
      </c>
      <c r="S6" s="160">
        <v>4023617</v>
      </c>
      <c r="T6" s="161">
        <v>7581589</v>
      </c>
      <c r="U6" s="161">
        <v>2184000</v>
      </c>
      <c r="V6" s="161">
        <v>85475</v>
      </c>
      <c r="W6" s="161">
        <v>85947</v>
      </c>
      <c r="X6" s="160">
        <v>9937011</v>
      </c>
      <c r="Y6" s="159">
        <v>-5913394</v>
      </c>
      <c r="Z6" s="161">
        <v>2426115</v>
      </c>
      <c r="AA6" s="161">
        <v>179897</v>
      </c>
      <c r="AB6" s="161">
        <v>9797929</v>
      </c>
      <c r="AC6" s="161">
        <v>103991</v>
      </c>
      <c r="AD6" s="162">
        <v>361576</v>
      </c>
      <c r="AE6" s="162">
        <v>18904</v>
      </c>
      <c r="AF6" s="162">
        <v>1229834</v>
      </c>
      <c r="AG6" s="162">
        <v>54767</v>
      </c>
      <c r="AH6" s="161">
        <v>526467</v>
      </c>
      <c r="AI6" s="161">
        <v>21408</v>
      </c>
      <c r="AJ6" s="161">
        <v>1401104</v>
      </c>
      <c r="AK6" s="162">
        <v>22566</v>
      </c>
      <c r="AL6" s="162">
        <v>184142</v>
      </c>
      <c r="AM6" s="161">
        <v>0</v>
      </c>
      <c r="AN6" s="161">
        <v>136649</v>
      </c>
      <c r="AO6" s="160">
        <v>3957417</v>
      </c>
      <c r="AP6" s="161">
        <v>7485218</v>
      </c>
      <c r="AQ6" s="161">
        <v>2241000</v>
      </c>
      <c r="AR6" s="161">
        <v>87697</v>
      </c>
      <c r="AS6" s="161">
        <v>0</v>
      </c>
      <c r="AT6" s="160">
        <v>9813915</v>
      </c>
      <c r="AU6" s="159">
        <v>-5856498</v>
      </c>
      <c r="AV6" s="161">
        <v>1781895</v>
      </c>
      <c r="AW6" s="161">
        <v>132638</v>
      </c>
      <c r="AX6" s="161">
        <v>10558499</v>
      </c>
      <c r="AY6" s="161">
        <v>107341</v>
      </c>
      <c r="AZ6" s="162">
        <v>265564</v>
      </c>
      <c r="BA6" s="162">
        <v>13938</v>
      </c>
      <c r="BB6" s="162">
        <v>1325301</v>
      </c>
      <c r="BC6" s="162">
        <v>55242</v>
      </c>
      <c r="BD6" s="161">
        <v>386671</v>
      </c>
      <c r="BE6" s="161">
        <v>15784</v>
      </c>
      <c r="BF6" s="161">
        <v>1509865</v>
      </c>
      <c r="BG6" s="161">
        <v>23293</v>
      </c>
      <c r="BH6" s="162">
        <v>202621</v>
      </c>
      <c r="BI6" s="162">
        <v>0</v>
      </c>
      <c r="BJ6" s="161">
        <v>139655</v>
      </c>
      <c r="BK6" s="160">
        <v>3937934</v>
      </c>
      <c r="BL6" s="161">
        <v>7513632</v>
      </c>
      <c r="BM6" s="161">
        <v>1527000</v>
      </c>
      <c r="BN6" s="161">
        <v>89627</v>
      </c>
      <c r="BO6" s="161">
        <v>0</v>
      </c>
      <c r="BP6" s="160">
        <v>9130259</v>
      </c>
      <c r="BQ6" s="159">
        <v>-5192325</v>
      </c>
      <c r="BR6" s="161">
        <v>1107712</v>
      </c>
      <c r="BS6" s="161">
        <v>138673</v>
      </c>
      <c r="BT6" s="161">
        <v>11566050</v>
      </c>
      <c r="BU6" s="161">
        <v>112225</v>
      </c>
      <c r="BV6" s="162">
        <v>165088</v>
      </c>
      <c r="BW6" s="162">
        <v>14572</v>
      </c>
      <c r="BX6" s="162">
        <v>1451768</v>
      </c>
      <c r="BY6" s="162">
        <v>55936</v>
      </c>
      <c r="BZ6" s="161">
        <v>240374</v>
      </c>
      <c r="CA6" s="161">
        <v>16502</v>
      </c>
      <c r="CB6" s="161">
        <v>1653945</v>
      </c>
      <c r="CC6" s="161">
        <v>24353</v>
      </c>
      <c r="CD6" s="162">
        <v>201085</v>
      </c>
      <c r="CE6" s="162">
        <v>0</v>
      </c>
      <c r="CF6" s="161">
        <v>142448</v>
      </c>
      <c r="CG6" s="160">
        <v>3966071</v>
      </c>
      <c r="CH6" s="161">
        <v>7631067</v>
      </c>
      <c r="CI6" s="161">
        <v>779000</v>
      </c>
      <c r="CJ6" s="161">
        <v>91419</v>
      </c>
      <c r="CK6" s="161">
        <v>0</v>
      </c>
      <c r="CL6" s="160">
        <v>8501486</v>
      </c>
      <c r="CM6" s="159">
        <v>-4535415</v>
      </c>
      <c r="CN6" s="161">
        <v>744890</v>
      </c>
      <c r="CO6" s="161">
        <v>117231</v>
      </c>
      <c r="CP6" s="161">
        <v>12648046</v>
      </c>
      <c r="CQ6" s="161">
        <v>118591</v>
      </c>
      <c r="CR6" s="162">
        <v>111015</v>
      </c>
      <c r="CS6" s="162">
        <v>12319</v>
      </c>
      <c r="CT6" s="162">
        <v>1587580</v>
      </c>
      <c r="CU6" s="162">
        <v>56840</v>
      </c>
      <c r="CV6" s="161">
        <v>161641</v>
      </c>
      <c r="CW6" s="161">
        <v>13950</v>
      </c>
      <c r="CX6" s="161">
        <v>1808671</v>
      </c>
      <c r="CY6" s="161">
        <v>25734</v>
      </c>
      <c r="CZ6" s="162">
        <v>201085</v>
      </c>
      <c r="DA6" s="162">
        <v>0</v>
      </c>
      <c r="DB6" s="161">
        <v>145297</v>
      </c>
      <c r="DC6" s="160">
        <v>4124132</v>
      </c>
      <c r="DD6" s="161">
        <v>7716699</v>
      </c>
      <c r="DE6" s="161">
        <v>397000</v>
      </c>
      <c r="DF6" s="161">
        <v>93248</v>
      </c>
      <c r="DG6" s="161">
        <v>0</v>
      </c>
      <c r="DH6" s="160">
        <v>8206947</v>
      </c>
      <c r="DI6" s="159">
        <v>-4082815</v>
      </c>
      <c r="DJ6" s="161">
        <v>449795</v>
      </c>
      <c r="DK6" s="161">
        <v>123880</v>
      </c>
      <c r="DL6" s="161">
        <v>13538571</v>
      </c>
      <c r="DM6" s="161">
        <v>125317</v>
      </c>
      <c r="DN6" s="162">
        <v>67035</v>
      </c>
      <c r="DO6" s="162">
        <v>13018</v>
      </c>
      <c r="DP6" s="162">
        <v>1699359</v>
      </c>
      <c r="DQ6" s="162">
        <v>57795</v>
      </c>
      <c r="DR6" s="161">
        <v>97605</v>
      </c>
      <c r="DS6" s="161">
        <v>14742</v>
      </c>
      <c r="DT6" s="161">
        <v>1936016</v>
      </c>
      <c r="DU6" s="161">
        <v>27194</v>
      </c>
      <c r="DV6" s="162">
        <v>201085</v>
      </c>
      <c r="DW6" s="162">
        <v>0</v>
      </c>
      <c r="DX6" s="161">
        <v>148203</v>
      </c>
      <c r="DY6" s="160">
        <v>4262052</v>
      </c>
      <c r="DZ6" s="161">
        <v>7956444</v>
      </c>
      <c r="EA6" s="161">
        <v>1418000</v>
      </c>
      <c r="EB6" s="161">
        <v>95113</v>
      </c>
      <c r="EC6" s="161">
        <v>0</v>
      </c>
      <c r="ED6" s="160">
        <v>9469557</v>
      </c>
      <c r="EE6" s="159">
        <v>-5207505</v>
      </c>
      <c r="EF6" s="161">
        <v>237883</v>
      </c>
      <c r="EG6" s="161">
        <v>131033</v>
      </c>
      <c r="EH6" s="161">
        <v>14430163</v>
      </c>
      <c r="EI6" s="161">
        <v>99415</v>
      </c>
      <c r="EJ6" s="162">
        <v>35453</v>
      </c>
      <c r="EK6" s="162">
        <v>13769</v>
      </c>
      <c r="EL6" s="162">
        <v>1811271</v>
      </c>
      <c r="EM6" s="162">
        <v>54117</v>
      </c>
      <c r="EN6" s="161">
        <v>51621</v>
      </c>
      <c r="EO6" s="161">
        <v>15593</v>
      </c>
      <c r="EP6" s="161">
        <v>2063513</v>
      </c>
      <c r="EQ6" s="161">
        <v>21573</v>
      </c>
      <c r="ER6" s="162">
        <v>201085</v>
      </c>
      <c r="ES6" s="162">
        <v>0</v>
      </c>
      <c r="ET6" s="161">
        <v>151167</v>
      </c>
      <c r="EU6" s="160">
        <v>4419162</v>
      </c>
      <c r="EV6" s="161">
        <v>7956444</v>
      </c>
      <c r="EW6" s="161">
        <v>1653000</v>
      </c>
      <c r="EX6" s="161">
        <v>97015</v>
      </c>
      <c r="EY6" s="161">
        <v>0</v>
      </c>
      <c r="EZ6" s="160">
        <v>9706459</v>
      </c>
      <c r="FA6" s="159">
        <v>-5287297</v>
      </c>
      <c r="FB6" s="158">
        <v>439</v>
      </c>
      <c r="FC6" s="158">
        <v>28</v>
      </c>
      <c r="FD6" s="158">
        <v>0</v>
      </c>
      <c r="FE6" s="158">
        <v>1</v>
      </c>
      <c r="FF6" s="158">
        <v>62</v>
      </c>
      <c r="FG6" s="158">
        <v>80</v>
      </c>
      <c r="FH6" s="158">
        <v>2</v>
      </c>
      <c r="FI6" s="158">
        <v>58</v>
      </c>
      <c r="FJ6" s="158">
        <v>9</v>
      </c>
      <c r="FK6" s="158">
        <v>1</v>
      </c>
      <c r="FL6" s="158">
        <v>21</v>
      </c>
      <c r="FM6" s="158">
        <v>5</v>
      </c>
      <c r="FN6" s="158">
        <v>1</v>
      </c>
      <c r="FO6" s="158">
        <v>2</v>
      </c>
      <c r="FP6" s="158">
        <v>306</v>
      </c>
      <c r="FQ6" s="158">
        <v>1</v>
      </c>
      <c r="FR6" s="158">
        <v>2</v>
      </c>
      <c r="FS6" s="158">
        <v>31</v>
      </c>
      <c r="FT6" s="158">
        <v>2</v>
      </c>
      <c r="FU6" s="158">
        <v>1</v>
      </c>
      <c r="FV6" s="158">
        <v>1</v>
      </c>
      <c r="FW6" s="158">
        <v>0</v>
      </c>
      <c r="FX6" s="158">
        <v>0</v>
      </c>
      <c r="FY6" s="158">
        <v>0</v>
      </c>
      <c r="FZ6" s="158">
        <v>0</v>
      </c>
      <c r="GA6" s="158">
        <v>0</v>
      </c>
      <c r="GB6" s="158">
        <v>0</v>
      </c>
      <c r="GC6" s="158">
        <v>1</v>
      </c>
      <c r="GD6" s="158">
        <v>0</v>
      </c>
      <c r="GE6" s="5">
        <v>42978.507604166669</v>
      </c>
      <c r="GF6" s="2" t="s">
        <v>11</v>
      </c>
      <c r="GG6" s="2" t="s">
        <v>589</v>
      </c>
      <c r="GH6" s="2" t="s">
        <v>588</v>
      </c>
      <c r="GI6" s="2" t="s">
        <v>64</v>
      </c>
      <c r="GJ6" s="2">
        <v>641</v>
      </c>
      <c r="GK6" s="2">
        <v>39</v>
      </c>
      <c r="GL6" s="2">
        <v>985</v>
      </c>
      <c r="GM6" s="2">
        <v>518427</v>
      </c>
      <c r="GN6" s="2">
        <v>912</v>
      </c>
      <c r="GO6" s="2">
        <v>441</v>
      </c>
      <c r="GQ6" s="2">
        <v>45309</v>
      </c>
    </row>
    <row r="7" spans="1:199" x14ac:dyDescent="0.35">
      <c r="A7" s="2" t="s">
        <v>590</v>
      </c>
      <c r="B7" s="2" t="s">
        <v>39</v>
      </c>
      <c r="D7" s="161">
        <v>2583744</v>
      </c>
      <c r="E7" s="161">
        <v>31970</v>
      </c>
      <c r="F7" s="161">
        <v>7365337</v>
      </c>
      <c r="G7" s="161">
        <v>168324</v>
      </c>
      <c r="H7" s="162">
        <v>325072</v>
      </c>
      <c r="I7" s="162">
        <v>2995</v>
      </c>
      <c r="J7" s="162">
        <v>816370</v>
      </c>
      <c r="K7" s="162">
        <v>26359</v>
      </c>
      <c r="L7" s="161">
        <v>480066</v>
      </c>
      <c r="M7" s="161">
        <v>3416</v>
      </c>
      <c r="N7" s="161">
        <v>939077</v>
      </c>
      <c r="O7" s="161">
        <v>21053</v>
      </c>
      <c r="P7" s="162">
        <v>19863</v>
      </c>
      <c r="Q7" s="162">
        <v>0</v>
      </c>
      <c r="R7" s="161">
        <v>0</v>
      </c>
      <c r="S7" s="160">
        <v>2634271</v>
      </c>
      <c r="T7" s="161">
        <v>6680923</v>
      </c>
      <c r="U7" s="161">
        <v>1521966</v>
      </c>
      <c r="V7" s="161">
        <v>0</v>
      </c>
      <c r="W7" s="161">
        <v>0</v>
      </c>
      <c r="X7" s="160">
        <v>8202889</v>
      </c>
      <c r="Y7" s="159">
        <v>-5568618</v>
      </c>
      <c r="Z7" s="161">
        <v>1637385</v>
      </c>
      <c r="AA7" s="161">
        <v>25832</v>
      </c>
      <c r="AB7" s="161">
        <v>8088999</v>
      </c>
      <c r="AC7" s="161">
        <v>170007</v>
      </c>
      <c r="AD7" s="162">
        <v>206007</v>
      </c>
      <c r="AE7" s="162">
        <v>2420</v>
      </c>
      <c r="AF7" s="162">
        <v>896580</v>
      </c>
      <c r="AG7" s="162">
        <v>26623</v>
      </c>
      <c r="AH7" s="161">
        <v>304230</v>
      </c>
      <c r="AI7" s="161">
        <v>2760</v>
      </c>
      <c r="AJ7" s="161">
        <v>1031344</v>
      </c>
      <c r="AK7" s="162">
        <v>21264</v>
      </c>
      <c r="AL7" s="162">
        <v>0</v>
      </c>
      <c r="AM7" s="161">
        <v>0</v>
      </c>
      <c r="AN7" s="161">
        <v>0</v>
      </c>
      <c r="AO7" s="160">
        <v>2491228</v>
      </c>
      <c r="AP7" s="161">
        <v>6971372</v>
      </c>
      <c r="AQ7" s="161">
        <v>1601731</v>
      </c>
      <c r="AR7" s="161">
        <v>0</v>
      </c>
      <c r="AS7" s="161">
        <v>0</v>
      </c>
      <c r="AT7" s="160">
        <v>8573103</v>
      </c>
      <c r="AU7" s="159">
        <v>-6081875</v>
      </c>
      <c r="AV7" s="161">
        <v>775199</v>
      </c>
      <c r="AW7" s="161">
        <v>0</v>
      </c>
      <c r="AX7" s="161">
        <v>8680507</v>
      </c>
      <c r="AY7" s="161">
        <v>171707</v>
      </c>
      <c r="AZ7" s="162">
        <v>97531</v>
      </c>
      <c r="BA7" s="162">
        <v>0</v>
      </c>
      <c r="BB7" s="162">
        <v>962143</v>
      </c>
      <c r="BC7" s="162">
        <v>26889</v>
      </c>
      <c r="BD7" s="161">
        <v>144034</v>
      </c>
      <c r="BE7" s="161">
        <v>0</v>
      </c>
      <c r="BF7" s="161">
        <v>1106761</v>
      </c>
      <c r="BG7" s="161">
        <v>21477</v>
      </c>
      <c r="BH7" s="162">
        <v>0</v>
      </c>
      <c r="BI7" s="162">
        <v>0</v>
      </c>
      <c r="BJ7" s="161">
        <v>0</v>
      </c>
      <c r="BK7" s="160">
        <v>2358835</v>
      </c>
      <c r="BL7" s="161">
        <v>7107697</v>
      </c>
      <c r="BM7" s="161">
        <v>501177</v>
      </c>
      <c r="BN7" s="161">
        <v>0</v>
      </c>
      <c r="BO7" s="161">
        <v>0</v>
      </c>
      <c r="BP7" s="160">
        <v>7608874</v>
      </c>
      <c r="BQ7" s="159">
        <v>-5250039</v>
      </c>
      <c r="BR7" s="161">
        <v>158916</v>
      </c>
      <c r="BS7" s="161">
        <v>0</v>
      </c>
      <c r="BT7" s="161">
        <v>9271365</v>
      </c>
      <c r="BU7" s="161">
        <v>176000</v>
      </c>
      <c r="BV7" s="162">
        <v>19994</v>
      </c>
      <c r="BW7" s="162">
        <v>0</v>
      </c>
      <c r="BX7" s="162">
        <v>1027633</v>
      </c>
      <c r="BY7" s="162">
        <v>27561</v>
      </c>
      <c r="BZ7" s="161">
        <v>29527</v>
      </c>
      <c r="CA7" s="161">
        <v>0</v>
      </c>
      <c r="CB7" s="161">
        <v>1182095</v>
      </c>
      <c r="CC7" s="161">
        <v>22014</v>
      </c>
      <c r="CD7" s="162">
        <v>0</v>
      </c>
      <c r="CE7" s="162">
        <v>0</v>
      </c>
      <c r="CF7" s="161">
        <v>0</v>
      </c>
      <c r="CG7" s="160">
        <v>2308824</v>
      </c>
      <c r="CH7" s="161">
        <v>7354165</v>
      </c>
      <c r="CI7" s="161">
        <v>1862077</v>
      </c>
      <c r="CJ7" s="161">
        <v>0</v>
      </c>
      <c r="CK7" s="161">
        <v>0</v>
      </c>
      <c r="CL7" s="160">
        <v>9216242</v>
      </c>
      <c r="CM7" s="159">
        <v>-6907418</v>
      </c>
      <c r="CN7" s="161">
        <v>0</v>
      </c>
      <c r="CO7" s="161">
        <v>0</v>
      </c>
      <c r="CP7" s="161">
        <v>9398572</v>
      </c>
      <c r="CQ7" s="161">
        <v>182336</v>
      </c>
      <c r="CR7" s="162">
        <v>0</v>
      </c>
      <c r="CS7" s="162">
        <v>0</v>
      </c>
      <c r="CT7" s="162">
        <v>1041733</v>
      </c>
      <c r="CU7" s="162">
        <v>28553</v>
      </c>
      <c r="CV7" s="161">
        <v>0</v>
      </c>
      <c r="CW7" s="161">
        <v>0</v>
      </c>
      <c r="CX7" s="161">
        <v>1198314</v>
      </c>
      <c r="CY7" s="161">
        <v>22806</v>
      </c>
      <c r="CZ7" s="162">
        <v>0</v>
      </c>
      <c r="DA7" s="162">
        <v>0</v>
      </c>
      <c r="DB7" s="161">
        <v>0</v>
      </c>
      <c r="DC7" s="160">
        <v>2291406</v>
      </c>
      <c r="DD7" s="161">
        <v>7607649</v>
      </c>
      <c r="DE7" s="161">
        <v>1447774</v>
      </c>
      <c r="DF7" s="161">
        <v>0</v>
      </c>
      <c r="DG7" s="161">
        <v>0</v>
      </c>
      <c r="DH7" s="160">
        <v>9055423</v>
      </c>
      <c r="DI7" s="159">
        <v>-6764017</v>
      </c>
      <c r="DJ7" s="161">
        <v>0</v>
      </c>
      <c r="DK7" s="161">
        <v>0</v>
      </c>
      <c r="DL7" s="161">
        <v>9442673</v>
      </c>
      <c r="DM7" s="161">
        <v>188900</v>
      </c>
      <c r="DN7" s="162">
        <v>0</v>
      </c>
      <c r="DO7" s="162">
        <v>0</v>
      </c>
      <c r="DP7" s="162">
        <v>1046621</v>
      </c>
      <c r="DQ7" s="162">
        <v>29581</v>
      </c>
      <c r="DR7" s="161">
        <v>0</v>
      </c>
      <c r="DS7" s="161">
        <v>0</v>
      </c>
      <c r="DT7" s="161">
        <v>1203937</v>
      </c>
      <c r="DU7" s="161">
        <v>23627</v>
      </c>
      <c r="DV7" s="162">
        <v>0</v>
      </c>
      <c r="DW7" s="162">
        <v>0</v>
      </c>
      <c r="DX7" s="161">
        <v>0</v>
      </c>
      <c r="DY7" s="160">
        <v>2303766</v>
      </c>
      <c r="DZ7" s="161">
        <v>7940683</v>
      </c>
      <c r="EA7" s="161">
        <v>1842305</v>
      </c>
      <c r="EB7" s="161">
        <v>0</v>
      </c>
      <c r="EC7" s="161">
        <v>0</v>
      </c>
      <c r="ED7" s="160">
        <v>9782988</v>
      </c>
      <c r="EE7" s="159">
        <v>-7479222</v>
      </c>
      <c r="EF7" s="161">
        <v>0</v>
      </c>
      <c r="EG7" s="161">
        <v>0</v>
      </c>
      <c r="EH7" s="161">
        <v>9375959</v>
      </c>
      <c r="EI7" s="161">
        <v>195889</v>
      </c>
      <c r="EJ7" s="162">
        <v>0</v>
      </c>
      <c r="EK7" s="162">
        <v>0</v>
      </c>
      <c r="EL7" s="162">
        <v>1039226</v>
      </c>
      <c r="EM7" s="162">
        <v>30676</v>
      </c>
      <c r="EN7" s="161">
        <v>0</v>
      </c>
      <c r="EO7" s="161">
        <v>0</v>
      </c>
      <c r="EP7" s="161">
        <v>1195431</v>
      </c>
      <c r="EQ7" s="161">
        <v>24501</v>
      </c>
      <c r="ER7" s="162">
        <v>0</v>
      </c>
      <c r="ES7" s="162">
        <v>0</v>
      </c>
      <c r="ET7" s="161">
        <v>0</v>
      </c>
      <c r="EU7" s="160">
        <v>2289834</v>
      </c>
      <c r="EV7" s="161">
        <v>8117947</v>
      </c>
      <c r="EW7" s="161">
        <v>946597</v>
      </c>
      <c r="EX7" s="161">
        <v>0</v>
      </c>
      <c r="EY7" s="161">
        <v>0</v>
      </c>
      <c r="EZ7" s="160">
        <v>9064544</v>
      </c>
      <c r="FA7" s="159">
        <v>-6774710</v>
      </c>
      <c r="FB7" s="158">
        <v>403</v>
      </c>
      <c r="FC7" s="158">
        <v>29</v>
      </c>
      <c r="FD7" s="158">
        <v>0</v>
      </c>
      <c r="FE7" s="158">
        <v>0</v>
      </c>
      <c r="FF7" s="158">
        <v>50</v>
      </c>
      <c r="FG7" s="158">
        <v>69</v>
      </c>
      <c r="FH7" s="158">
        <v>0</v>
      </c>
      <c r="FI7" s="158">
        <v>81</v>
      </c>
      <c r="FJ7" s="158">
        <v>2</v>
      </c>
      <c r="FK7" s="158">
        <v>0</v>
      </c>
      <c r="FL7" s="158">
        <v>97</v>
      </c>
      <c r="FM7" s="158">
        <v>15</v>
      </c>
      <c r="FN7" s="158">
        <v>0</v>
      </c>
      <c r="FO7" s="158">
        <v>1</v>
      </c>
      <c r="FP7" s="158">
        <v>208</v>
      </c>
      <c r="FQ7" s="158">
        <v>0</v>
      </c>
      <c r="FR7" s="158">
        <v>0</v>
      </c>
      <c r="FS7" s="158">
        <v>101</v>
      </c>
      <c r="FT7" s="158">
        <v>0</v>
      </c>
      <c r="FU7" s="158">
        <v>0</v>
      </c>
      <c r="FV7" s="158">
        <v>0</v>
      </c>
      <c r="FW7" s="158">
        <v>0</v>
      </c>
      <c r="FX7" s="158">
        <v>0</v>
      </c>
      <c r="FY7" s="158">
        <v>0</v>
      </c>
      <c r="FZ7" s="158">
        <v>0</v>
      </c>
      <c r="GA7" s="158">
        <v>0</v>
      </c>
      <c r="GB7" s="158">
        <v>0</v>
      </c>
      <c r="GC7" s="158">
        <v>1</v>
      </c>
      <c r="GD7" s="158">
        <v>2</v>
      </c>
      <c r="GE7" s="5">
        <v>42986.40388888889</v>
      </c>
      <c r="GF7" s="2" t="s">
        <v>11</v>
      </c>
      <c r="GG7" s="2" t="s">
        <v>589</v>
      </c>
      <c r="GH7" s="2" t="s">
        <v>588</v>
      </c>
      <c r="GI7" s="2" t="s">
        <v>38</v>
      </c>
      <c r="GJ7" s="2">
        <v>641</v>
      </c>
      <c r="GK7" s="2">
        <v>39</v>
      </c>
      <c r="GL7" s="2">
        <v>985</v>
      </c>
      <c r="GM7" s="2">
        <v>518212</v>
      </c>
      <c r="GN7" s="2">
        <v>912</v>
      </c>
      <c r="GO7" s="2">
        <v>442</v>
      </c>
      <c r="GQ7" s="2">
        <v>51598</v>
      </c>
    </row>
    <row r="8" spans="1:199" x14ac:dyDescent="0.35">
      <c r="A8" s="2" t="s">
        <v>590</v>
      </c>
      <c r="B8" s="2" t="s">
        <v>51</v>
      </c>
      <c r="D8" s="161">
        <v>2264347</v>
      </c>
      <c r="E8" s="161">
        <v>82980</v>
      </c>
      <c r="F8" s="161">
        <v>7306557</v>
      </c>
      <c r="G8" s="161">
        <v>56823</v>
      </c>
      <c r="H8" s="162">
        <v>279855</v>
      </c>
      <c r="I8" s="162">
        <v>9006</v>
      </c>
      <c r="J8" s="162">
        <v>922752</v>
      </c>
      <c r="K8" s="162">
        <v>76167</v>
      </c>
      <c r="L8" s="161">
        <v>491363</v>
      </c>
      <c r="M8" s="161">
        <v>9875</v>
      </c>
      <c r="N8" s="161">
        <v>1044838</v>
      </c>
      <c r="O8" s="161">
        <v>12331</v>
      </c>
      <c r="P8" s="162">
        <v>153413</v>
      </c>
      <c r="Q8" s="162">
        <v>0</v>
      </c>
      <c r="R8" s="161">
        <v>0</v>
      </c>
      <c r="S8" s="160">
        <v>2999600</v>
      </c>
      <c r="T8" s="161">
        <v>6271631</v>
      </c>
      <c r="U8" s="161">
        <v>643856</v>
      </c>
      <c r="V8" s="161">
        <v>0</v>
      </c>
      <c r="W8" s="161">
        <v>0</v>
      </c>
      <c r="X8" s="160">
        <v>6915487</v>
      </c>
      <c r="Y8" s="159">
        <v>-3915887</v>
      </c>
      <c r="Z8" s="161">
        <v>2074081</v>
      </c>
      <c r="AA8" s="161">
        <v>83810</v>
      </c>
      <c r="AB8" s="161">
        <v>7495242</v>
      </c>
      <c r="AC8" s="161">
        <v>54361</v>
      </c>
      <c r="AD8" s="162">
        <v>244517</v>
      </c>
      <c r="AE8" s="162">
        <v>8644</v>
      </c>
      <c r="AF8" s="162">
        <v>914419</v>
      </c>
      <c r="AG8" s="162">
        <v>74557</v>
      </c>
      <c r="AH8" s="161">
        <v>441779</v>
      </c>
      <c r="AI8" s="161">
        <v>9219</v>
      </c>
      <c r="AJ8" s="161">
        <v>1071820</v>
      </c>
      <c r="AK8" s="162">
        <v>11796</v>
      </c>
      <c r="AL8" s="162">
        <v>128217</v>
      </c>
      <c r="AM8" s="161">
        <v>0</v>
      </c>
      <c r="AN8" s="161">
        <v>0</v>
      </c>
      <c r="AO8" s="160">
        <v>2904968</v>
      </c>
      <c r="AP8" s="161">
        <v>6624397</v>
      </c>
      <c r="AQ8" s="161">
        <v>1031360</v>
      </c>
      <c r="AR8" s="161">
        <v>0</v>
      </c>
      <c r="AS8" s="161">
        <v>0</v>
      </c>
      <c r="AT8" s="160">
        <v>7655757</v>
      </c>
      <c r="AU8" s="159">
        <v>-4750789</v>
      </c>
      <c r="AV8" s="161">
        <v>1802803</v>
      </c>
      <c r="AW8" s="161">
        <v>84648</v>
      </c>
      <c r="AX8" s="161">
        <v>7938230</v>
      </c>
      <c r="AY8" s="161">
        <v>51875</v>
      </c>
      <c r="AZ8" s="162">
        <v>197513</v>
      </c>
      <c r="BA8" s="162">
        <v>8731</v>
      </c>
      <c r="BB8" s="162">
        <v>968464</v>
      </c>
      <c r="BC8" s="162">
        <v>72930</v>
      </c>
      <c r="BD8" s="161">
        <v>383997</v>
      </c>
      <c r="BE8" s="161">
        <v>9311</v>
      </c>
      <c r="BF8" s="161">
        <v>1135167</v>
      </c>
      <c r="BG8" s="161">
        <v>11257</v>
      </c>
      <c r="BH8" s="162">
        <v>165250</v>
      </c>
      <c r="BI8" s="162">
        <v>0</v>
      </c>
      <c r="BJ8" s="161">
        <v>0</v>
      </c>
      <c r="BK8" s="160">
        <v>2952620</v>
      </c>
      <c r="BL8" s="161">
        <v>6951809</v>
      </c>
      <c r="BM8" s="161">
        <v>1238760</v>
      </c>
      <c r="BN8" s="161">
        <v>0</v>
      </c>
      <c r="BO8" s="161">
        <v>0</v>
      </c>
      <c r="BP8" s="160">
        <v>8190569</v>
      </c>
      <c r="BQ8" s="159">
        <v>-5237949</v>
      </c>
      <c r="BR8" s="161">
        <v>1508244</v>
      </c>
      <c r="BS8" s="161">
        <v>84675</v>
      </c>
      <c r="BT8" s="161">
        <v>8439608</v>
      </c>
      <c r="BU8" s="161">
        <v>50097</v>
      </c>
      <c r="BV8" s="162">
        <v>169489</v>
      </c>
      <c r="BW8" s="162">
        <v>8654</v>
      </c>
      <c r="BX8" s="162">
        <v>1029632</v>
      </c>
      <c r="BY8" s="162">
        <v>72346</v>
      </c>
      <c r="BZ8" s="161">
        <v>321256</v>
      </c>
      <c r="CA8" s="161">
        <v>9314</v>
      </c>
      <c r="CB8" s="161">
        <v>1206864</v>
      </c>
      <c r="CC8" s="161">
        <v>10871</v>
      </c>
      <c r="CD8" s="162">
        <v>170620</v>
      </c>
      <c r="CE8" s="162">
        <v>0</v>
      </c>
      <c r="CF8" s="161">
        <v>0</v>
      </c>
      <c r="CG8" s="160">
        <v>2999046</v>
      </c>
      <c r="CH8" s="161">
        <v>7221794</v>
      </c>
      <c r="CI8" s="161">
        <v>761510</v>
      </c>
      <c r="CJ8" s="161">
        <v>0</v>
      </c>
      <c r="CK8" s="161">
        <v>0</v>
      </c>
      <c r="CL8" s="160">
        <v>7983304</v>
      </c>
      <c r="CM8" s="159">
        <v>-4984258</v>
      </c>
      <c r="CN8" s="161">
        <v>976783</v>
      </c>
      <c r="CO8" s="161">
        <v>79416</v>
      </c>
      <c r="CP8" s="161">
        <v>8863792</v>
      </c>
      <c r="CQ8" s="161">
        <v>51900</v>
      </c>
      <c r="CR8" s="162">
        <v>129339</v>
      </c>
      <c r="CS8" s="162">
        <v>8116</v>
      </c>
      <c r="CT8" s="162">
        <v>1081383</v>
      </c>
      <c r="CU8" s="162">
        <v>74951</v>
      </c>
      <c r="CV8" s="161">
        <v>208055</v>
      </c>
      <c r="CW8" s="161">
        <v>8736</v>
      </c>
      <c r="CX8" s="161">
        <v>1267522</v>
      </c>
      <c r="CY8" s="161">
        <v>11262</v>
      </c>
      <c r="CZ8" s="162">
        <v>172600</v>
      </c>
      <c r="DA8" s="162">
        <v>0</v>
      </c>
      <c r="DB8" s="161">
        <v>0</v>
      </c>
      <c r="DC8" s="160">
        <v>2961964</v>
      </c>
      <c r="DD8" s="161">
        <v>7549523</v>
      </c>
      <c r="DE8" s="161">
        <v>504990</v>
      </c>
      <c r="DF8" s="161">
        <v>0</v>
      </c>
      <c r="DG8" s="161">
        <v>0</v>
      </c>
      <c r="DH8" s="160">
        <v>8054513</v>
      </c>
      <c r="DI8" s="159">
        <v>-5092549</v>
      </c>
      <c r="DJ8" s="161">
        <v>724836</v>
      </c>
      <c r="DK8" s="161">
        <v>69892</v>
      </c>
      <c r="DL8" s="161">
        <v>9471042</v>
      </c>
      <c r="DM8" s="161">
        <v>44444</v>
      </c>
      <c r="DN8" s="162">
        <v>130235</v>
      </c>
      <c r="DO8" s="162">
        <v>7143</v>
      </c>
      <c r="DP8" s="162">
        <v>1155467</v>
      </c>
      <c r="DQ8" s="162">
        <v>70349</v>
      </c>
      <c r="DR8" s="161">
        <v>154390</v>
      </c>
      <c r="DS8" s="161">
        <v>7688</v>
      </c>
      <c r="DT8" s="161">
        <v>1354359</v>
      </c>
      <c r="DU8" s="161">
        <v>9644</v>
      </c>
      <c r="DV8" s="162">
        <v>174650</v>
      </c>
      <c r="DW8" s="162">
        <v>0</v>
      </c>
      <c r="DX8" s="161">
        <v>0</v>
      </c>
      <c r="DY8" s="160">
        <v>3063925</v>
      </c>
      <c r="DZ8" s="161">
        <v>7814212</v>
      </c>
      <c r="EA8" s="161">
        <v>381610</v>
      </c>
      <c r="EB8" s="161">
        <v>0</v>
      </c>
      <c r="EC8" s="161">
        <v>0</v>
      </c>
      <c r="ED8" s="160">
        <v>8195822</v>
      </c>
      <c r="EE8" s="159">
        <v>-5131897</v>
      </c>
      <c r="EF8" s="161">
        <v>0</v>
      </c>
      <c r="EG8" s="161">
        <v>0</v>
      </c>
      <c r="EH8" s="161">
        <v>10037370</v>
      </c>
      <c r="EI8" s="161">
        <v>0</v>
      </c>
      <c r="EJ8" s="162">
        <v>0</v>
      </c>
      <c r="EK8" s="162">
        <v>0</v>
      </c>
      <c r="EL8" s="162">
        <v>1224559</v>
      </c>
      <c r="EM8" s="162">
        <v>0</v>
      </c>
      <c r="EN8" s="161">
        <v>0</v>
      </c>
      <c r="EO8" s="161">
        <v>0</v>
      </c>
      <c r="EP8" s="161">
        <v>1435344</v>
      </c>
      <c r="EQ8" s="161">
        <v>0</v>
      </c>
      <c r="ER8" s="162">
        <v>174650</v>
      </c>
      <c r="ES8" s="162">
        <v>0</v>
      </c>
      <c r="ET8" s="161">
        <v>0</v>
      </c>
      <c r="EU8" s="160">
        <v>2834553</v>
      </c>
      <c r="EV8" s="161">
        <v>8014811</v>
      </c>
      <c r="EW8" s="161">
        <v>38090</v>
      </c>
      <c r="EX8" s="161">
        <v>0</v>
      </c>
      <c r="EY8" s="161">
        <v>0</v>
      </c>
      <c r="EZ8" s="160">
        <v>8052901</v>
      </c>
      <c r="FA8" s="159">
        <v>-5218348</v>
      </c>
      <c r="FB8" s="158">
        <v>364</v>
      </c>
      <c r="FC8" s="158">
        <v>46</v>
      </c>
      <c r="FD8" s="158">
        <v>0</v>
      </c>
      <c r="FE8" s="158">
        <v>2</v>
      </c>
      <c r="FF8" s="158">
        <v>21</v>
      </c>
      <c r="FG8" s="158">
        <v>65</v>
      </c>
      <c r="FH8" s="158">
        <v>0</v>
      </c>
      <c r="FI8" s="158">
        <v>2</v>
      </c>
      <c r="FJ8" s="158">
        <v>0</v>
      </c>
      <c r="FK8" s="158">
        <v>5</v>
      </c>
      <c r="FL8" s="158">
        <v>195</v>
      </c>
      <c r="FM8" s="158">
        <v>1</v>
      </c>
      <c r="FN8" s="158">
        <v>1</v>
      </c>
      <c r="FO8" s="158">
        <v>4</v>
      </c>
      <c r="FP8" s="158">
        <v>169</v>
      </c>
      <c r="FQ8" s="158">
        <v>0</v>
      </c>
      <c r="FR8" s="158">
        <v>19</v>
      </c>
      <c r="FS8" s="158">
        <v>1</v>
      </c>
      <c r="FT8" s="158">
        <v>1</v>
      </c>
      <c r="FU8" s="158">
        <v>1</v>
      </c>
      <c r="FV8" s="158">
        <v>0</v>
      </c>
      <c r="FW8" s="158">
        <v>0</v>
      </c>
      <c r="FX8" s="158">
        <v>0</v>
      </c>
      <c r="FY8" s="158">
        <v>0</v>
      </c>
      <c r="FZ8" s="158">
        <v>0</v>
      </c>
      <c r="GA8" s="158">
        <v>0</v>
      </c>
      <c r="GB8" s="158">
        <v>0</v>
      </c>
      <c r="GC8" s="158">
        <v>0</v>
      </c>
      <c r="GD8" s="158">
        <v>0</v>
      </c>
      <c r="GE8" s="5">
        <v>42984.719965277778</v>
      </c>
      <c r="GF8" s="2" t="s">
        <v>11</v>
      </c>
      <c r="GG8" s="2" t="s">
        <v>589</v>
      </c>
      <c r="GH8" s="2" t="s">
        <v>588</v>
      </c>
      <c r="GI8" s="2" t="s">
        <v>50</v>
      </c>
      <c r="GJ8" s="2">
        <v>641</v>
      </c>
      <c r="GK8" s="2">
        <v>39</v>
      </c>
      <c r="GL8" s="2">
        <v>985</v>
      </c>
      <c r="GM8" s="2">
        <v>518657</v>
      </c>
      <c r="GN8" s="2">
        <v>912</v>
      </c>
      <c r="GO8" s="2">
        <v>443</v>
      </c>
      <c r="GQ8" s="2">
        <v>45894</v>
      </c>
    </row>
    <row r="9" spans="1:199" x14ac:dyDescent="0.35">
      <c r="A9" s="2" t="s">
        <v>590</v>
      </c>
      <c r="B9" s="2" t="s">
        <v>87</v>
      </c>
      <c r="D9" s="161">
        <v>3930045</v>
      </c>
      <c r="E9" s="161">
        <v>248004</v>
      </c>
      <c r="F9" s="161">
        <v>10764707</v>
      </c>
      <c r="G9" s="161">
        <v>374717</v>
      </c>
      <c r="H9" s="162">
        <v>580164</v>
      </c>
      <c r="I9" s="162">
        <v>26840</v>
      </c>
      <c r="J9" s="162">
        <v>1351980</v>
      </c>
      <c r="K9" s="162">
        <v>92314</v>
      </c>
      <c r="L9" s="161">
        <v>852820</v>
      </c>
      <c r="M9" s="161">
        <v>29512</v>
      </c>
      <c r="N9" s="161">
        <v>1539353</v>
      </c>
      <c r="O9" s="161">
        <v>81314</v>
      </c>
      <c r="P9" s="162">
        <v>80000</v>
      </c>
      <c r="Q9" s="162">
        <v>0</v>
      </c>
      <c r="R9" s="161">
        <v>251235</v>
      </c>
      <c r="S9" s="160">
        <v>4885532</v>
      </c>
      <c r="T9" s="161">
        <v>12406797</v>
      </c>
      <c r="U9" s="161">
        <v>2564086</v>
      </c>
      <c r="V9" s="161">
        <v>0</v>
      </c>
      <c r="W9" s="161">
        <v>0</v>
      </c>
      <c r="X9" s="160">
        <v>14970883</v>
      </c>
      <c r="Y9" s="159">
        <v>-10085351</v>
      </c>
      <c r="Z9" s="161">
        <v>2165097</v>
      </c>
      <c r="AA9" s="161">
        <v>219369</v>
      </c>
      <c r="AB9" s="161">
        <v>13107816</v>
      </c>
      <c r="AC9" s="161">
        <v>378464</v>
      </c>
      <c r="AD9" s="162">
        <v>320742</v>
      </c>
      <c r="AE9" s="162">
        <v>23717</v>
      </c>
      <c r="AF9" s="162">
        <v>1649404</v>
      </c>
      <c r="AG9" s="162">
        <v>92857</v>
      </c>
      <c r="AH9" s="161">
        <v>469826</v>
      </c>
      <c r="AI9" s="161">
        <v>26105</v>
      </c>
      <c r="AJ9" s="161">
        <v>1874418</v>
      </c>
      <c r="AK9" s="162">
        <v>82127</v>
      </c>
      <c r="AL9" s="162">
        <v>80000</v>
      </c>
      <c r="AM9" s="161">
        <v>0</v>
      </c>
      <c r="AN9" s="161">
        <v>0</v>
      </c>
      <c r="AO9" s="160">
        <v>4619196</v>
      </c>
      <c r="AP9" s="161">
        <v>13010039</v>
      </c>
      <c r="AQ9" s="161">
        <v>2538112</v>
      </c>
      <c r="AR9" s="161">
        <v>0</v>
      </c>
      <c r="AS9" s="161">
        <v>0</v>
      </c>
      <c r="AT9" s="160">
        <v>15548151</v>
      </c>
      <c r="AU9" s="159">
        <v>-10928955</v>
      </c>
      <c r="AV9" s="161">
        <v>1700804</v>
      </c>
      <c r="AW9" s="161">
        <v>200612</v>
      </c>
      <c r="AX9" s="161">
        <v>13772919</v>
      </c>
      <c r="AY9" s="161">
        <v>345298</v>
      </c>
      <c r="AZ9" s="162">
        <v>252515</v>
      </c>
      <c r="BA9" s="162">
        <v>21670</v>
      </c>
      <c r="BB9" s="162">
        <v>1733719</v>
      </c>
      <c r="BC9" s="162">
        <v>87974</v>
      </c>
      <c r="BD9" s="161">
        <v>369075</v>
      </c>
      <c r="BE9" s="161">
        <v>23873</v>
      </c>
      <c r="BF9" s="161">
        <v>1969527</v>
      </c>
      <c r="BG9" s="161">
        <v>74930</v>
      </c>
      <c r="BH9" s="162">
        <v>80000</v>
      </c>
      <c r="BI9" s="162">
        <v>0</v>
      </c>
      <c r="BJ9" s="161">
        <v>0</v>
      </c>
      <c r="BK9" s="160">
        <v>4613283</v>
      </c>
      <c r="BL9" s="161">
        <v>13476528</v>
      </c>
      <c r="BM9" s="161">
        <v>1894756</v>
      </c>
      <c r="BN9" s="161">
        <v>0</v>
      </c>
      <c r="BO9" s="161">
        <v>0</v>
      </c>
      <c r="BP9" s="160">
        <v>15371284</v>
      </c>
      <c r="BQ9" s="159">
        <v>-10758001</v>
      </c>
      <c r="BR9" s="161">
        <v>1162216</v>
      </c>
      <c r="BS9" s="161">
        <v>205627</v>
      </c>
      <c r="BT9" s="161">
        <v>14184181</v>
      </c>
      <c r="BU9" s="161">
        <v>332456</v>
      </c>
      <c r="BV9" s="162">
        <v>173405</v>
      </c>
      <c r="BW9" s="162">
        <v>22212</v>
      </c>
      <c r="BX9" s="162">
        <v>1785563</v>
      </c>
      <c r="BY9" s="162">
        <v>86066</v>
      </c>
      <c r="BZ9" s="161">
        <v>252201</v>
      </c>
      <c r="CA9" s="161">
        <v>24470</v>
      </c>
      <c r="CB9" s="161">
        <v>2028338</v>
      </c>
      <c r="CC9" s="161">
        <v>72143</v>
      </c>
      <c r="CD9" s="162">
        <v>80000</v>
      </c>
      <c r="CE9" s="162">
        <v>0</v>
      </c>
      <c r="CF9" s="161">
        <v>0</v>
      </c>
      <c r="CG9" s="160">
        <v>4524398</v>
      </c>
      <c r="CH9" s="161">
        <v>13948789</v>
      </c>
      <c r="CI9" s="161">
        <v>2056368</v>
      </c>
      <c r="CJ9" s="161">
        <v>0</v>
      </c>
      <c r="CK9" s="161">
        <v>0</v>
      </c>
      <c r="CL9" s="160">
        <v>16005157</v>
      </c>
      <c r="CM9" s="159">
        <v>-11480759</v>
      </c>
      <c r="CN9" s="161">
        <v>946044</v>
      </c>
      <c r="CO9" s="161">
        <v>190782</v>
      </c>
      <c r="CP9" s="161">
        <v>15016665</v>
      </c>
      <c r="CQ9" s="161">
        <v>294062</v>
      </c>
      <c r="CR9" s="162">
        <v>141720</v>
      </c>
      <c r="CS9" s="162">
        <v>20587</v>
      </c>
      <c r="CT9" s="162">
        <v>1890719</v>
      </c>
      <c r="CU9" s="162">
        <v>80393</v>
      </c>
      <c r="CV9" s="161">
        <v>205292</v>
      </c>
      <c r="CW9" s="161">
        <v>22703</v>
      </c>
      <c r="CX9" s="161">
        <v>2147383</v>
      </c>
      <c r="CY9" s="161">
        <v>63812</v>
      </c>
      <c r="CZ9" s="162">
        <v>80000</v>
      </c>
      <c r="DA9" s="162">
        <v>0</v>
      </c>
      <c r="DB9" s="161">
        <v>0</v>
      </c>
      <c r="DC9" s="160">
        <v>4652609</v>
      </c>
      <c r="DD9" s="161">
        <v>14475645</v>
      </c>
      <c r="DE9" s="161">
        <v>2367108</v>
      </c>
      <c r="DF9" s="161">
        <v>0</v>
      </c>
      <c r="DG9" s="161">
        <v>0</v>
      </c>
      <c r="DH9" s="160">
        <v>16842753</v>
      </c>
      <c r="DI9" s="159">
        <v>-12190144</v>
      </c>
      <c r="DJ9" s="161">
        <v>668251</v>
      </c>
      <c r="DK9" s="161">
        <v>197650</v>
      </c>
      <c r="DL9" s="161">
        <v>15765965</v>
      </c>
      <c r="DM9" s="161">
        <v>293124</v>
      </c>
      <c r="DN9" s="162">
        <v>100980</v>
      </c>
      <c r="DO9" s="162">
        <v>21328</v>
      </c>
      <c r="DP9" s="162">
        <v>1985290</v>
      </c>
      <c r="DQ9" s="162">
        <v>80225</v>
      </c>
      <c r="DR9" s="161">
        <v>145010</v>
      </c>
      <c r="DS9" s="161">
        <v>23520</v>
      </c>
      <c r="DT9" s="161">
        <v>2254533</v>
      </c>
      <c r="DU9" s="161">
        <v>63608</v>
      </c>
      <c r="DV9" s="162">
        <v>80000</v>
      </c>
      <c r="DW9" s="162">
        <v>0</v>
      </c>
      <c r="DX9" s="161">
        <v>0</v>
      </c>
      <c r="DY9" s="160">
        <v>4754494</v>
      </c>
      <c r="DZ9" s="161">
        <v>15079835</v>
      </c>
      <c r="EA9" s="161">
        <v>2820172</v>
      </c>
      <c r="EB9" s="161">
        <v>0</v>
      </c>
      <c r="EC9" s="161">
        <v>0</v>
      </c>
      <c r="ED9" s="160">
        <v>17900007</v>
      </c>
      <c r="EE9" s="159">
        <v>-13145513</v>
      </c>
      <c r="EF9" s="161">
        <v>646778</v>
      </c>
      <c r="EG9" s="161">
        <v>204963</v>
      </c>
      <c r="EH9" s="161">
        <v>16397108</v>
      </c>
      <c r="EI9" s="161">
        <v>292019</v>
      </c>
      <c r="EJ9" s="162">
        <v>97925</v>
      </c>
      <c r="EK9" s="162">
        <v>22117</v>
      </c>
      <c r="EL9" s="162">
        <v>2064817</v>
      </c>
      <c r="EM9" s="162">
        <v>80031</v>
      </c>
      <c r="EN9" s="161">
        <v>140351</v>
      </c>
      <c r="EO9" s="161">
        <v>24391</v>
      </c>
      <c r="EP9" s="161">
        <v>2344787</v>
      </c>
      <c r="EQ9" s="161">
        <v>63368</v>
      </c>
      <c r="ER9" s="162">
        <v>80000</v>
      </c>
      <c r="ES9" s="162">
        <v>0</v>
      </c>
      <c r="ET9" s="161">
        <v>0</v>
      </c>
      <c r="EU9" s="160">
        <v>4917787</v>
      </c>
      <c r="EV9" s="161">
        <v>15554665</v>
      </c>
      <c r="EW9" s="161">
        <v>1907295</v>
      </c>
      <c r="EX9" s="161">
        <v>0</v>
      </c>
      <c r="EY9" s="161">
        <v>0</v>
      </c>
      <c r="EZ9" s="160">
        <v>17461960</v>
      </c>
      <c r="FA9" s="159">
        <v>-12544173</v>
      </c>
      <c r="FB9" s="158">
        <v>780</v>
      </c>
      <c r="FC9" s="158">
        <v>25</v>
      </c>
      <c r="FD9" s="158">
        <v>3</v>
      </c>
      <c r="FE9" s="158">
        <v>4</v>
      </c>
      <c r="FF9" s="158">
        <v>65</v>
      </c>
      <c r="FG9" s="158">
        <v>103</v>
      </c>
      <c r="FH9" s="158">
        <v>33</v>
      </c>
      <c r="FI9" s="158">
        <v>20</v>
      </c>
      <c r="FJ9" s="158">
        <v>8</v>
      </c>
      <c r="FK9" s="158">
        <v>14</v>
      </c>
      <c r="FL9" s="158">
        <v>121</v>
      </c>
      <c r="FM9" s="158">
        <v>27</v>
      </c>
      <c r="FN9" s="158">
        <v>7</v>
      </c>
      <c r="FO9" s="158">
        <v>7</v>
      </c>
      <c r="FP9" s="158">
        <v>262</v>
      </c>
      <c r="FQ9" s="158">
        <v>1</v>
      </c>
      <c r="FR9" s="158">
        <v>43</v>
      </c>
      <c r="FS9" s="158">
        <v>217</v>
      </c>
      <c r="FT9" s="158">
        <v>0</v>
      </c>
      <c r="FU9" s="158">
        <v>0</v>
      </c>
      <c r="FV9" s="158">
        <v>0</v>
      </c>
      <c r="FW9" s="158">
        <v>0</v>
      </c>
      <c r="FX9" s="158">
        <v>0</v>
      </c>
      <c r="FY9" s="158">
        <v>0</v>
      </c>
      <c r="FZ9" s="158">
        <v>1</v>
      </c>
      <c r="GA9" s="158">
        <v>1</v>
      </c>
      <c r="GB9" s="158">
        <v>0</v>
      </c>
      <c r="GC9" s="158">
        <v>0</v>
      </c>
      <c r="GD9" s="158">
        <v>2</v>
      </c>
      <c r="GE9" s="5">
        <v>42984.651875000003</v>
      </c>
      <c r="GF9" s="2" t="s">
        <v>11</v>
      </c>
      <c r="GG9" s="2" t="s">
        <v>589</v>
      </c>
      <c r="GH9" s="2" t="s">
        <v>588</v>
      </c>
      <c r="GI9" s="2" t="s">
        <v>86</v>
      </c>
      <c r="GJ9" s="2">
        <v>641</v>
      </c>
      <c r="GK9" s="2">
        <v>39</v>
      </c>
      <c r="GL9" s="2">
        <v>985</v>
      </c>
      <c r="GM9" s="2">
        <v>518209</v>
      </c>
      <c r="GN9" s="2">
        <v>912</v>
      </c>
      <c r="GO9" s="2">
        <v>445</v>
      </c>
      <c r="GQ9" s="2">
        <v>44361</v>
      </c>
    </row>
    <row r="10" spans="1:199" x14ac:dyDescent="0.35">
      <c r="A10" s="2" t="s">
        <v>590</v>
      </c>
      <c r="B10" s="2" t="s">
        <v>63</v>
      </c>
      <c r="D10" s="161">
        <v>3959000</v>
      </c>
      <c r="E10" s="161">
        <v>0</v>
      </c>
      <c r="F10" s="161">
        <v>6508000</v>
      </c>
      <c r="G10" s="161">
        <v>27000</v>
      </c>
      <c r="H10" s="162">
        <v>581973</v>
      </c>
      <c r="I10" s="162">
        <v>0</v>
      </c>
      <c r="J10" s="162">
        <v>821960</v>
      </c>
      <c r="K10" s="162">
        <v>17192</v>
      </c>
      <c r="L10" s="161">
        <v>859103</v>
      </c>
      <c r="M10" s="161">
        <v>0</v>
      </c>
      <c r="N10" s="161">
        <v>930644</v>
      </c>
      <c r="O10" s="161">
        <v>5859</v>
      </c>
      <c r="P10" s="162">
        <v>20000</v>
      </c>
      <c r="Q10" s="162">
        <v>0</v>
      </c>
      <c r="R10" s="161">
        <v>65000</v>
      </c>
      <c r="S10" s="160">
        <v>3301731</v>
      </c>
      <c r="T10" s="161">
        <v>11940000</v>
      </c>
      <c r="U10" s="161">
        <v>2176319</v>
      </c>
      <c r="V10" s="161">
        <v>50000</v>
      </c>
      <c r="W10" s="161">
        <v>0</v>
      </c>
      <c r="X10" s="160">
        <v>14166319</v>
      </c>
      <c r="Y10" s="159">
        <v>-10864588</v>
      </c>
      <c r="Z10" s="161">
        <v>3080904</v>
      </c>
      <c r="AA10" s="161">
        <v>0</v>
      </c>
      <c r="AB10" s="161">
        <v>6900825</v>
      </c>
      <c r="AC10" s="161">
        <v>27270</v>
      </c>
      <c r="AD10" s="162">
        <v>406679</v>
      </c>
      <c r="AE10" s="162">
        <v>0</v>
      </c>
      <c r="AF10" s="162">
        <v>871574</v>
      </c>
      <c r="AG10" s="162">
        <v>17100</v>
      </c>
      <c r="AH10" s="161">
        <v>668556</v>
      </c>
      <c r="AI10" s="161">
        <v>0</v>
      </c>
      <c r="AJ10" s="161">
        <v>986818</v>
      </c>
      <c r="AK10" s="162">
        <v>5918</v>
      </c>
      <c r="AL10" s="162">
        <v>20000</v>
      </c>
      <c r="AM10" s="161">
        <v>0</v>
      </c>
      <c r="AN10" s="161">
        <v>50000</v>
      </c>
      <c r="AO10" s="160">
        <v>3026645</v>
      </c>
      <c r="AP10" s="161">
        <v>12898594</v>
      </c>
      <c r="AQ10" s="161">
        <v>3297422</v>
      </c>
      <c r="AR10" s="161">
        <v>50000</v>
      </c>
      <c r="AS10" s="161">
        <v>0</v>
      </c>
      <c r="AT10" s="160">
        <v>16246016</v>
      </c>
      <c r="AU10" s="159">
        <v>-13219371</v>
      </c>
      <c r="AV10" s="161">
        <v>1986240</v>
      </c>
      <c r="AW10" s="161">
        <v>0</v>
      </c>
      <c r="AX10" s="161">
        <v>7613878</v>
      </c>
      <c r="AY10" s="161">
        <v>27543</v>
      </c>
      <c r="AZ10" s="162">
        <v>262184</v>
      </c>
      <c r="BA10" s="162">
        <v>0</v>
      </c>
      <c r="BB10" s="162">
        <v>961633</v>
      </c>
      <c r="BC10" s="162">
        <v>17139</v>
      </c>
      <c r="BD10" s="161">
        <v>431014</v>
      </c>
      <c r="BE10" s="161">
        <v>0</v>
      </c>
      <c r="BF10" s="161">
        <v>1088785</v>
      </c>
      <c r="BG10" s="161">
        <v>5977</v>
      </c>
      <c r="BH10" s="162">
        <v>20000</v>
      </c>
      <c r="BI10" s="162">
        <v>0</v>
      </c>
      <c r="BJ10" s="161">
        <v>50000</v>
      </c>
      <c r="BK10" s="160">
        <v>2836732</v>
      </c>
      <c r="BL10" s="161">
        <v>13456837</v>
      </c>
      <c r="BM10" s="161">
        <v>1385263</v>
      </c>
      <c r="BN10" s="161">
        <v>50000</v>
      </c>
      <c r="BO10" s="161">
        <v>0</v>
      </c>
      <c r="BP10" s="160">
        <v>14892100</v>
      </c>
      <c r="BQ10" s="159">
        <v>-12055368</v>
      </c>
      <c r="BR10" s="161">
        <v>1357297</v>
      </c>
      <c r="BS10" s="161">
        <v>0</v>
      </c>
      <c r="BT10" s="161">
        <v>8229832</v>
      </c>
      <c r="BU10" s="161">
        <v>28231</v>
      </c>
      <c r="BV10" s="162">
        <v>179163</v>
      </c>
      <c r="BW10" s="162">
        <v>0</v>
      </c>
      <c r="BX10" s="162">
        <v>1039428</v>
      </c>
      <c r="BY10" s="162">
        <v>17238</v>
      </c>
      <c r="BZ10" s="161">
        <v>294533</v>
      </c>
      <c r="CA10" s="161">
        <v>0</v>
      </c>
      <c r="CB10" s="161">
        <v>1176866</v>
      </c>
      <c r="CC10" s="161">
        <v>6126</v>
      </c>
      <c r="CD10" s="162">
        <v>20000</v>
      </c>
      <c r="CE10" s="162">
        <v>0</v>
      </c>
      <c r="CF10" s="161">
        <v>50000</v>
      </c>
      <c r="CG10" s="160">
        <v>2783354</v>
      </c>
      <c r="CH10" s="161">
        <v>13935054</v>
      </c>
      <c r="CI10" s="161">
        <v>1049341</v>
      </c>
      <c r="CJ10" s="161">
        <v>50000</v>
      </c>
      <c r="CK10" s="161">
        <v>0</v>
      </c>
      <c r="CL10" s="160">
        <v>15034395</v>
      </c>
      <c r="CM10" s="159">
        <v>-12251041</v>
      </c>
      <c r="CN10" s="161">
        <v>632831</v>
      </c>
      <c r="CO10" s="161">
        <v>0</v>
      </c>
      <c r="CP10" s="161">
        <v>9158829</v>
      </c>
      <c r="CQ10" s="161">
        <v>29248</v>
      </c>
      <c r="CR10" s="162">
        <v>83534</v>
      </c>
      <c r="CS10" s="162">
        <v>0</v>
      </c>
      <c r="CT10" s="162">
        <v>1156760</v>
      </c>
      <c r="CU10" s="162">
        <v>17385</v>
      </c>
      <c r="CV10" s="161">
        <v>137324</v>
      </c>
      <c r="CW10" s="161">
        <v>0</v>
      </c>
      <c r="CX10" s="161">
        <v>1309713</v>
      </c>
      <c r="CY10" s="161">
        <v>6347</v>
      </c>
      <c r="CZ10" s="162">
        <v>20000</v>
      </c>
      <c r="DA10" s="162">
        <v>0</v>
      </c>
      <c r="DB10" s="161">
        <v>50000</v>
      </c>
      <c r="DC10" s="160">
        <v>2781063</v>
      </c>
      <c r="DD10" s="161">
        <v>14403455</v>
      </c>
      <c r="DE10" s="161">
        <v>948550</v>
      </c>
      <c r="DF10" s="161">
        <v>50000</v>
      </c>
      <c r="DG10" s="161">
        <v>0</v>
      </c>
      <c r="DH10" s="160">
        <v>15402005</v>
      </c>
      <c r="DI10" s="159">
        <v>-12620942</v>
      </c>
      <c r="DJ10" s="161">
        <v>36529</v>
      </c>
      <c r="DK10" s="161">
        <v>0</v>
      </c>
      <c r="DL10" s="161">
        <v>9524964</v>
      </c>
      <c r="DM10" s="161">
        <v>30301</v>
      </c>
      <c r="DN10" s="162">
        <v>4822</v>
      </c>
      <c r="DO10" s="162">
        <v>0</v>
      </c>
      <c r="DP10" s="162">
        <v>1203003</v>
      </c>
      <c r="DQ10" s="162">
        <v>17536</v>
      </c>
      <c r="DR10" s="161">
        <v>7927</v>
      </c>
      <c r="DS10" s="161">
        <v>0</v>
      </c>
      <c r="DT10" s="161">
        <v>1362070</v>
      </c>
      <c r="DU10" s="161">
        <v>6575</v>
      </c>
      <c r="DV10" s="162">
        <v>20000</v>
      </c>
      <c r="DW10" s="162">
        <v>0</v>
      </c>
      <c r="DX10" s="161">
        <v>50000</v>
      </c>
      <c r="DY10" s="160">
        <v>2671933</v>
      </c>
      <c r="DZ10" s="161">
        <v>14927124</v>
      </c>
      <c r="EA10" s="161">
        <v>1200467</v>
      </c>
      <c r="EB10" s="161">
        <v>50000</v>
      </c>
      <c r="EC10" s="161">
        <v>0</v>
      </c>
      <c r="ED10" s="160">
        <v>16177591</v>
      </c>
      <c r="EE10" s="159">
        <v>-13505658</v>
      </c>
      <c r="EF10" s="161">
        <v>0</v>
      </c>
      <c r="EG10" s="161">
        <v>0</v>
      </c>
      <c r="EH10" s="161">
        <v>9877387</v>
      </c>
      <c r="EI10" s="161">
        <v>30330</v>
      </c>
      <c r="EJ10" s="162">
        <v>0</v>
      </c>
      <c r="EK10" s="162">
        <v>0</v>
      </c>
      <c r="EL10" s="162">
        <v>1247514</v>
      </c>
      <c r="EM10" s="162">
        <v>17540</v>
      </c>
      <c r="EN10" s="161">
        <v>0</v>
      </c>
      <c r="EO10" s="161">
        <v>0</v>
      </c>
      <c r="EP10" s="161">
        <v>1412466</v>
      </c>
      <c r="EQ10" s="161">
        <v>6582</v>
      </c>
      <c r="ER10" s="162">
        <v>20000</v>
      </c>
      <c r="ES10" s="162">
        <v>0</v>
      </c>
      <c r="ET10" s="161">
        <v>50000</v>
      </c>
      <c r="EU10" s="160">
        <v>2754102</v>
      </c>
      <c r="EV10" s="161">
        <v>15522466</v>
      </c>
      <c r="EW10" s="161">
        <v>1509153</v>
      </c>
      <c r="EX10" s="161">
        <v>50000</v>
      </c>
      <c r="EY10" s="161">
        <v>0</v>
      </c>
      <c r="EZ10" s="160">
        <v>17081619</v>
      </c>
      <c r="FA10" s="159">
        <v>-14327517</v>
      </c>
      <c r="FB10" s="158">
        <v>659</v>
      </c>
      <c r="FC10" s="158">
        <v>10</v>
      </c>
      <c r="FD10" s="158">
        <v>0</v>
      </c>
      <c r="FE10" s="158">
        <v>0</v>
      </c>
      <c r="FF10" s="158">
        <v>70</v>
      </c>
      <c r="FG10" s="158">
        <v>104</v>
      </c>
      <c r="FH10" s="158">
        <v>0</v>
      </c>
      <c r="FI10" s="158">
        <v>33</v>
      </c>
      <c r="FJ10" s="158">
        <v>0</v>
      </c>
      <c r="FK10" s="158">
        <v>0</v>
      </c>
      <c r="FL10" s="158">
        <v>18</v>
      </c>
      <c r="FM10" s="158">
        <v>0</v>
      </c>
      <c r="FN10" s="158">
        <v>1</v>
      </c>
      <c r="FO10" s="158">
        <v>5</v>
      </c>
      <c r="FP10" s="158">
        <v>91</v>
      </c>
      <c r="FQ10" s="158">
        <v>0</v>
      </c>
      <c r="FR10" s="158">
        <v>1</v>
      </c>
      <c r="FS10" s="158">
        <v>33</v>
      </c>
      <c r="FT10" s="158">
        <v>0</v>
      </c>
      <c r="FU10" s="158">
        <v>0</v>
      </c>
      <c r="FV10" s="158">
        <v>0</v>
      </c>
      <c r="FW10" s="158">
        <v>0</v>
      </c>
      <c r="FX10" s="158">
        <v>0</v>
      </c>
      <c r="FY10" s="158">
        <v>0</v>
      </c>
      <c r="FZ10" s="158">
        <v>0</v>
      </c>
      <c r="GA10" s="158">
        <v>0</v>
      </c>
      <c r="GB10" s="158">
        <v>0</v>
      </c>
      <c r="GC10" s="158">
        <v>0</v>
      </c>
      <c r="GD10" s="158">
        <v>0</v>
      </c>
      <c r="GE10" s="5">
        <v>42982.444479166668</v>
      </c>
      <c r="GF10" s="2" t="s">
        <v>11</v>
      </c>
      <c r="GG10" s="2" t="s">
        <v>589</v>
      </c>
      <c r="GH10" s="2" t="s">
        <v>588</v>
      </c>
      <c r="GI10" s="2" t="s">
        <v>62</v>
      </c>
      <c r="GJ10" s="2">
        <v>641</v>
      </c>
      <c r="GK10" s="2">
        <v>39</v>
      </c>
      <c r="GL10" s="2">
        <v>985</v>
      </c>
      <c r="GM10" s="2">
        <v>519352</v>
      </c>
      <c r="GN10" s="2">
        <v>912</v>
      </c>
      <c r="GO10" s="2">
        <v>447</v>
      </c>
      <c r="GQ10" s="2">
        <v>40560</v>
      </c>
    </row>
    <row r="11" spans="1:199" x14ac:dyDescent="0.35">
      <c r="A11" s="2" t="s">
        <v>590</v>
      </c>
      <c r="B11" s="2" t="s">
        <v>101</v>
      </c>
      <c r="D11" s="161">
        <v>2136420</v>
      </c>
      <c r="E11" s="161">
        <v>662840</v>
      </c>
      <c r="F11" s="161">
        <v>6089749</v>
      </c>
      <c r="G11" s="161">
        <v>270619</v>
      </c>
      <c r="H11" s="162">
        <v>252098</v>
      </c>
      <c r="I11" s="162">
        <v>59656</v>
      </c>
      <c r="J11" s="162">
        <v>724680</v>
      </c>
      <c r="K11" s="162">
        <v>32474</v>
      </c>
      <c r="L11" s="161">
        <v>455057</v>
      </c>
      <c r="M11" s="161">
        <v>72912</v>
      </c>
      <c r="N11" s="161">
        <v>870834</v>
      </c>
      <c r="O11" s="161">
        <v>58724</v>
      </c>
      <c r="P11" s="162">
        <v>80000</v>
      </c>
      <c r="Q11" s="162">
        <v>0</v>
      </c>
      <c r="R11" s="161">
        <v>20000</v>
      </c>
      <c r="S11" s="160">
        <v>2626435</v>
      </c>
      <c r="T11" s="161">
        <v>4426210</v>
      </c>
      <c r="U11" s="161">
        <v>900000</v>
      </c>
      <c r="V11" s="161">
        <v>0</v>
      </c>
      <c r="W11" s="161">
        <v>0</v>
      </c>
      <c r="X11" s="160">
        <v>5326210</v>
      </c>
      <c r="Y11" s="159">
        <v>-2699775</v>
      </c>
      <c r="Z11" s="161">
        <v>2046784</v>
      </c>
      <c r="AA11" s="161">
        <v>669468</v>
      </c>
      <c r="AB11" s="161">
        <v>6335647</v>
      </c>
      <c r="AC11" s="161">
        <v>256726</v>
      </c>
      <c r="AD11" s="162">
        <v>241521</v>
      </c>
      <c r="AE11" s="162">
        <v>60252</v>
      </c>
      <c r="AF11" s="162">
        <v>753942</v>
      </c>
      <c r="AG11" s="162">
        <v>30807</v>
      </c>
      <c r="AH11" s="161">
        <v>435965</v>
      </c>
      <c r="AI11" s="161">
        <v>73642</v>
      </c>
      <c r="AJ11" s="161">
        <v>905997</v>
      </c>
      <c r="AK11" s="162">
        <v>55709</v>
      </c>
      <c r="AL11" s="162">
        <v>80000</v>
      </c>
      <c r="AM11" s="161">
        <v>0</v>
      </c>
      <c r="AN11" s="161">
        <v>20000</v>
      </c>
      <c r="AO11" s="160">
        <v>2657835</v>
      </c>
      <c r="AP11" s="161">
        <v>4541292</v>
      </c>
      <c r="AQ11" s="161">
        <v>450000</v>
      </c>
      <c r="AR11" s="161">
        <v>0</v>
      </c>
      <c r="AS11" s="161">
        <v>0</v>
      </c>
      <c r="AT11" s="160">
        <v>4991292</v>
      </c>
      <c r="AU11" s="159">
        <v>-2333457</v>
      </c>
      <c r="AV11" s="161">
        <v>1956252</v>
      </c>
      <c r="AW11" s="161">
        <v>676163</v>
      </c>
      <c r="AX11" s="161">
        <v>6584003</v>
      </c>
      <c r="AY11" s="161">
        <v>242693</v>
      </c>
      <c r="AZ11" s="162">
        <v>230838</v>
      </c>
      <c r="BA11" s="162">
        <v>60855</v>
      </c>
      <c r="BB11" s="162">
        <v>783496</v>
      </c>
      <c r="BC11" s="162">
        <v>29123</v>
      </c>
      <c r="BD11" s="161">
        <v>416682</v>
      </c>
      <c r="BE11" s="161">
        <v>74378</v>
      </c>
      <c r="BF11" s="161">
        <v>941512</v>
      </c>
      <c r="BG11" s="161">
        <v>52664</v>
      </c>
      <c r="BH11" s="162">
        <v>80000</v>
      </c>
      <c r="BI11" s="162">
        <v>0</v>
      </c>
      <c r="BJ11" s="161">
        <v>20000</v>
      </c>
      <c r="BK11" s="160">
        <v>2689548</v>
      </c>
      <c r="BL11" s="161">
        <v>4641200</v>
      </c>
      <c r="BM11" s="161">
        <v>450000</v>
      </c>
      <c r="BN11" s="161">
        <v>0</v>
      </c>
      <c r="BO11" s="161">
        <v>0</v>
      </c>
      <c r="BP11" s="160">
        <v>5091200</v>
      </c>
      <c r="BQ11" s="159">
        <v>-2401652</v>
      </c>
      <c r="BR11" s="161">
        <v>1894158</v>
      </c>
      <c r="BS11" s="161">
        <v>693067</v>
      </c>
      <c r="BT11" s="161">
        <v>6933603</v>
      </c>
      <c r="BU11" s="161">
        <v>232160</v>
      </c>
      <c r="BV11" s="162">
        <v>223511</v>
      </c>
      <c r="BW11" s="162">
        <v>62376</v>
      </c>
      <c r="BX11" s="162">
        <v>825099</v>
      </c>
      <c r="BY11" s="162">
        <v>27859</v>
      </c>
      <c r="BZ11" s="161">
        <v>403456</v>
      </c>
      <c r="CA11" s="161">
        <v>76237</v>
      </c>
      <c r="CB11" s="161">
        <v>991505</v>
      </c>
      <c r="CC11" s="161">
        <v>50379</v>
      </c>
      <c r="CD11" s="162">
        <v>80000</v>
      </c>
      <c r="CE11" s="162">
        <v>0</v>
      </c>
      <c r="CF11" s="161">
        <v>20000</v>
      </c>
      <c r="CG11" s="160">
        <v>2760422</v>
      </c>
      <c r="CH11" s="161">
        <v>4734024</v>
      </c>
      <c r="CI11" s="161">
        <v>450000</v>
      </c>
      <c r="CJ11" s="161">
        <v>0</v>
      </c>
      <c r="CK11" s="161">
        <v>0</v>
      </c>
      <c r="CL11" s="160">
        <v>5184024</v>
      </c>
      <c r="CM11" s="159">
        <v>-2423602</v>
      </c>
      <c r="CN11" s="161">
        <v>1851348</v>
      </c>
      <c r="CO11" s="161">
        <v>718018</v>
      </c>
      <c r="CP11" s="161">
        <v>7368213</v>
      </c>
      <c r="CQ11" s="161">
        <v>223918</v>
      </c>
      <c r="CR11" s="162">
        <v>218459</v>
      </c>
      <c r="CS11" s="162">
        <v>64622</v>
      </c>
      <c r="CT11" s="162">
        <v>876817</v>
      </c>
      <c r="CU11" s="162">
        <v>26870</v>
      </c>
      <c r="CV11" s="161">
        <v>394337</v>
      </c>
      <c r="CW11" s="161">
        <v>78982</v>
      </c>
      <c r="CX11" s="161">
        <v>1053654</v>
      </c>
      <c r="CY11" s="161">
        <v>48590</v>
      </c>
      <c r="CZ11" s="162">
        <v>80000</v>
      </c>
      <c r="DA11" s="162">
        <v>0</v>
      </c>
      <c r="DB11" s="161">
        <v>20000</v>
      </c>
      <c r="DC11" s="160">
        <v>2862331</v>
      </c>
      <c r="DD11" s="161">
        <v>4828705</v>
      </c>
      <c r="DE11" s="161">
        <v>450000</v>
      </c>
      <c r="DF11" s="161">
        <v>0</v>
      </c>
      <c r="DG11" s="161">
        <v>0</v>
      </c>
      <c r="DH11" s="160">
        <v>5278705</v>
      </c>
      <c r="DI11" s="159">
        <v>-2416374</v>
      </c>
      <c r="DJ11" s="161">
        <v>1806996</v>
      </c>
      <c r="DK11" s="161">
        <v>743866</v>
      </c>
      <c r="DL11" s="161">
        <v>7818468</v>
      </c>
      <c r="DM11" s="161">
        <v>215379</v>
      </c>
      <c r="DN11" s="162">
        <v>213226</v>
      </c>
      <c r="DO11" s="162">
        <v>66948</v>
      </c>
      <c r="DP11" s="162">
        <v>930398</v>
      </c>
      <c r="DQ11" s="162">
        <v>25845</v>
      </c>
      <c r="DR11" s="161">
        <v>384890</v>
      </c>
      <c r="DS11" s="161">
        <v>81825</v>
      </c>
      <c r="DT11" s="161">
        <v>1118041</v>
      </c>
      <c r="DU11" s="161">
        <v>46737</v>
      </c>
      <c r="DV11" s="162">
        <v>80000</v>
      </c>
      <c r="DW11" s="162">
        <v>0</v>
      </c>
      <c r="DX11" s="161">
        <v>20000</v>
      </c>
      <c r="DY11" s="160">
        <v>2967910</v>
      </c>
      <c r="DZ11" s="161">
        <v>4925279</v>
      </c>
      <c r="EA11" s="161">
        <v>450000</v>
      </c>
      <c r="EB11" s="161">
        <v>0</v>
      </c>
      <c r="EC11" s="161">
        <v>0</v>
      </c>
      <c r="ED11" s="160">
        <v>5375279</v>
      </c>
      <c r="EE11" s="159">
        <v>-2407369</v>
      </c>
      <c r="EF11" s="161">
        <v>1762855</v>
      </c>
      <c r="EG11" s="161">
        <v>771389</v>
      </c>
      <c r="EH11" s="161">
        <v>8292752</v>
      </c>
      <c r="EI11" s="161">
        <v>206748</v>
      </c>
      <c r="EJ11" s="162">
        <v>208017</v>
      </c>
      <c r="EK11" s="162">
        <v>69425</v>
      </c>
      <c r="EL11" s="162">
        <v>986837</v>
      </c>
      <c r="EM11" s="162">
        <v>24810</v>
      </c>
      <c r="EN11" s="161">
        <v>375488</v>
      </c>
      <c r="EO11" s="161">
        <v>84853</v>
      </c>
      <c r="EP11" s="161">
        <v>1185864</v>
      </c>
      <c r="EQ11" s="161">
        <v>44864</v>
      </c>
      <c r="ER11" s="162">
        <v>80000</v>
      </c>
      <c r="ES11" s="162">
        <v>0</v>
      </c>
      <c r="ET11" s="161">
        <v>20000</v>
      </c>
      <c r="EU11" s="160">
        <v>3080158</v>
      </c>
      <c r="EV11" s="161">
        <v>5023784</v>
      </c>
      <c r="EW11" s="161">
        <v>450000</v>
      </c>
      <c r="EX11" s="161">
        <v>0</v>
      </c>
      <c r="EY11" s="161">
        <v>0</v>
      </c>
      <c r="EZ11" s="160">
        <v>5473784</v>
      </c>
      <c r="FA11" s="159">
        <v>-2393626</v>
      </c>
      <c r="FB11" s="158">
        <v>284</v>
      </c>
      <c r="FC11" s="158">
        <v>52</v>
      </c>
      <c r="FD11" s="158">
        <v>0</v>
      </c>
      <c r="FE11" s="158">
        <v>0</v>
      </c>
      <c r="FF11" s="158">
        <v>14</v>
      </c>
      <c r="FG11" s="158">
        <v>50</v>
      </c>
      <c r="FH11" s="158">
        <v>6</v>
      </c>
      <c r="FI11" s="158">
        <v>2</v>
      </c>
      <c r="FJ11" s="158">
        <v>1</v>
      </c>
      <c r="FK11" s="158">
        <v>11</v>
      </c>
      <c r="FL11" s="158">
        <v>148</v>
      </c>
      <c r="FM11" s="158">
        <v>43</v>
      </c>
      <c r="FN11" s="158">
        <v>1</v>
      </c>
      <c r="FO11" s="158">
        <v>0</v>
      </c>
      <c r="FP11" s="158">
        <v>215</v>
      </c>
      <c r="FQ11" s="158">
        <v>3</v>
      </c>
      <c r="FR11" s="158">
        <v>20</v>
      </c>
      <c r="FS11" s="158">
        <v>237</v>
      </c>
      <c r="FT11" s="158">
        <v>0</v>
      </c>
      <c r="FU11" s="158">
        <v>0</v>
      </c>
      <c r="FV11" s="158">
        <v>0</v>
      </c>
      <c r="FW11" s="158">
        <v>0</v>
      </c>
      <c r="FX11" s="158">
        <v>0</v>
      </c>
      <c r="FY11" s="158">
        <v>0</v>
      </c>
      <c r="FZ11" s="158">
        <v>0</v>
      </c>
      <c r="GA11" s="158">
        <v>0</v>
      </c>
      <c r="GB11" s="158">
        <v>0</v>
      </c>
      <c r="GC11" s="158">
        <v>2</v>
      </c>
      <c r="GD11" s="158">
        <v>0</v>
      </c>
      <c r="GE11" s="5">
        <v>42989.732002314813</v>
      </c>
      <c r="GF11" s="2" t="s">
        <v>11</v>
      </c>
      <c r="GG11" s="2" t="s">
        <v>589</v>
      </c>
      <c r="GH11" s="2" t="s">
        <v>588</v>
      </c>
      <c r="GI11" s="2" t="s">
        <v>100</v>
      </c>
      <c r="GJ11" s="2">
        <v>641</v>
      </c>
      <c r="GK11" s="2">
        <v>39</v>
      </c>
      <c r="GL11" s="2">
        <v>985</v>
      </c>
      <c r="GM11" s="2">
        <v>519358</v>
      </c>
      <c r="GN11" s="2">
        <v>912</v>
      </c>
      <c r="GO11" s="2">
        <v>685</v>
      </c>
      <c r="GQ11" s="2">
        <v>55045</v>
      </c>
    </row>
    <row r="12" spans="1:199" x14ac:dyDescent="0.35">
      <c r="A12" s="2" t="s">
        <v>590</v>
      </c>
      <c r="B12" s="2" t="s">
        <v>61</v>
      </c>
      <c r="D12" s="161">
        <v>3054000</v>
      </c>
      <c r="E12" s="161">
        <v>170000</v>
      </c>
      <c r="F12" s="161">
        <v>5223000</v>
      </c>
      <c r="G12" s="161">
        <v>248000</v>
      </c>
      <c r="H12" s="162">
        <v>447000</v>
      </c>
      <c r="I12" s="162">
        <v>18000</v>
      </c>
      <c r="J12" s="162">
        <v>641000</v>
      </c>
      <c r="K12" s="162">
        <v>36000</v>
      </c>
      <c r="L12" s="161">
        <v>663000</v>
      </c>
      <c r="M12" s="161">
        <v>20000</v>
      </c>
      <c r="N12" s="161">
        <v>747000</v>
      </c>
      <c r="O12" s="161">
        <v>54000</v>
      </c>
      <c r="P12" s="162">
        <v>0</v>
      </c>
      <c r="Q12" s="162">
        <v>0</v>
      </c>
      <c r="R12" s="161">
        <v>0</v>
      </c>
      <c r="S12" s="160">
        <v>2626000</v>
      </c>
      <c r="T12" s="161">
        <v>6310000</v>
      </c>
      <c r="U12" s="161">
        <v>1499000</v>
      </c>
      <c r="V12" s="161">
        <v>0</v>
      </c>
      <c r="W12" s="161">
        <v>0</v>
      </c>
      <c r="X12" s="160">
        <v>7809000</v>
      </c>
      <c r="Y12" s="159">
        <v>-5183000</v>
      </c>
      <c r="Z12" s="161">
        <v>2588000</v>
      </c>
      <c r="AA12" s="161">
        <v>131000</v>
      </c>
      <c r="AB12" s="161">
        <v>5968000</v>
      </c>
      <c r="AC12" s="161">
        <v>226000</v>
      </c>
      <c r="AD12" s="162">
        <v>378000</v>
      </c>
      <c r="AE12" s="162">
        <v>13000</v>
      </c>
      <c r="AF12" s="162">
        <v>729000</v>
      </c>
      <c r="AG12" s="162">
        <v>33000</v>
      </c>
      <c r="AH12" s="161">
        <v>562000</v>
      </c>
      <c r="AI12" s="161">
        <v>16000</v>
      </c>
      <c r="AJ12" s="161">
        <v>853000</v>
      </c>
      <c r="AK12" s="162">
        <v>49000</v>
      </c>
      <c r="AL12" s="162">
        <v>0</v>
      </c>
      <c r="AM12" s="161">
        <v>0</v>
      </c>
      <c r="AN12" s="161">
        <v>0</v>
      </c>
      <c r="AO12" s="160">
        <v>2633000</v>
      </c>
      <c r="AP12" s="161">
        <v>6569000</v>
      </c>
      <c r="AQ12" s="161">
        <v>1283000</v>
      </c>
      <c r="AR12" s="161">
        <v>0</v>
      </c>
      <c r="AS12" s="161">
        <v>0</v>
      </c>
      <c r="AT12" s="160">
        <v>7852000</v>
      </c>
      <c r="AU12" s="159">
        <v>-5219000</v>
      </c>
      <c r="AV12" s="161">
        <v>1955000</v>
      </c>
      <c r="AW12" s="161">
        <v>130000</v>
      </c>
      <c r="AX12" s="161">
        <v>6683000</v>
      </c>
      <c r="AY12" s="161">
        <v>229000</v>
      </c>
      <c r="AZ12" s="162">
        <v>290000</v>
      </c>
      <c r="BA12" s="162">
        <v>13000</v>
      </c>
      <c r="BB12" s="162">
        <v>814000</v>
      </c>
      <c r="BC12" s="162">
        <v>33000</v>
      </c>
      <c r="BD12" s="161">
        <v>424000</v>
      </c>
      <c r="BE12" s="161">
        <v>15000</v>
      </c>
      <c r="BF12" s="161">
        <v>956000</v>
      </c>
      <c r="BG12" s="161">
        <v>50000</v>
      </c>
      <c r="BH12" s="162">
        <v>0</v>
      </c>
      <c r="BI12" s="162">
        <v>0</v>
      </c>
      <c r="BJ12" s="161">
        <v>0</v>
      </c>
      <c r="BK12" s="160">
        <v>2595000</v>
      </c>
      <c r="BL12" s="161">
        <v>6783000</v>
      </c>
      <c r="BM12" s="161">
        <v>836000</v>
      </c>
      <c r="BN12" s="161">
        <v>0</v>
      </c>
      <c r="BO12" s="161">
        <v>0</v>
      </c>
      <c r="BP12" s="160">
        <v>7619000</v>
      </c>
      <c r="BQ12" s="159">
        <v>-5024000</v>
      </c>
      <c r="BR12" s="161">
        <v>1350000</v>
      </c>
      <c r="BS12" s="161">
        <v>96000</v>
      </c>
      <c r="BT12" s="161">
        <v>7423000</v>
      </c>
      <c r="BU12" s="161">
        <v>212000</v>
      </c>
      <c r="BV12" s="162">
        <v>207000</v>
      </c>
      <c r="BW12" s="162">
        <v>9000</v>
      </c>
      <c r="BX12" s="162">
        <v>902000</v>
      </c>
      <c r="BY12" s="162">
        <v>30000</v>
      </c>
      <c r="BZ12" s="161">
        <v>293000</v>
      </c>
      <c r="CA12" s="161">
        <v>11000</v>
      </c>
      <c r="CB12" s="161">
        <v>1063000</v>
      </c>
      <c r="CC12" s="161">
        <v>46000</v>
      </c>
      <c r="CD12" s="162">
        <v>0</v>
      </c>
      <c r="CE12" s="162">
        <v>0</v>
      </c>
      <c r="CF12" s="161">
        <v>0</v>
      </c>
      <c r="CG12" s="160">
        <v>2561000</v>
      </c>
      <c r="CH12" s="161">
        <v>7039000</v>
      </c>
      <c r="CI12" s="161">
        <v>1605000</v>
      </c>
      <c r="CJ12" s="161">
        <v>0</v>
      </c>
      <c r="CK12" s="161">
        <v>0</v>
      </c>
      <c r="CL12" s="160">
        <v>8644000</v>
      </c>
      <c r="CM12" s="159">
        <v>-6083000</v>
      </c>
      <c r="CN12" s="161">
        <v>613000</v>
      </c>
      <c r="CO12" s="161">
        <v>72000</v>
      </c>
      <c r="CP12" s="161">
        <v>7985000</v>
      </c>
      <c r="CQ12" s="161">
        <v>210000</v>
      </c>
      <c r="CR12" s="162">
        <v>99000</v>
      </c>
      <c r="CS12" s="162">
        <v>7000</v>
      </c>
      <c r="CT12" s="162">
        <v>962000</v>
      </c>
      <c r="CU12" s="162">
        <v>30000</v>
      </c>
      <c r="CV12" s="161">
        <v>133000</v>
      </c>
      <c r="CW12" s="161">
        <v>9000</v>
      </c>
      <c r="CX12" s="161">
        <v>1142000</v>
      </c>
      <c r="CY12" s="161">
        <v>46000</v>
      </c>
      <c r="CZ12" s="162">
        <v>0</v>
      </c>
      <c r="DA12" s="162">
        <v>0</v>
      </c>
      <c r="DB12" s="161">
        <v>0</v>
      </c>
      <c r="DC12" s="160">
        <v>2428000</v>
      </c>
      <c r="DD12" s="161">
        <v>7237000</v>
      </c>
      <c r="DE12" s="161">
        <v>759000</v>
      </c>
      <c r="DF12" s="161">
        <v>0</v>
      </c>
      <c r="DG12" s="161">
        <v>0</v>
      </c>
      <c r="DH12" s="160">
        <v>7996000</v>
      </c>
      <c r="DI12" s="159">
        <v>-5568000</v>
      </c>
      <c r="DJ12" s="161">
        <v>0</v>
      </c>
      <c r="DK12" s="161">
        <v>0</v>
      </c>
      <c r="DL12" s="161">
        <v>9079</v>
      </c>
      <c r="DM12" s="161">
        <v>0</v>
      </c>
      <c r="DN12" s="162">
        <v>0</v>
      </c>
      <c r="DO12" s="162">
        <v>0</v>
      </c>
      <c r="DP12" s="162">
        <v>1104000</v>
      </c>
      <c r="DQ12" s="162">
        <v>0</v>
      </c>
      <c r="DR12" s="161">
        <v>0</v>
      </c>
      <c r="DS12" s="161">
        <v>0</v>
      </c>
      <c r="DT12" s="161">
        <v>1298000</v>
      </c>
      <c r="DU12" s="161">
        <v>0</v>
      </c>
      <c r="DV12" s="162">
        <v>0</v>
      </c>
      <c r="DW12" s="162">
        <v>0</v>
      </c>
      <c r="DX12" s="161">
        <v>0</v>
      </c>
      <c r="DY12" s="160">
        <v>2402000</v>
      </c>
      <c r="DZ12" s="161">
        <v>7475000</v>
      </c>
      <c r="EA12" s="161">
        <v>1257000</v>
      </c>
      <c r="EB12" s="161">
        <v>0</v>
      </c>
      <c r="EC12" s="161">
        <v>0</v>
      </c>
      <c r="ED12" s="160">
        <v>8732000</v>
      </c>
      <c r="EE12" s="159">
        <v>-6330000</v>
      </c>
      <c r="EF12" s="161">
        <v>0</v>
      </c>
      <c r="EG12" s="161">
        <v>0</v>
      </c>
      <c r="EH12" s="161">
        <v>9527000</v>
      </c>
      <c r="EI12" s="161">
        <v>0</v>
      </c>
      <c r="EJ12" s="162">
        <v>0</v>
      </c>
      <c r="EK12" s="162">
        <v>0</v>
      </c>
      <c r="EL12" s="162">
        <v>1157000</v>
      </c>
      <c r="EM12" s="162">
        <v>0</v>
      </c>
      <c r="EN12" s="161">
        <v>0</v>
      </c>
      <c r="EO12" s="161">
        <v>0</v>
      </c>
      <c r="EP12" s="161">
        <v>1362000</v>
      </c>
      <c r="EQ12" s="161">
        <v>0</v>
      </c>
      <c r="ER12" s="162">
        <v>0</v>
      </c>
      <c r="ES12" s="162">
        <v>0</v>
      </c>
      <c r="ET12" s="161">
        <v>0</v>
      </c>
      <c r="EU12" s="160">
        <v>2519000</v>
      </c>
      <c r="EV12" s="161">
        <v>7633000</v>
      </c>
      <c r="EW12" s="161">
        <v>102000</v>
      </c>
      <c r="EX12" s="161">
        <v>0</v>
      </c>
      <c r="EY12" s="161">
        <v>0</v>
      </c>
      <c r="EZ12" s="160">
        <v>7735000</v>
      </c>
      <c r="FA12" s="159">
        <v>-5216000</v>
      </c>
      <c r="FB12" s="158">
        <v>323</v>
      </c>
      <c r="FC12" s="158">
        <v>78</v>
      </c>
      <c r="FD12" s="158">
        <v>2</v>
      </c>
      <c r="FE12" s="158">
        <v>18</v>
      </c>
      <c r="FF12" s="158">
        <v>17</v>
      </c>
      <c r="FG12" s="158">
        <v>86</v>
      </c>
      <c r="FH12" s="158">
        <v>32</v>
      </c>
      <c r="FI12" s="158">
        <v>22</v>
      </c>
      <c r="FJ12" s="158">
        <v>10</v>
      </c>
      <c r="FK12" s="158">
        <v>38</v>
      </c>
      <c r="FL12" s="158">
        <v>42</v>
      </c>
      <c r="FM12" s="158">
        <v>65</v>
      </c>
      <c r="FN12" s="158">
        <v>14</v>
      </c>
      <c r="FO12" s="158">
        <v>0</v>
      </c>
      <c r="FP12" s="158">
        <v>111</v>
      </c>
      <c r="FQ12" s="158">
        <v>11</v>
      </c>
      <c r="FR12" s="158">
        <v>0</v>
      </c>
      <c r="FS12" s="158">
        <v>229</v>
      </c>
      <c r="FT12" s="158">
        <v>0</v>
      </c>
      <c r="FU12" s="158">
        <v>0</v>
      </c>
      <c r="FV12" s="158">
        <v>0</v>
      </c>
      <c r="FW12" s="158">
        <v>1</v>
      </c>
      <c r="FX12" s="158">
        <v>1</v>
      </c>
      <c r="FY12" s="158">
        <v>0</v>
      </c>
      <c r="FZ12" s="158">
        <v>0</v>
      </c>
      <c r="GA12" s="158">
        <v>0</v>
      </c>
      <c r="GB12" s="158">
        <v>0</v>
      </c>
      <c r="GC12" s="158">
        <v>0</v>
      </c>
      <c r="GD12" s="158">
        <v>0</v>
      </c>
      <c r="GE12" s="5">
        <v>42982.744317129633</v>
      </c>
      <c r="GF12" s="2" t="s">
        <v>11</v>
      </c>
      <c r="GG12" s="2" t="s">
        <v>589</v>
      </c>
      <c r="GH12" s="2" t="s">
        <v>588</v>
      </c>
      <c r="GI12" s="2" t="s">
        <v>60</v>
      </c>
      <c r="GJ12" s="2">
        <v>641</v>
      </c>
      <c r="GK12" s="2">
        <v>39</v>
      </c>
      <c r="GL12" s="2">
        <v>985</v>
      </c>
      <c r="GM12" s="2">
        <v>518749</v>
      </c>
      <c r="GN12" s="2">
        <v>912</v>
      </c>
      <c r="GO12" s="2">
        <v>686</v>
      </c>
      <c r="GQ12" s="2">
        <v>48667</v>
      </c>
    </row>
    <row r="13" spans="1:199" x14ac:dyDescent="0.35">
      <c r="A13" s="2" t="s">
        <v>590</v>
      </c>
      <c r="B13" s="2" t="s">
        <v>91</v>
      </c>
      <c r="D13" s="161">
        <v>3270000</v>
      </c>
      <c r="E13" s="161">
        <v>130000</v>
      </c>
      <c r="F13" s="161">
        <v>10000000</v>
      </c>
      <c r="G13" s="161">
        <v>200000</v>
      </c>
      <c r="H13" s="162">
        <v>650000</v>
      </c>
      <c r="I13" s="162">
        <v>20000</v>
      </c>
      <c r="J13" s="162">
        <v>1120000</v>
      </c>
      <c r="K13" s="162">
        <v>39000</v>
      </c>
      <c r="L13" s="161">
        <v>710000</v>
      </c>
      <c r="M13" s="161">
        <v>15000</v>
      </c>
      <c r="N13" s="161">
        <v>1430000</v>
      </c>
      <c r="O13" s="161">
        <v>44000</v>
      </c>
      <c r="P13" s="162">
        <v>270000</v>
      </c>
      <c r="Q13" s="162">
        <v>0</v>
      </c>
      <c r="R13" s="161">
        <v>0</v>
      </c>
      <c r="S13" s="160">
        <v>4298000</v>
      </c>
      <c r="T13" s="161">
        <v>10760000</v>
      </c>
      <c r="U13" s="161">
        <v>1100000</v>
      </c>
      <c r="V13" s="161">
        <v>0</v>
      </c>
      <c r="W13" s="161">
        <v>100000</v>
      </c>
      <c r="X13" s="160">
        <v>11960000</v>
      </c>
      <c r="Y13" s="159">
        <v>-7662000</v>
      </c>
      <c r="Z13" s="161">
        <v>2710000</v>
      </c>
      <c r="AA13" s="161">
        <v>130000</v>
      </c>
      <c r="AB13" s="161">
        <v>10510000</v>
      </c>
      <c r="AC13" s="161">
        <v>180000</v>
      </c>
      <c r="AD13" s="162">
        <v>538000</v>
      </c>
      <c r="AE13" s="162">
        <v>20000</v>
      </c>
      <c r="AF13" s="162">
        <v>1177000</v>
      </c>
      <c r="AG13" s="162">
        <v>35000</v>
      </c>
      <c r="AH13" s="161">
        <v>588000</v>
      </c>
      <c r="AI13" s="161">
        <v>15000</v>
      </c>
      <c r="AJ13" s="161">
        <v>1503000</v>
      </c>
      <c r="AK13" s="162">
        <v>39000</v>
      </c>
      <c r="AL13" s="162">
        <v>300000</v>
      </c>
      <c r="AM13" s="161">
        <v>0</v>
      </c>
      <c r="AN13" s="161">
        <v>0</v>
      </c>
      <c r="AO13" s="160">
        <v>4215000</v>
      </c>
      <c r="AP13" s="161">
        <v>11020000</v>
      </c>
      <c r="AQ13" s="161">
        <v>1800000</v>
      </c>
      <c r="AR13" s="161">
        <v>0</v>
      </c>
      <c r="AS13" s="161">
        <v>100000</v>
      </c>
      <c r="AT13" s="160">
        <v>12920000</v>
      </c>
      <c r="AU13" s="159">
        <v>-8705000</v>
      </c>
      <c r="AV13" s="161">
        <v>1700000</v>
      </c>
      <c r="AW13" s="161">
        <v>120000</v>
      </c>
      <c r="AX13" s="161">
        <v>11790000</v>
      </c>
      <c r="AY13" s="161">
        <v>150000</v>
      </c>
      <c r="AZ13" s="162">
        <v>338000</v>
      </c>
      <c r="BA13" s="162">
        <v>19000</v>
      </c>
      <c r="BB13" s="162">
        <v>1321000</v>
      </c>
      <c r="BC13" s="162">
        <v>29000</v>
      </c>
      <c r="BD13" s="161">
        <v>369000</v>
      </c>
      <c r="BE13" s="161">
        <v>14000</v>
      </c>
      <c r="BF13" s="161">
        <v>1686000</v>
      </c>
      <c r="BG13" s="161">
        <v>33000</v>
      </c>
      <c r="BH13" s="162">
        <v>330000</v>
      </c>
      <c r="BI13" s="162">
        <v>0</v>
      </c>
      <c r="BJ13" s="161">
        <v>0</v>
      </c>
      <c r="BK13" s="160">
        <v>4139000</v>
      </c>
      <c r="BL13" s="161">
        <v>11300000</v>
      </c>
      <c r="BM13" s="161">
        <v>1700000</v>
      </c>
      <c r="BN13" s="161">
        <v>0</v>
      </c>
      <c r="BO13" s="161">
        <v>250000</v>
      </c>
      <c r="BP13" s="160">
        <v>13250000</v>
      </c>
      <c r="BQ13" s="159">
        <v>-9111000</v>
      </c>
      <c r="BR13" s="161">
        <v>950000</v>
      </c>
      <c r="BS13" s="161">
        <v>110000</v>
      </c>
      <c r="BT13" s="161">
        <v>12660000</v>
      </c>
      <c r="BU13" s="161">
        <v>120000</v>
      </c>
      <c r="BV13" s="162">
        <v>189000</v>
      </c>
      <c r="BW13" s="162">
        <v>17000</v>
      </c>
      <c r="BX13" s="162">
        <v>1418000</v>
      </c>
      <c r="BY13" s="162">
        <v>23000</v>
      </c>
      <c r="BZ13" s="161">
        <v>206000</v>
      </c>
      <c r="CA13" s="161">
        <v>13000</v>
      </c>
      <c r="CB13" s="161">
        <v>1810000</v>
      </c>
      <c r="CC13" s="161">
        <v>26000</v>
      </c>
      <c r="CD13" s="162">
        <v>340000</v>
      </c>
      <c r="CE13" s="162">
        <v>0</v>
      </c>
      <c r="CF13" s="161">
        <v>0</v>
      </c>
      <c r="CG13" s="160">
        <v>4042000</v>
      </c>
      <c r="CH13" s="161">
        <v>11500000</v>
      </c>
      <c r="CI13" s="161">
        <v>900000</v>
      </c>
      <c r="CJ13" s="161">
        <v>0</v>
      </c>
      <c r="CK13" s="161">
        <v>100000</v>
      </c>
      <c r="CL13" s="160">
        <v>12500000</v>
      </c>
      <c r="CM13" s="159">
        <v>-8458000</v>
      </c>
      <c r="CN13" s="161">
        <v>520000</v>
      </c>
      <c r="CO13" s="161">
        <v>50000</v>
      </c>
      <c r="CP13" s="161">
        <v>14240000</v>
      </c>
      <c r="CQ13" s="161">
        <v>100000</v>
      </c>
      <c r="CR13" s="162">
        <v>103000</v>
      </c>
      <c r="CS13" s="162">
        <v>8000</v>
      </c>
      <c r="CT13" s="162">
        <v>1595000</v>
      </c>
      <c r="CU13" s="162">
        <v>20000</v>
      </c>
      <c r="CV13" s="161">
        <v>113000</v>
      </c>
      <c r="CW13" s="161">
        <v>6000</v>
      </c>
      <c r="CX13" s="161">
        <v>2036000</v>
      </c>
      <c r="CY13" s="161">
        <v>22000</v>
      </c>
      <c r="CZ13" s="162">
        <v>340000</v>
      </c>
      <c r="DA13" s="162">
        <v>0</v>
      </c>
      <c r="DB13" s="161">
        <v>0</v>
      </c>
      <c r="DC13" s="160">
        <v>4243000</v>
      </c>
      <c r="DD13" s="161">
        <v>11600000</v>
      </c>
      <c r="DE13" s="161">
        <v>400000</v>
      </c>
      <c r="DF13" s="161">
        <v>0</v>
      </c>
      <c r="DG13" s="161">
        <v>100000</v>
      </c>
      <c r="DH13" s="160">
        <v>12100000</v>
      </c>
      <c r="DI13" s="159">
        <v>-7857000</v>
      </c>
      <c r="DJ13" s="161">
        <v>260000</v>
      </c>
      <c r="DK13" s="161">
        <v>20000</v>
      </c>
      <c r="DL13" s="161">
        <v>15060000</v>
      </c>
      <c r="DM13" s="161">
        <v>80000</v>
      </c>
      <c r="DN13" s="162">
        <v>51000</v>
      </c>
      <c r="DO13" s="162">
        <v>3000</v>
      </c>
      <c r="DP13" s="162">
        <v>1685000</v>
      </c>
      <c r="DQ13" s="162">
        <v>15000</v>
      </c>
      <c r="DR13" s="161">
        <v>56000</v>
      </c>
      <c r="DS13" s="161">
        <v>2000</v>
      </c>
      <c r="DT13" s="161">
        <v>2155000</v>
      </c>
      <c r="DU13" s="161">
        <v>17000</v>
      </c>
      <c r="DV13" s="162">
        <v>350000</v>
      </c>
      <c r="DW13" s="162">
        <v>0</v>
      </c>
      <c r="DX13" s="161">
        <v>0</v>
      </c>
      <c r="DY13" s="160">
        <v>4334000</v>
      </c>
      <c r="DZ13" s="161">
        <v>11690000</v>
      </c>
      <c r="EA13" s="161">
        <v>800000</v>
      </c>
      <c r="EB13" s="161">
        <v>0</v>
      </c>
      <c r="EC13" s="161">
        <v>100000</v>
      </c>
      <c r="ED13" s="160">
        <v>12590000</v>
      </c>
      <c r="EE13" s="159">
        <v>-8256000</v>
      </c>
      <c r="EF13" s="161">
        <v>0</v>
      </c>
      <c r="EG13" s="161">
        <v>0</v>
      </c>
      <c r="EH13" s="161">
        <v>16540000</v>
      </c>
      <c r="EI13" s="161">
        <v>60000</v>
      </c>
      <c r="EJ13" s="162">
        <v>0</v>
      </c>
      <c r="EK13" s="162">
        <v>0</v>
      </c>
      <c r="EL13" s="162">
        <v>1852000</v>
      </c>
      <c r="EM13" s="162">
        <v>12000</v>
      </c>
      <c r="EN13" s="161">
        <v>0</v>
      </c>
      <c r="EO13" s="161">
        <v>0</v>
      </c>
      <c r="EP13" s="161">
        <v>2365000</v>
      </c>
      <c r="EQ13" s="161">
        <v>13000</v>
      </c>
      <c r="ER13" s="162">
        <v>350000</v>
      </c>
      <c r="ES13" s="162">
        <v>0</v>
      </c>
      <c r="ET13" s="161">
        <v>0</v>
      </c>
      <c r="EU13" s="160">
        <v>4592000</v>
      </c>
      <c r="EV13" s="161">
        <v>11800000</v>
      </c>
      <c r="EW13" s="161">
        <v>700000</v>
      </c>
      <c r="EX13" s="161">
        <v>0</v>
      </c>
      <c r="EY13" s="161">
        <v>100000</v>
      </c>
      <c r="EZ13" s="160">
        <v>12600000</v>
      </c>
      <c r="FA13" s="159">
        <v>-8008000</v>
      </c>
      <c r="FB13" s="158">
        <v>659</v>
      </c>
      <c r="FC13" s="158">
        <v>64</v>
      </c>
      <c r="FD13" s="158">
        <v>3</v>
      </c>
      <c r="FE13" s="158">
        <v>0</v>
      </c>
      <c r="FF13" s="158">
        <v>39</v>
      </c>
      <c r="FG13" s="158">
        <v>89</v>
      </c>
      <c r="FH13" s="158">
        <v>0</v>
      </c>
      <c r="FI13" s="158">
        <v>17</v>
      </c>
      <c r="FJ13" s="158">
        <v>2</v>
      </c>
      <c r="FK13" s="158">
        <v>0</v>
      </c>
      <c r="FL13" s="158">
        <v>190</v>
      </c>
      <c r="FM13" s="158">
        <v>35</v>
      </c>
      <c r="FN13" s="158">
        <v>0</v>
      </c>
      <c r="FO13" s="158">
        <v>3</v>
      </c>
      <c r="FP13" s="158">
        <v>244</v>
      </c>
      <c r="FQ13" s="158">
        <v>0</v>
      </c>
      <c r="FR13" s="158">
        <v>27</v>
      </c>
      <c r="FS13" s="158">
        <v>227</v>
      </c>
      <c r="FT13" s="158">
        <v>0</v>
      </c>
      <c r="FU13" s="158">
        <v>0</v>
      </c>
      <c r="FV13" s="158">
        <v>0</v>
      </c>
      <c r="FW13" s="158">
        <v>0</v>
      </c>
      <c r="FX13" s="158">
        <v>0</v>
      </c>
      <c r="FY13" s="158">
        <v>0</v>
      </c>
      <c r="FZ13" s="158">
        <v>1</v>
      </c>
      <c r="GA13" s="158">
        <v>1</v>
      </c>
      <c r="GB13" s="158">
        <v>0</v>
      </c>
      <c r="GC13" s="158">
        <v>0</v>
      </c>
      <c r="GD13" s="158">
        <v>0</v>
      </c>
      <c r="GE13" s="5">
        <v>42986.690752314818</v>
      </c>
      <c r="GF13" s="2" t="s">
        <v>11</v>
      </c>
      <c r="GG13" s="2" t="s">
        <v>589</v>
      </c>
      <c r="GH13" s="2" t="s">
        <v>588</v>
      </c>
      <c r="GI13" s="2" t="s">
        <v>90</v>
      </c>
      <c r="GJ13" s="2">
        <v>641</v>
      </c>
      <c r="GK13" s="2">
        <v>39</v>
      </c>
      <c r="GL13" s="2">
        <v>985</v>
      </c>
      <c r="GM13" s="2">
        <v>519348</v>
      </c>
      <c r="GN13" s="2">
        <v>912</v>
      </c>
      <c r="GO13" s="2">
        <v>450</v>
      </c>
      <c r="GQ13" s="2">
        <v>48088</v>
      </c>
    </row>
    <row r="14" spans="1:199" x14ac:dyDescent="0.35">
      <c r="A14" s="2" t="s">
        <v>590</v>
      </c>
      <c r="B14" s="2" t="s">
        <v>53</v>
      </c>
      <c r="D14" s="161">
        <v>7157109</v>
      </c>
      <c r="E14" s="161">
        <v>1012640</v>
      </c>
      <c r="F14" s="161">
        <v>19135268</v>
      </c>
      <c r="G14" s="161">
        <v>961612</v>
      </c>
      <c r="H14" s="162">
        <v>1033960</v>
      </c>
      <c r="I14" s="162">
        <v>102038</v>
      </c>
      <c r="J14" s="162">
        <v>2405629</v>
      </c>
      <c r="K14" s="162">
        <v>147437</v>
      </c>
      <c r="L14" s="161">
        <v>1553094</v>
      </c>
      <c r="M14" s="161">
        <v>111390</v>
      </c>
      <c r="N14" s="161">
        <v>2736343</v>
      </c>
      <c r="O14" s="161">
        <v>208670</v>
      </c>
      <c r="P14" s="162">
        <v>422970</v>
      </c>
      <c r="Q14" s="162">
        <v>0</v>
      </c>
      <c r="R14" s="161">
        <v>0</v>
      </c>
      <c r="S14" s="160">
        <v>8721531</v>
      </c>
      <c r="T14" s="161">
        <v>17766358</v>
      </c>
      <c r="U14" s="161">
        <v>3595399</v>
      </c>
      <c r="V14" s="161">
        <v>8367</v>
      </c>
      <c r="W14" s="161">
        <v>0</v>
      </c>
      <c r="X14" s="160">
        <v>21370124</v>
      </c>
      <c r="Y14" s="159">
        <v>-12648593</v>
      </c>
      <c r="Z14" s="161">
        <v>5535752</v>
      </c>
      <c r="AA14" s="161">
        <v>953024</v>
      </c>
      <c r="AB14" s="161">
        <v>20892117</v>
      </c>
      <c r="AC14" s="161">
        <v>984126</v>
      </c>
      <c r="AD14" s="162">
        <v>799729</v>
      </c>
      <c r="AE14" s="162">
        <v>96031</v>
      </c>
      <c r="AF14" s="162">
        <v>2626495</v>
      </c>
      <c r="AG14" s="162">
        <v>150889</v>
      </c>
      <c r="AH14" s="161">
        <v>1201258</v>
      </c>
      <c r="AI14" s="161">
        <v>104833</v>
      </c>
      <c r="AJ14" s="161">
        <v>2987573</v>
      </c>
      <c r="AK14" s="162">
        <v>213555</v>
      </c>
      <c r="AL14" s="162">
        <v>293090</v>
      </c>
      <c r="AM14" s="161">
        <v>0</v>
      </c>
      <c r="AN14" s="161">
        <v>0</v>
      </c>
      <c r="AO14" s="160">
        <v>8473453</v>
      </c>
      <c r="AP14" s="161">
        <v>18452866</v>
      </c>
      <c r="AQ14" s="161">
        <v>3520890</v>
      </c>
      <c r="AR14" s="161">
        <v>0</v>
      </c>
      <c r="AS14" s="161">
        <v>0</v>
      </c>
      <c r="AT14" s="160">
        <v>21973756</v>
      </c>
      <c r="AU14" s="159">
        <v>-13500303</v>
      </c>
      <c r="AV14" s="161">
        <v>3993261</v>
      </c>
      <c r="AW14" s="161">
        <v>898497</v>
      </c>
      <c r="AX14" s="161">
        <v>22578111</v>
      </c>
      <c r="AY14" s="161">
        <v>977578</v>
      </c>
      <c r="AZ14" s="162">
        <v>576891</v>
      </c>
      <c r="BA14" s="162">
        <v>90537</v>
      </c>
      <c r="BB14" s="162">
        <v>2838453</v>
      </c>
      <c r="BC14" s="162">
        <v>149885</v>
      </c>
      <c r="BD14" s="161">
        <v>866538</v>
      </c>
      <c r="BE14" s="161">
        <v>98835</v>
      </c>
      <c r="BF14" s="161">
        <v>3228669</v>
      </c>
      <c r="BG14" s="161">
        <v>212135</v>
      </c>
      <c r="BH14" s="162">
        <v>123875</v>
      </c>
      <c r="BI14" s="162">
        <v>0</v>
      </c>
      <c r="BJ14" s="161">
        <v>0</v>
      </c>
      <c r="BK14" s="160">
        <v>8185818</v>
      </c>
      <c r="BL14" s="161">
        <v>19400868</v>
      </c>
      <c r="BM14" s="161">
        <v>3503597</v>
      </c>
      <c r="BN14" s="161">
        <v>0</v>
      </c>
      <c r="BO14" s="161">
        <v>0</v>
      </c>
      <c r="BP14" s="160">
        <v>22904465</v>
      </c>
      <c r="BQ14" s="159">
        <v>-14718647</v>
      </c>
      <c r="BR14" s="161">
        <v>2237407</v>
      </c>
      <c r="BS14" s="161">
        <v>879972</v>
      </c>
      <c r="BT14" s="161">
        <v>24730532</v>
      </c>
      <c r="BU14" s="161">
        <v>955396</v>
      </c>
      <c r="BV14" s="162">
        <v>323230</v>
      </c>
      <c r="BW14" s="162">
        <v>88670</v>
      </c>
      <c r="BX14" s="162">
        <v>3109050</v>
      </c>
      <c r="BY14" s="162">
        <v>146484</v>
      </c>
      <c r="BZ14" s="161">
        <v>485517</v>
      </c>
      <c r="CA14" s="161">
        <v>96797</v>
      </c>
      <c r="CB14" s="161">
        <v>3536466</v>
      </c>
      <c r="CC14" s="161">
        <v>207321</v>
      </c>
      <c r="CD14" s="162">
        <v>123875</v>
      </c>
      <c r="CE14" s="162">
        <v>0</v>
      </c>
      <c r="CF14" s="161">
        <v>0</v>
      </c>
      <c r="CG14" s="160">
        <v>8117410</v>
      </c>
      <c r="CH14" s="161">
        <v>20405547</v>
      </c>
      <c r="CI14" s="161">
        <v>3400063</v>
      </c>
      <c r="CJ14" s="161">
        <v>0</v>
      </c>
      <c r="CK14" s="161">
        <v>0</v>
      </c>
      <c r="CL14" s="160">
        <v>23805610</v>
      </c>
      <c r="CM14" s="159">
        <v>-15688200</v>
      </c>
      <c r="CN14" s="161">
        <v>853102</v>
      </c>
      <c r="CO14" s="161">
        <v>882801</v>
      </c>
      <c r="CP14" s="161">
        <v>27042433</v>
      </c>
      <c r="CQ14" s="161">
        <v>939144</v>
      </c>
      <c r="CR14" s="162">
        <v>123245</v>
      </c>
      <c r="CS14" s="162">
        <v>88955</v>
      </c>
      <c r="CT14" s="162">
        <v>3399695</v>
      </c>
      <c r="CU14" s="162">
        <v>143992</v>
      </c>
      <c r="CV14" s="161">
        <v>185123</v>
      </c>
      <c r="CW14" s="161">
        <v>97108</v>
      </c>
      <c r="CX14" s="161">
        <v>3867068</v>
      </c>
      <c r="CY14" s="161">
        <v>203794</v>
      </c>
      <c r="CZ14" s="162">
        <v>123875</v>
      </c>
      <c r="DA14" s="162">
        <v>0</v>
      </c>
      <c r="DB14" s="161">
        <v>0</v>
      </c>
      <c r="DC14" s="160">
        <v>8232855</v>
      </c>
      <c r="DD14" s="161">
        <v>21345180</v>
      </c>
      <c r="DE14" s="161">
        <v>2638358</v>
      </c>
      <c r="DF14" s="161">
        <v>0</v>
      </c>
      <c r="DG14" s="161">
        <v>0</v>
      </c>
      <c r="DH14" s="160">
        <v>23983538</v>
      </c>
      <c r="DI14" s="159">
        <v>-15750683</v>
      </c>
      <c r="DJ14" s="161">
        <v>0</v>
      </c>
      <c r="DK14" s="161">
        <v>932873</v>
      </c>
      <c r="DL14" s="161">
        <v>27999417</v>
      </c>
      <c r="DM14" s="161">
        <v>992412</v>
      </c>
      <c r="DN14" s="162">
        <v>0</v>
      </c>
      <c r="DO14" s="162">
        <v>94001</v>
      </c>
      <c r="DP14" s="162">
        <v>3646723</v>
      </c>
      <c r="DQ14" s="162">
        <v>152159</v>
      </c>
      <c r="DR14" s="161">
        <v>0</v>
      </c>
      <c r="DS14" s="161">
        <v>102616</v>
      </c>
      <c r="DT14" s="161">
        <v>4003917</v>
      </c>
      <c r="DU14" s="161">
        <v>215353</v>
      </c>
      <c r="DV14" s="162">
        <v>123875</v>
      </c>
      <c r="DW14" s="162">
        <v>0</v>
      </c>
      <c r="DX14" s="161">
        <v>0</v>
      </c>
      <c r="DY14" s="160">
        <v>8338644</v>
      </c>
      <c r="DZ14" s="161">
        <v>22170994</v>
      </c>
      <c r="EA14" s="161">
        <v>1965017</v>
      </c>
      <c r="EB14" s="161">
        <v>0</v>
      </c>
      <c r="EC14" s="161">
        <v>0</v>
      </c>
      <c r="ED14" s="160">
        <v>24136011</v>
      </c>
      <c r="EE14" s="159">
        <v>-15797367</v>
      </c>
      <c r="EF14" s="161">
        <v>0</v>
      </c>
      <c r="EG14" s="161">
        <v>986737</v>
      </c>
      <c r="EH14" s="161">
        <v>29616103</v>
      </c>
      <c r="EI14" s="161">
        <v>1049714</v>
      </c>
      <c r="EJ14" s="162">
        <v>0</v>
      </c>
      <c r="EK14" s="162">
        <v>99428</v>
      </c>
      <c r="EL14" s="162">
        <v>3857284</v>
      </c>
      <c r="EM14" s="162">
        <v>160945</v>
      </c>
      <c r="EN14" s="161">
        <v>0</v>
      </c>
      <c r="EO14" s="161">
        <v>108541</v>
      </c>
      <c r="EP14" s="161">
        <v>4235103</v>
      </c>
      <c r="EQ14" s="161">
        <v>227788</v>
      </c>
      <c r="ER14" s="162">
        <v>123875</v>
      </c>
      <c r="ES14" s="162">
        <v>0</v>
      </c>
      <c r="ET14" s="161">
        <v>0</v>
      </c>
      <c r="EU14" s="160">
        <v>8812964</v>
      </c>
      <c r="EV14" s="161">
        <v>23268743</v>
      </c>
      <c r="EW14" s="161">
        <v>5428686</v>
      </c>
      <c r="EX14" s="161">
        <v>0</v>
      </c>
      <c r="EY14" s="161">
        <v>0</v>
      </c>
      <c r="EZ14" s="160">
        <v>28697429</v>
      </c>
      <c r="FA14" s="159">
        <v>-19884465</v>
      </c>
      <c r="FB14" s="158">
        <v>942</v>
      </c>
      <c r="FC14" s="158">
        <v>214</v>
      </c>
      <c r="FD14" s="158">
        <v>3</v>
      </c>
      <c r="FE14" s="158">
        <v>20</v>
      </c>
      <c r="FF14" s="158">
        <v>64</v>
      </c>
      <c r="FG14" s="158">
        <v>210</v>
      </c>
      <c r="FH14" s="158">
        <v>0</v>
      </c>
      <c r="FI14" s="158">
        <v>45</v>
      </c>
      <c r="FJ14" s="158">
        <v>11</v>
      </c>
      <c r="FK14" s="158">
        <v>0</v>
      </c>
      <c r="FL14" s="158">
        <v>561</v>
      </c>
      <c r="FM14" s="158">
        <v>155</v>
      </c>
      <c r="FN14" s="158">
        <v>0</v>
      </c>
      <c r="FO14" s="158">
        <v>4</v>
      </c>
      <c r="FP14" s="158">
        <v>312</v>
      </c>
      <c r="FQ14" s="158">
        <v>0</v>
      </c>
      <c r="FR14" s="158">
        <v>64</v>
      </c>
      <c r="FS14" s="158">
        <v>868</v>
      </c>
      <c r="FT14" s="158">
        <v>7</v>
      </c>
      <c r="FU14" s="158">
        <v>7</v>
      </c>
      <c r="FV14" s="158">
        <v>0</v>
      </c>
      <c r="FW14" s="158">
        <v>3</v>
      </c>
      <c r="FX14" s="158">
        <v>3</v>
      </c>
      <c r="FY14" s="158">
        <v>0</v>
      </c>
      <c r="FZ14" s="158">
        <v>1</v>
      </c>
      <c r="GA14" s="158">
        <v>0</v>
      </c>
      <c r="GB14" s="158">
        <v>1</v>
      </c>
      <c r="GC14" s="158">
        <v>0</v>
      </c>
      <c r="GD14" s="158">
        <v>1</v>
      </c>
      <c r="GE14" s="5">
        <v>42979.665185185186</v>
      </c>
      <c r="GF14" s="2" t="s">
        <v>11</v>
      </c>
      <c r="GG14" s="2" t="s">
        <v>589</v>
      </c>
      <c r="GH14" s="2" t="s">
        <v>588</v>
      </c>
      <c r="GI14" s="2" t="s">
        <v>52</v>
      </c>
      <c r="GJ14" s="2">
        <v>641</v>
      </c>
      <c r="GK14" s="2">
        <v>39</v>
      </c>
      <c r="GL14" s="2">
        <v>985</v>
      </c>
      <c r="GM14" s="2">
        <v>519114</v>
      </c>
      <c r="GN14" s="2">
        <v>912</v>
      </c>
      <c r="GO14" s="2">
        <v>453</v>
      </c>
      <c r="GQ14" s="2">
        <v>55653</v>
      </c>
    </row>
    <row r="15" spans="1:199" x14ac:dyDescent="0.35">
      <c r="A15" s="2" t="s">
        <v>590</v>
      </c>
      <c r="B15" s="2" t="s">
        <v>12</v>
      </c>
      <c r="D15" s="161">
        <v>5208053</v>
      </c>
      <c r="E15" s="161">
        <v>900965</v>
      </c>
      <c r="F15" s="161">
        <v>12457697</v>
      </c>
      <c r="G15" s="161">
        <v>560886</v>
      </c>
      <c r="H15" s="162">
        <v>749118</v>
      </c>
      <c r="I15" s="162">
        <v>78009</v>
      </c>
      <c r="J15" s="162">
        <v>1576303</v>
      </c>
      <c r="K15" s="162">
        <v>240270</v>
      </c>
      <c r="L15" s="161">
        <v>1130148</v>
      </c>
      <c r="M15" s="161">
        <v>107215</v>
      </c>
      <c r="N15" s="161">
        <v>1781451</v>
      </c>
      <c r="O15" s="161">
        <v>121712</v>
      </c>
      <c r="P15" s="162">
        <v>151629</v>
      </c>
      <c r="Q15" s="162">
        <v>0</v>
      </c>
      <c r="R15" s="161">
        <v>20000</v>
      </c>
      <c r="S15" s="160">
        <v>5955855</v>
      </c>
      <c r="T15" s="161">
        <v>11773215</v>
      </c>
      <c r="U15" s="161">
        <v>1475000</v>
      </c>
      <c r="V15" s="161">
        <v>0</v>
      </c>
      <c r="W15" s="161">
        <v>0</v>
      </c>
      <c r="X15" s="160">
        <v>13248215</v>
      </c>
      <c r="Y15" s="159">
        <v>-7292360</v>
      </c>
      <c r="Z15" s="161">
        <v>4829360</v>
      </c>
      <c r="AA15" s="161">
        <v>1074200</v>
      </c>
      <c r="AB15" s="161">
        <v>12817047</v>
      </c>
      <c r="AC15" s="161">
        <v>598271</v>
      </c>
      <c r="AD15" s="162">
        <v>694647</v>
      </c>
      <c r="AE15" s="162">
        <v>93009</v>
      </c>
      <c r="AF15" s="162">
        <v>1621772</v>
      </c>
      <c r="AG15" s="162">
        <v>256285</v>
      </c>
      <c r="AH15" s="161">
        <v>1047971</v>
      </c>
      <c r="AI15" s="161">
        <v>127830</v>
      </c>
      <c r="AJ15" s="161">
        <v>1832838</v>
      </c>
      <c r="AK15" s="162">
        <v>129825</v>
      </c>
      <c r="AL15" s="162">
        <v>50500</v>
      </c>
      <c r="AM15" s="161">
        <v>0</v>
      </c>
      <c r="AN15" s="161">
        <v>0</v>
      </c>
      <c r="AO15" s="160">
        <v>5854677</v>
      </c>
      <c r="AP15" s="161">
        <v>12289990</v>
      </c>
      <c r="AQ15" s="161">
        <v>2121000</v>
      </c>
      <c r="AR15" s="161">
        <v>0</v>
      </c>
      <c r="AS15" s="161">
        <v>0</v>
      </c>
      <c r="AT15" s="160">
        <v>14410990</v>
      </c>
      <c r="AU15" s="159">
        <v>-8556313</v>
      </c>
      <c r="AV15" s="161">
        <v>4140976</v>
      </c>
      <c r="AW15" s="161">
        <v>1061566</v>
      </c>
      <c r="AX15" s="161">
        <v>13747054</v>
      </c>
      <c r="AY15" s="161">
        <v>562469</v>
      </c>
      <c r="AZ15" s="162">
        <v>595631</v>
      </c>
      <c r="BA15" s="162">
        <v>91915</v>
      </c>
      <c r="BB15" s="162">
        <v>1739448</v>
      </c>
      <c r="BC15" s="162">
        <v>240948</v>
      </c>
      <c r="BD15" s="161">
        <v>898592</v>
      </c>
      <c r="BE15" s="161">
        <v>126326</v>
      </c>
      <c r="BF15" s="161">
        <v>1965829</v>
      </c>
      <c r="BG15" s="161">
        <v>122056</v>
      </c>
      <c r="BH15" s="162">
        <v>50500</v>
      </c>
      <c r="BI15" s="162">
        <v>0</v>
      </c>
      <c r="BJ15" s="161">
        <v>0</v>
      </c>
      <c r="BK15" s="160">
        <v>5831245</v>
      </c>
      <c r="BL15" s="161">
        <v>12860814</v>
      </c>
      <c r="BM15" s="161">
        <v>3034798</v>
      </c>
      <c r="BN15" s="161">
        <v>0</v>
      </c>
      <c r="BO15" s="161">
        <v>0</v>
      </c>
      <c r="BP15" s="160">
        <v>15895612</v>
      </c>
      <c r="BQ15" s="159">
        <v>-10064367</v>
      </c>
      <c r="BR15" s="161">
        <v>3586251</v>
      </c>
      <c r="BS15" s="161">
        <v>1049662</v>
      </c>
      <c r="BT15" s="161">
        <v>14818409</v>
      </c>
      <c r="BU15" s="161">
        <v>545545</v>
      </c>
      <c r="BV15" s="162">
        <v>515841</v>
      </c>
      <c r="BW15" s="162">
        <v>90884</v>
      </c>
      <c r="BX15" s="162">
        <v>1875010</v>
      </c>
      <c r="BY15" s="162">
        <v>233698</v>
      </c>
      <c r="BZ15" s="161">
        <v>778217</v>
      </c>
      <c r="CA15" s="161">
        <v>124910</v>
      </c>
      <c r="CB15" s="161">
        <v>2119033</v>
      </c>
      <c r="CC15" s="161">
        <v>118383</v>
      </c>
      <c r="CD15" s="162">
        <v>50500</v>
      </c>
      <c r="CE15" s="162">
        <v>0</v>
      </c>
      <c r="CF15" s="161">
        <v>0</v>
      </c>
      <c r="CG15" s="160">
        <v>5906476</v>
      </c>
      <c r="CH15" s="161">
        <v>13549189</v>
      </c>
      <c r="CI15" s="161">
        <v>4156270</v>
      </c>
      <c r="CJ15" s="161">
        <v>0</v>
      </c>
      <c r="CK15" s="161">
        <v>0</v>
      </c>
      <c r="CL15" s="160">
        <v>17705459</v>
      </c>
      <c r="CM15" s="159">
        <v>-11798983</v>
      </c>
      <c r="CN15" s="161">
        <v>3067661</v>
      </c>
      <c r="CO15" s="161">
        <v>1058430</v>
      </c>
      <c r="CP15" s="161">
        <v>16085290</v>
      </c>
      <c r="CQ15" s="161">
        <v>508481</v>
      </c>
      <c r="CR15" s="162">
        <v>441247</v>
      </c>
      <c r="CS15" s="162">
        <v>91643</v>
      </c>
      <c r="CT15" s="162">
        <v>2035311</v>
      </c>
      <c r="CU15" s="162">
        <v>217821</v>
      </c>
      <c r="CV15" s="161">
        <v>665683</v>
      </c>
      <c r="CW15" s="161">
        <v>125953</v>
      </c>
      <c r="CX15" s="161">
        <v>2300197</v>
      </c>
      <c r="CY15" s="161">
        <v>110340</v>
      </c>
      <c r="CZ15" s="162">
        <v>50500</v>
      </c>
      <c r="DA15" s="162">
        <v>0</v>
      </c>
      <c r="DB15" s="161">
        <v>0</v>
      </c>
      <c r="DC15" s="160">
        <v>6038695</v>
      </c>
      <c r="DD15" s="161">
        <v>14332195</v>
      </c>
      <c r="DE15" s="161">
        <v>3899679</v>
      </c>
      <c r="DF15" s="161">
        <v>0</v>
      </c>
      <c r="DG15" s="161">
        <v>0</v>
      </c>
      <c r="DH15" s="160">
        <v>18231874</v>
      </c>
      <c r="DI15" s="159">
        <v>-12193179</v>
      </c>
      <c r="DJ15" s="161">
        <v>2506218</v>
      </c>
      <c r="DK15" s="161">
        <v>0</v>
      </c>
      <c r="DL15" s="161">
        <v>18490731</v>
      </c>
      <c r="DM15" s="161">
        <v>468829</v>
      </c>
      <c r="DN15" s="162">
        <v>360490</v>
      </c>
      <c r="DO15" s="162">
        <v>0</v>
      </c>
      <c r="DP15" s="162">
        <v>2339678</v>
      </c>
      <c r="DQ15" s="162">
        <v>200835</v>
      </c>
      <c r="DR15" s="161">
        <v>543849</v>
      </c>
      <c r="DS15" s="161">
        <v>0</v>
      </c>
      <c r="DT15" s="161">
        <v>2644175</v>
      </c>
      <c r="DU15" s="161">
        <v>101736</v>
      </c>
      <c r="DV15" s="162">
        <v>50500</v>
      </c>
      <c r="DW15" s="162">
        <v>0</v>
      </c>
      <c r="DX15" s="161">
        <v>0</v>
      </c>
      <c r="DY15" s="160">
        <v>6241263</v>
      </c>
      <c r="DZ15" s="161">
        <v>15033072</v>
      </c>
      <c r="EA15" s="161">
        <v>2216426</v>
      </c>
      <c r="EB15" s="161">
        <v>0</v>
      </c>
      <c r="EC15" s="161">
        <v>0</v>
      </c>
      <c r="ED15" s="160">
        <v>17249498</v>
      </c>
      <c r="EE15" s="159">
        <v>-11008235</v>
      </c>
      <c r="EF15" s="161">
        <v>1902210</v>
      </c>
      <c r="EG15" s="161">
        <v>0</v>
      </c>
      <c r="EH15" s="161">
        <v>20357802</v>
      </c>
      <c r="EI15" s="161">
        <v>0</v>
      </c>
      <c r="EJ15" s="162">
        <v>273611</v>
      </c>
      <c r="EK15" s="162">
        <v>0</v>
      </c>
      <c r="EL15" s="162">
        <v>2575923</v>
      </c>
      <c r="EM15" s="162">
        <v>0</v>
      </c>
      <c r="EN15" s="161">
        <v>412780</v>
      </c>
      <c r="EO15" s="161">
        <v>0</v>
      </c>
      <c r="EP15" s="161">
        <v>2911166</v>
      </c>
      <c r="EQ15" s="161">
        <v>0</v>
      </c>
      <c r="ER15" s="162">
        <v>50500</v>
      </c>
      <c r="ES15" s="162">
        <v>0</v>
      </c>
      <c r="ET15" s="161">
        <v>0</v>
      </c>
      <c r="EU15" s="160">
        <v>6223980</v>
      </c>
      <c r="EV15" s="161">
        <v>15659135</v>
      </c>
      <c r="EW15" s="161">
        <v>2589375</v>
      </c>
      <c r="EX15" s="161">
        <v>0</v>
      </c>
      <c r="EY15" s="161">
        <v>0</v>
      </c>
      <c r="EZ15" s="160">
        <v>18248510</v>
      </c>
      <c r="FA15" s="159">
        <v>-12024530</v>
      </c>
      <c r="FB15" s="158">
        <v>610</v>
      </c>
      <c r="FC15" s="158">
        <v>100</v>
      </c>
      <c r="FD15" s="158">
        <v>4</v>
      </c>
      <c r="FE15" s="158">
        <v>0</v>
      </c>
      <c r="FF15" s="158">
        <v>75</v>
      </c>
      <c r="FG15" s="158">
        <v>145</v>
      </c>
      <c r="FH15" s="158">
        <v>7</v>
      </c>
      <c r="FI15" s="158">
        <v>305</v>
      </c>
      <c r="FJ15" s="158">
        <v>2</v>
      </c>
      <c r="FK15" s="158">
        <v>12</v>
      </c>
      <c r="FL15" s="158">
        <v>223</v>
      </c>
      <c r="FM15" s="158">
        <v>118</v>
      </c>
      <c r="FN15" s="158">
        <v>5</v>
      </c>
      <c r="FO15" s="158">
        <v>36</v>
      </c>
      <c r="FP15" s="158">
        <v>257</v>
      </c>
      <c r="FQ15" s="158">
        <v>0</v>
      </c>
      <c r="FR15" s="158">
        <v>5</v>
      </c>
      <c r="FS15" s="158">
        <v>458</v>
      </c>
      <c r="FT15" s="158">
        <v>1</v>
      </c>
      <c r="FU15" s="158">
        <v>1</v>
      </c>
      <c r="FV15" s="158">
        <v>0</v>
      </c>
      <c r="FW15" s="158">
        <v>0</v>
      </c>
      <c r="FX15" s="158">
        <v>0</v>
      </c>
      <c r="FY15" s="158">
        <v>0</v>
      </c>
      <c r="FZ15" s="158">
        <v>3</v>
      </c>
      <c r="GA15" s="158">
        <v>3</v>
      </c>
      <c r="GB15" s="158">
        <v>0</v>
      </c>
      <c r="GC15" s="158">
        <v>0</v>
      </c>
      <c r="GD15" s="158">
        <v>0</v>
      </c>
      <c r="GE15" s="5">
        <v>42984.728414351855</v>
      </c>
      <c r="GF15" s="2" t="s">
        <v>11</v>
      </c>
      <c r="GG15" s="2" t="s">
        <v>589</v>
      </c>
      <c r="GH15" s="2" t="s">
        <v>588</v>
      </c>
      <c r="GI15" s="2" t="s">
        <v>8</v>
      </c>
      <c r="GJ15" s="2">
        <v>641</v>
      </c>
      <c r="GK15" s="2">
        <v>39</v>
      </c>
      <c r="GL15" s="2">
        <v>985</v>
      </c>
      <c r="GM15" s="2">
        <v>518432</v>
      </c>
      <c r="GN15" s="2">
        <v>912</v>
      </c>
      <c r="GO15" s="2">
        <v>5540</v>
      </c>
      <c r="GQ15" s="2">
        <v>44598</v>
      </c>
    </row>
    <row r="16" spans="1:199" x14ac:dyDescent="0.35">
      <c r="A16" s="2" t="s">
        <v>590</v>
      </c>
      <c r="B16" s="2" t="s">
        <v>55</v>
      </c>
      <c r="D16" s="161">
        <v>2976454</v>
      </c>
      <c r="E16" s="161">
        <v>25414</v>
      </c>
      <c r="F16" s="161">
        <v>8813163</v>
      </c>
      <c r="G16" s="161">
        <v>106558</v>
      </c>
      <c r="H16" s="162">
        <v>431586</v>
      </c>
      <c r="I16" s="162">
        <v>2745</v>
      </c>
      <c r="J16" s="162">
        <v>1119272</v>
      </c>
      <c r="K16" s="162">
        <v>15664</v>
      </c>
      <c r="L16" s="161">
        <v>645891</v>
      </c>
      <c r="M16" s="161">
        <v>3024</v>
      </c>
      <c r="N16" s="161">
        <v>1260282</v>
      </c>
      <c r="O16" s="161">
        <v>23123</v>
      </c>
      <c r="P16" s="162">
        <v>204375</v>
      </c>
      <c r="Q16" s="162">
        <v>9000</v>
      </c>
      <c r="R16" s="161">
        <v>59898</v>
      </c>
      <c r="S16" s="160">
        <v>3774860</v>
      </c>
      <c r="T16" s="161">
        <v>8705024</v>
      </c>
      <c r="U16" s="161">
        <v>2778520</v>
      </c>
      <c r="V16" s="161">
        <v>0</v>
      </c>
      <c r="W16" s="161">
        <v>0</v>
      </c>
      <c r="X16" s="160">
        <v>11483544</v>
      </c>
      <c r="Y16" s="159">
        <v>-7708684</v>
      </c>
      <c r="Z16" s="161">
        <v>1762720</v>
      </c>
      <c r="AA16" s="161">
        <v>19612</v>
      </c>
      <c r="AB16" s="161">
        <v>10159733</v>
      </c>
      <c r="AC16" s="161">
        <v>72094</v>
      </c>
      <c r="AD16" s="162">
        <v>255594</v>
      </c>
      <c r="AE16" s="162">
        <v>2118</v>
      </c>
      <c r="AF16" s="162">
        <v>1310606</v>
      </c>
      <c r="AG16" s="162">
        <v>10598</v>
      </c>
      <c r="AH16" s="161">
        <v>382510</v>
      </c>
      <c r="AI16" s="161">
        <v>2334</v>
      </c>
      <c r="AJ16" s="161">
        <v>1452842</v>
      </c>
      <c r="AK16" s="162">
        <v>15644</v>
      </c>
      <c r="AL16" s="162">
        <v>205598</v>
      </c>
      <c r="AM16" s="161">
        <v>9000</v>
      </c>
      <c r="AN16" s="161">
        <v>12000</v>
      </c>
      <c r="AO16" s="160">
        <v>3658844</v>
      </c>
      <c r="AP16" s="161">
        <v>9184571</v>
      </c>
      <c r="AQ16" s="161">
        <v>1783125</v>
      </c>
      <c r="AR16" s="161">
        <v>0</v>
      </c>
      <c r="AS16" s="161">
        <v>0</v>
      </c>
      <c r="AT16" s="160">
        <v>10967696</v>
      </c>
      <c r="AU16" s="159">
        <v>-7308852</v>
      </c>
      <c r="AV16" s="161">
        <v>770300</v>
      </c>
      <c r="AW16" s="161">
        <v>19759</v>
      </c>
      <c r="AX16" s="161">
        <v>11103089</v>
      </c>
      <c r="AY16" s="161">
        <v>52260</v>
      </c>
      <c r="AZ16" s="162">
        <v>111694</v>
      </c>
      <c r="BA16" s="162">
        <v>2134</v>
      </c>
      <c r="BB16" s="162">
        <v>1432298</v>
      </c>
      <c r="BC16" s="162">
        <v>7682</v>
      </c>
      <c r="BD16" s="161">
        <v>167155</v>
      </c>
      <c r="BE16" s="161">
        <v>2351</v>
      </c>
      <c r="BF16" s="161">
        <v>1587742</v>
      </c>
      <c r="BG16" s="161">
        <v>11340</v>
      </c>
      <c r="BH16" s="162">
        <v>105174</v>
      </c>
      <c r="BI16" s="162">
        <v>9000</v>
      </c>
      <c r="BJ16" s="161">
        <v>12000</v>
      </c>
      <c r="BK16" s="160">
        <v>3448570</v>
      </c>
      <c r="BL16" s="161">
        <v>9788034</v>
      </c>
      <c r="BM16" s="161">
        <v>2914536</v>
      </c>
      <c r="BN16" s="161">
        <v>0</v>
      </c>
      <c r="BO16" s="161">
        <v>0</v>
      </c>
      <c r="BP16" s="160">
        <v>12702570</v>
      </c>
      <c r="BQ16" s="159">
        <v>-9254000</v>
      </c>
      <c r="BR16" s="161">
        <v>267992</v>
      </c>
      <c r="BS16" s="161">
        <v>12798</v>
      </c>
      <c r="BT16" s="161">
        <v>11889723</v>
      </c>
      <c r="BU16" s="161">
        <v>24159</v>
      </c>
      <c r="BV16" s="162">
        <v>38859</v>
      </c>
      <c r="BW16" s="162">
        <v>1382</v>
      </c>
      <c r="BX16" s="162">
        <v>1533774</v>
      </c>
      <c r="BY16" s="162">
        <v>3547</v>
      </c>
      <c r="BZ16" s="161">
        <v>58154</v>
      </c>
      <c r="CA16" s="161">
        <v>1523</v>
      </c>
      <c r="CB16" s="161">
        <v>1700230</v>
      </c>
      <c r="CC16" s="161">
        <v>5236</v>
      </c>
      <c r="CD16" s="162">
        <v>122212</v>
      </c>
      <c r="CE16" s="162">
        <v>9000</v>
      </c>
      <c r="CF16" s="161">
        <v>12000</v>
      </c>
      <c r="CG16" s="160">
        <v>3485917</v>
      </c>
      <c r="CH16" s="161">
        <v>10238306</v>
      </c>
      <c r="CI16" s="161">
        <v>1849958</v>
      </c>
      <c r="CJ16" s="161">
        <v>0</v>
      </c>
      <c r="CK16" s="161">
        <v>0</v>
      </c>
      <c r="CL16" s="160">
        <v>12088264</v>
      </c>
      <c r="CM16" s="159">
        <v>-8602347</v>
      </c>
      <c r="CN16" s="161">
        <v>118569</v>
      </c>
      <c r="CO16" s="161">
        <v>0</v>
      </c>
      <c r="CP16" s="161">
        <v>12766672</v>
      </c>
      <c r="CQ16" s="161">
        <v>15288</v>
      </c>
      <c r="CR16" s="162">
        <v>17193</v>
      </c>
      <c r="CS16" s="162">
        <v>0</v>
      </c>
      <c r="CT16" s="162">
        <v>1646901</v>
      </c>
      <c r="CU16" s="162">
        <v>2247</v>
      </c>
      <c r="CV16" s="161">
        <v>25729</v>
      </c>
      <c r="CW16" s="161">
        <v>0</v>
      </c>
      <c r="CX16" s="161">
        <v>1825634</v>
      </c>
      <c r="CY16" s="161">
        <v>3317</v>
      </c>
      <c r="CZ16" s="162">
        <v>124951</v>
      </c>
      <c r="DA16" s="162">
        <v>9000</v>
      </c>
      <c r="DB16" s="161">
        <v>12000</v>
      </c>
      <c r="DC16" s="160">
        <v>3666972</v>
      </c>
      <c r="DD16" s="161">
        <v>10721209</v>
      </c>
      <c r="DE16" s="161">
        <v>2025439</v>
      </c>
      <c r="DF16" s="161">
        <v>0</v>
      </c>
      <c r="DG16" s="161">
        <v>0</v>
      </c>
      <c r="DH16" s="160">
        <v>12746648</v>
      </c>
      <c r="DI16" s="159">
        <v>-9079676</v>
      </c>
      <c r="DJ16" s="161">
        <v>0</v>
      </c>
      <c r="DK16" s="161">
        <v>0</v>
      </c>
      <c r="DL16" s="161">
        <v>13158204</v>
      </c>
      <c r="DM16" s="161">
        <v>0</v>
      </c>
      <c r="DN16" s="162">
        <v>0</v>
      </c>
      <c r="DO16" s="162">
        <v>0</v>
      </c>
      <c r="DP16" s="162">
        <v>1697408</v>
      </c>
      <c r="DQ16" s="162">
        <v>0</v>
      </c>
      <c r="DR16" s="161">
        <v>0</v>
      </c>
      <c r="DS16" s="161">
        <v>0</v>
      </c>
      <c r="DT16" s="161">
        <v>1881623</v>
      </c>
      <c r="DU16" s="161">
        <v>0</v>
      </c>
      <c r="DV16" s="162">
        <v>128740</v>
      </c>
      <c r="DW16" s="162">
        <v>9000</v>
      </c>
      <c r="DX16" s="161">
        <v>12000</v>
      </c>
      <c r="DY16" s="160">
        <v>3728771</v>
      </c>
      <c r="DZ16" s="161">
        <v>11237488</v>
      </c>
      <c r="EA16" s="161">
        <v>2179409</v>
      </c>
      <c r="EB16" s="161">
        <v>0</v>
      </c>
      <c r="EC16" s="161">
        <v>0</v>
      </c>
      <c r="ED16" s="160">
        <v>13416897</v>
      </c>
      <c r="EE16" s="159">
        <v>-9688126</v>
      </c>
      <c r="EF16" s="161">
        <v>0</v>
      </c>
      <c r="EG16" s="161">
        <v>0</v>
      </c>
      <c r="EH16" s="161">
        <v>13593873</v>
      </c>
      <c r="EI16" s="161">
        <v>0</v>
      </c>
      <c r="EJ16" s="162">
        <v>0</v>
      </c>
      <c r="EK16" s="162">
        <v>0</v>
      </c>
      <c r="EL16" s="162">
        <v>1753610</v>
      </c>
      <c r="EM16" s="162">
        <v>0</v>
      </c>
      <c r="EN16" s="161">
        <v>0</v>
      </c>
      <c r="EO16" s="161">
        <v>0</v>
      </c>
      <c r="EP16" s="161">
        <v>1943924</v>
      </c>
      <c r="EQ16" s="161">
        <v>0</v>
      </c>
      <c r="ER16" s="162">
        <v>133296</v>
      </c>
      <c r="ES16" s="162">
        <v>9000</v>
      </c>
      <c r="ET16" s="161">
        <v>12000</v>
      </c>
      <c r="EU16" s="160">
        <v>3851830</v>
      </c>
      <c r="EV16" s="161">
        <v>11779584</v>
      </c>
      <c r="EW16" s="161">
        <v>2261144</v>
      </c>
      <c r="EX16" s="161">
        <v>0</v>
      </c>
      <c r="EY16" s="161">
        <v>0</v>
      </c>
      <c r="EZ16" s="160">
        <v>14040728</v>
      </c>
      <c r="FA16" s="159">
        <v>-10188898</v>
      </c>
      <c r="FB16" s="158">
        <v>551</v>
      </c>
      <c r="FC16" s="158">
        <v>24</v>
      </c>
      <c r="FD16" s="158">
        <v>2</v>
      </c>
      <c r="FE16" s="158">
        <v>5</v>
      </c>
      <c r="FF16" s="158">
        <v>23</v>
      </c>
      <c r="FG16" s="158">
        <v>98</v>
      </c>
      <c r="FH16" s="158">
        <v>2</v>
      </c>
      <c r="FI16" s="158">
        <v>5</v>
      </c>
      <c r="FJ16" s="158">
        <v>0</v>
      </c>
      <c r="FK16" s="158">
        <v>14</v>
      </c>
      <c r="FL16" s="158">
        <v>93</v>
      </c>
      <c r="FM16" s="158">
        <v>18</v>
      </c>
      <c r="FN16" s="158">
        <v>3</v>
      </c>
      <c r="FO16" s="158">
        <v>1</v>
      </c>
      <c r="FP16" s="158">
        <v>199</v>
      </c>
      <c r="FQ16" s="158">
        <v>2</v>
      </c>
      <c r="FR16" s="158">
        <v>23</v>
      </c>
      <c r="FS16" s="158">
        <v>137</v>
      </c>
      <c r="FT16" s="158">
        <v>2</v>
      </c>
      <c r="FU16" s="158">
        <v>1</v>
      </c>
      <c r="FV16" s="158">
        <v>1</v>
      </c>
      <c r="FW16" s="158">
        <v>2</v>
      </c>
      <c r="FX16" s="158">
        <v>2</v>
      </c>
      <c r="FY16" s="158">
        <v>0</v>
      </c>
      <c r="FZ16" s="158">
        <v>2</v>
      </c>
      <c r="GA16" s="158">
        <v>1</v>
      </c>
      <c r="GB16" s="158">
        <v>1</v>
      </c>
      <c r="GC16" s="158">
        <v>1</v>
      </c>
      <c r="GD16" s="158">
        <v>0</v>
      </c>
      <c r="GE16" s="5">
        <v>42984.467523148145</v>
      </c>
      <c r="GF16" s="2" t="s">
        <v>11</v>
      </c>
      <c r="GG16" s="2" t="s">
        <v>589</v>
      </c>
      <c r="GH16" s="2" t="s">
        <v>588</v>
      </c>
      <c r="GI16" s="2" t="s">
        <v>54</v>
      </c>
      <c r="GJ16" s="2">
        <v>641</v>
      </c>
      <c r="GK16" s="2">
        <v>39</v>
      </c>
      <c r="GL16" s="2">
        <v>985</v>
      </c>
      <c r="GM16" s="2">
        <v>518066</v>
      </c>
      <c r="GN16" s="2">
        <v>912</v>
      </c>
      <c r="GO16" s="2">
        <v>456</v>
      </c>
      <c r="GQ16" s="2">
        <v>51617</v>
      </c>
    </row>
    <row r="17" spans="1:199" x14ac:dyDescent="0.35">
      <c r="A17" s="2" t="s">
        <v>590</v>
      </c>
      <c r="B17" s="2" t="s">
        <v>73</v>
      </c>
      <c r="D17" s="161">
        <v>4151520</v>
      </c>
      <c r="E17" s="161">
        <v>434417</v>
      </c>
      <c r="F17" s="161">
        <v>8881454</v>
      </c>
      <c r="G17" s="161">
        <v>0</v>
      </c>
      <c r="H17" s="162">
        <v>612844</v>
      </c>
      <c r="I17" s="162">
        <v>47528</v>
      </c>
      <c r="J17" s="162">
        <v>1107441</v>
      </c>
      <c r="K17" s="162">
        <v>0</v>
      </c>
      <c r="L17" s="161">
        <v>900880</v>
      </c>
      <c r="M17" s="161">
        <v>51696</v>
      </c>
      <c r="N17" s="161">
        <v>1270048</v>
      </c>
      <c r="O17" s="161">
        <v>0</v>
      </c>
      <c r="P17" s="162">
        <v>100601</v>
      </c>
      <c r="Q17" s="162">
        <v>0</v>
      </c>
      <c r="R17" s="161">
        <v>0</v>
      </c>
      <c r="S17" s="160">
        <v>4091038</v>
      </c>
      <c r="T17" s="161">
        <v>8861360</v>
      </c>
      <c r="U17" s="161">
        <v>1340325</v>
      </c>
      <c r="V17" s="161">
        <v>0</v>
      </c>
      <c r="W17" s="161">
        <v>0</v>
      </c>
      <c r="X17" s="160">
        <v>10201685</v>
      </c>
      <c r="Y17" s="159">
        <v>-6110647</v>
      </c>
      <c r="Z17" s="161">
        <v>3064893</v>
      </c>
      <c r="AA17" s="161">
        <v>438761</v>
      </c>
      <c r="AB17" s="161">
        <v>10044826</v>
      </c>
      <c r="AC17" s="161">
        <v>0</v>
      </c>
      <c r="AD17" s="162">
        <v>452437</v>
      </c>
      <c r="AE17" s="162">
        <v>48003</v>
      </c>
      <c r="AF17" s="162">
        <v>1252504</v>
      </c>
      <c r="AG17" s="162">
        <v>0</v>
      </c>
      <c r="AH17" s="161">
        <v>665082</v>
      </c>
      <c r="AI17" s="161">
        <v>52213</v>
      </c>
      <c r="AJ17" s="161">
        <v>1436410</v>
      </c>
      <c r="AK17" s="162">
        <v>0</v>
      </c>
      <c r="AL17" s="162">
        <v>50556</v>
      </c>
      <c r="AM17" s="161">
        <v>0</v>
      </c>
      <c r="AN17" s="161">
        <v>0</v>
      </c>
      <c r="AO17" s="160">
        <v>3957205</v>
      </c>
      <c r="AP17" s="161">
        <v>9061729</v>
      </c>
      <c r="AQ17" s="161">
        <v>1362060</v>
      </c>
      <c r="AR17" s="161">
        <v>0</v>
      </c>
      <c r="AS17" s="161">
        <v>0</v>
      </c>
      <c r="AT17" s="160">
        <v>10423789</v>
      </c>
      <c r="AU17" s="159">
        <v>-6466584</v>
      </c>
      <c r="AV17" s="161">
        <v>2112723</v>
      </c>
      <c r="AW17" s="161">
        <v>443149</v>
      </c>
      <c r="AX17" s="161">
        <v>10837166</v>
      </c>
      <c r="AY17" s="161">
        <v>0</v>
      </c>
      <c r="AZ17" s="162">
        <v>311878</v>
      </c>
      <c r="BA17" s="162">
        <v>48483</v>
      </c>
      <c r="BB17" s="162">
        <v>1351302</v>
      </c>
      <c r="BC17" s="162">
        <v>0</v>
      </c>
      <c r="BD17" s="161">
        <v>458461</v>
      </c>
      <c r="BE17" s="161">
        <v>52735</v>
      </c>
      <c r="BF17" s="161">
        <v>1549715</v>
      </c>
      <c r="BG17" s="161">
        <v>0</v>
      </c>
      <c r="BH17" s="162">
        <v>61093</v>
      </c>
      <c r="BI17" s="162">
        <v>0</v>
      </c>
      <c r="BJ17" s="161">
        <v>0</v>
      </c>
      <c r="BK17" s="160">
        <v>3833667</v>
      </c>
      <c r="BL17" s="161">
        <v>9252026</v>
      </c>
      <c r="BM17" s="161">
        <v>988425</v>
      </c>
      <c r="BN17" s="161">
        <v>0</v>
      </c>
      <c r="BO17" s="161">
        <v>0</v>
      </c>
      <c r="BP17" s="160">
        <v>10240451</v>
      </c>
      <c r="BQ17" s="159">
        <v>-6406784</v>
      </c>
      <c r="BR17" s="161">
        <v>1484115</v>
      </c>
      <c r="BS17" s="161">
        <v>459989</v>
      </c>
      <c r="BT17" s="161">
        <v>12016142</v>
      </c>
      <c r="BU17" s="161">
        <v>0</v>
      </c>
      <c r="BV17" s="162">
        <v>219084</v>
      </c>
      <c r="BW17" s="162">
        <v>50326</v>
      </c>
      <c r="BX17" s="162">
        <v>1498310</v>
      </c>
      <c r="BY17" s="162">
        <v>0</v>
      </c>
      <c r="BZ17" s="161">
        <v>322053</v>
      </c>
      <c r="CA17" s="161">
        <v>54739</v>
      </c>
      <c r="CB17" s="161">
        <v>1718308</v>
      </c>
      <c r="CC17" s="161">
        <v>0</v>
      </c>
      <c r="CD17" s="162">
        <v>62850</v>
      </c>
      <c r="CE17" s="162">
        <v>0</v>
      </c>
      <c r="CF17" s="161">
        <v>0</v>
      </c>
      <c r="CG17" s="160">
        <v>3925670</v>
      </c>
      <c r="CH17" s="161">
        <v>9437066</v>
      </c>
      <c r="CI17" s="161">
        <v>1003950</v>
      </c>
      <c r="CJ17" s="161">
        <v>0</v>
      </c>
      <c r="CK17" s="161">
        <v>0</v>
      </c>
      <c r="CL17" s="160">
        <v>10441016</v>
      </c>
      <c r="CM17" s="159">
        <v>-6515346</v>
      </c>
      <c r="CN17" s="161">
        <v>834944</v>
      </c>
      <c r="CO17" s="161">
        <v>477468</v>
      </c>
      <c r="CP17" s="161">
        <v>13008633</v>
      </c>
      <c r="CQ17" s="161">
        <v>0</v>
      </c>
      <c r="CR17" s="162">
        <v>123254</v>
      </c>
      <c r="CS17" s="162">
        <v>52238</v>
      </c>
      <c r="CT17" s="162">
        <v>1622065</v>
      </c>
      <c r="CU17" s="162">
        <v>0</v>
      </c>
      <c r="CV17" s="161">
        <v>181183</v>
      </c>
      <c r="CW17" s="161">
        <v>56819</v>
      </c>
      <c r="CX17" s="161">
        <v>1860234</v>
      </c>
      <c r="CY17" s="161">
        <v>0</v>
      </c>
      <c r="CZ17" s="162">
        <v>64954</v>
      </c>
      <c r="DA17" s="162">
        <v>0</v>
      </c>
      <c r="DB17" s="161">
        <v>0</v>
      </c>
      <c r="DC17" s="160">
        <v>3960747</v>
      </c>
      <c r="DD17" s="161">
        <v>9563824</v>
      </c>
      <c r="DE17" s="161">
        <v>614790</v>
      </c>
      <c r="DF17" s="161">
        <v>0</v>
      </c>
      <c r="DG17" s="161">
        <v>0</v>
      </c>
      <c r="DH17" s="160">
        <v>10178614</v>
      </c>
      <c r="DI17" s="159">
        <v>-6217867</v>
      </c>
      <c r="DJ17" s="161">
        <v>486173</v>
      </c>
      <c r="DK17" s="161">
        <v>495612</v>
      </c>
      <c r="DL17" s="161">
        <v>13868496</v>
      </c>
      <c r="DM17" s="161">
        <v>0</v>
      </c>
      <c r="DN17" s="162">
        <v>71768</v>
      </c>
      <c r="DO17" s="162">
        <v>54223</v>
      </c>
      <c r="DP17" s="162">
        <v>1729282</v>
      </c>
      <c r="DQ17" s="162">
        <v>0</v>
      </c>
      <c r="DR17" s="161">
        <v>105500</v>
      </c>
      <c r="DS17" s="161">
        <v>58978</v>
      </c>
      <c r="DT17" s="161">
        <v>1983195</v>
      </c>
      <c r="DU17" s="161">
        <v>0</v>
      </c>
      <c r="DV17" s="162">
        <v>67423</v>
      </c>
      <c r="DW17" s="162">
        <v>0</v>
      </c>
      <c r="DX17" s="161">
        <v>0</v>
      </c>
      <c r="DY17" s="160">
        <v>4070369</v>
      </c>
      <c r="DZ17" s="161">
        <v>9755100</v>
      </c>
      <c r="EA17" s="161">
        <v>1045350</v>
      </c>
      <c r="EB17" s="161">
        <v>0</v>
      </c>
      <c r="EC17" s="161">
        <v>0</v>
      </c>
      <c r="ED17" s="160">
        <v>10800450</v>
      </c>
      <c r="EE17" s="159">
        <v>-6730081</v>
      </c>
      <c r="EF17" s="161">
        <v>518243</v>
      </c>
      <c r="EG17" s="161">
        <v>513950</v>
      </c>
      <c r="EH17" s="161">
        <v>14760690</v>
      </c>
      <c r="EI17" s="161">
        <v>0</v>
      </c>
      <c r="EJ17" s="162">
        <v>76503</v>
      </c>
      <c r="EK17" s="162">
        <v>56229</v>
      </c>
      <c r="EL17" s="162">
        <v>1840531</v>
      </c>
      <c r="EM17" s="162">
        <v>0</v>
      </c>
      <c r="EN17" s="161">
        <v>112459</v>
      </c>
      <c r="EO17" s="161">
        <v>61160</v>
      </c>
      <c r="EP17" s="161">
        <v>2110779</v>
      </c>
      <c r="EQ17" s="161">
        <v>0</v>
      </c>
      <c r="ER17" s="162">
        <v>69939</v>
      </c>
      <c r="ES17" s="162">
        <v>0</v>
      </c>
      <c r="ET17" s="161">
        <v>0</v>
      </c>
      <c r="EU17" s="160">
        <v>4327600</v>
      </c>
      <c r="EV17" s="161">
        <v>9966326</v>
      </c>
      <c r="EW17" s="161">
        <v>1172655</v>
      </c>
      <c r="EX17" s="161">
        <v>0</v>
      </c>
      <c r="EY17" s="161">
        <v>0</v>
      </c>
      <c r="EZ17" s="160">
        <v>11138981</v>
      </c>
      <c r="FA17" s="159">
        <v>-6811381</v>
      </c>
      <c r="FB17" s="158">
        <v>567</v>
      </c>
      <c r="FC17" s="158">
        <v>34</v>
      </c>
      <c r="FD17" s="158">
        <v>0</v>
      </c>
      <c r="FE17" s="158">
        <v>0</v>
      </c>
      <c r="FF17" s="158">
        <v>73</v>
      </c>
      <c r="FG17" s="158">
        <v>122</v>
      </c>
      <c r="FH17" s="158">
        <v>0</v>
      </c>
      <c r="FI17" s="158">
        <v>54</v>
      </c>
      <c r="FJ17" s="158">
        <v>7</v>
      </c>
      <c r="FK17" s="158">
        <v>0</v>
      </c>
      <c r="FL17" s="158">
        <v>166</v>
      </c>
      <c r="FM17" s="158">
        <v>11</v>
      </c>
      <c r="FN17" s="158">
        <v>0</v>
      </c>
      <c r="FO17" s="158">
        <v>25</v>
      </c>
      <c r="FP17" s="158">
        <v>222</v>
      </c>
      <c r="FQ17" s="158">
        <v>0</v>
      </c>
      <c r="FR17" s="158">
        <v>0</v>
      </c>
      <c r="FS17" s="158">
        <v>143</v>
      </c>
      <c r="FT17" s="158">
        <v>1</v>
      </c>
      <c r="FU17" s="158">
        <v>1</v>
      </c>
      <c r="FV17" s="158">
        <v>0</v>
      </c>
      <c r="FW17" s="158">
        <v>0</v>
      </c>
      <c r="FX17" s="158">
        <v>0</v>
      </c>
      <c r="FY17" s="158">
        <v>0</v>
      </c>
      <c r="FZ17" s="158">
        <v>0</v>
      </c>
      <c r="GA17" s="158">
        <v>0</v>
      </c>
      <c r="GB17" s="158">
        <v>0</v>
      </c>
      <c r="GC17" s="158">
        <v>1</v>
      </c>
      <c r="GD17" s="158">
        <v>0</v>
      </c>
      <c r="GE17" s="5">
        <v>42984.437326388892</v>
      </c>
      <c r="GF17" s="2" t="s">
        <v>11</v>
      </c>
      <c r="GG17" s="2" t="s">
        <v>589</v>
      </c>
      <c r="GH17" s="2" t="s">
        <v>588</v>
      </c>
      <c r="GI17" s="2" t="s">
        <v>72</v>
      </c>
      <c r="GJ17" s="2">
        <v>641</v>
      </c>
      <c r="GK17" s="2">
        <v>39</v>
      </c>
      <c r="GL17" s="2">
        <v>985</v>
      </c>
      <c r="GM17" s="2">
        <v>519373</v>
      </c>
      <c r="GN17" s="2">
        <v>912</v>
      </c>
      <c r="GO17" s="2">
        <v>458</v>
      </c>
      <c r="GQ17" s="2">
        <v>48628</v>
      </c>
    </row>
    <row r="18" spans="1:199" x14ac:dyDescent="0.35">
      <c r="A18" s="2" t="s">
        <v>590</v>
      </c>
      <c r="B18" s="2" t="s">
        <v>49</v>
      </c>
      <c r="D18" s="161">
        <v>8556000</v>
      </c>
      <c r="E18" s="161">
        <v>230000</v>
      </c>
      <c r="F18" s="161">
        <v>14210000</v>
      </c>
      <c r="G18" s="161">
        <v>378000</v>
      </c>
      <c r="H18" s="162">
        <v>1258000</v>
      </c>
      <c r="I18" s="162">
        <v>25000</v>
      </c>
      <c r="J18" s="162">
        <v>1735000</v>
      </c>
      <c r="K18" s="162">
        <v>56000</v>
      </c>
      <c r="L18" s="161">
        <v>1857000</v>
      </c>
      <c r="M18" s="161">
        <v>27000</v>
      </c>
      <c r="N18" s="161">
        <v>2033000</v>
      </c>
      <c r="O18" s="161">
        <v>82000</v>
      </c>
      <c r="P18" s="162">
        <v>30000</v>
      </c>
      <c r="Q18" s="162">
        <v>0</v>
      </c>
      <c r="R18" s="161">
        <v>30000</v>
      </c>
      <c r="S18" s="160">
        <v>7133000</v>
      </c>
      <c r="T18" s="161">
        <v>17840000</v>
      </c>
      <c r="U18" s="161">
        <v>1900000</v>
      </c>
      <c r="V18" s="161">
        <v>45000</v>
      </c>
      <c r="W18" s="161">
        <v>0</v>
      </c>
      <c r="X18" s="160">
        <v>19785000</v>
      </c>
      <c r="Y18" s="159">
        <v>-12652000</v>
      </c>
      <c r="Z18" s="161">
        <v>7723000</v>
      </c>
      <c r="AA18" s="161">
        <v>263000</v>
      </c>
      <c r="AB18" s="161">
        <v>15385000</v>
      </c>
      <c r="AC18" s="161">
        <v>377000</v>
      </c>
      <c r="AD18" s="162">
        <v>1135000</v>
      </c>
      <c r="AE18" s="162">
        <v>29000</v>
      </c>
      <c r="AF18" s="162">
        <v>1877000</v>
      </c>
      <c r="AG18" s="162">
        <v>55000</v>
      </c>
      <c r="AH18" s="161">
        <v>1676000</v>
      </c>
      <c r="AI18" s="161">
        <v>31000</v>
      </c>
      <c r="AJ18" s="161">
        <v>2200000</v>
      </c>
      <c r="AK18" s="162">
        <v>82000</v>
      </c>
      <c r="AL18" s="162">
        <v>30000</v>
      </c>
      <c r="AM18" s="161">
        <v>0</v>
      </c>
      <c r="AN18" s="161">
        <v>30000</v>
      </c>
      <c r="AO18" s="160">
        <v>7145000</v>
      </c>
      <c r="AP18" s="161">
        <v>18314000</v>
      </c>
      <c r="AQ18" s="161">
        <v>1848000</v>
      </c>
      <c r="AR18" s="161">
        <v>45000</v>
      </c>
      <c r="AS18" s="161">
        <v>0</v>
      </c>
      <c r="AT18" s="160">
        <v>20207000</v>
      </c>
      <c r="AU18" s="159">
        <v>-13062000</v>
      </c>
      <c r="AV18" s="161">
        <v>6655000</v>
      </c>
      <c r="AW18" s="161">
        <v>297000</v>
      </c>
      <c r="AX18" s="161">
        <v>16777000</v>
      </c>
      <c r="AY18" s="161">
        <v>361000</v>
      </c>
      <c r="AZ18" s="162">
        <v>978000</v>
      </c>
      <c r="BA18" s="162">
        <v>32000</v>
      </c>
      <c r="BB18" s="162">
        <v>2047000</v>
      </c>
      <c r="BC18" s="162">
        <v>53000</v>
      </c>
      <c r="BD18" s="161">
        <v>1444000</v>
      </c>
      <c r="BE18" s="161">
        <v>35000</v>
      </c>
      <c r="BF18" s="161">
        <v>2399000</v>
      </c>
      <c r="BG18" s="161">
        <v>78000</v>
      </c>
      <c r="BH18" s="162">
        <v>30000</v>
      </c>
      <c r="BI18" s="162">
        <v>0</v>
      </c>
      <c r="BJ18" s="161">
        <v>30000</v>
      </c>
      <c r="BK18" s="160">
        <v>7126000</v>
      </c>
      <c r="BL18" s="161">
        <v>18927000</v>
      </c>
      <c r="BM18" s="161">
        <v>2886000</v>
      </c>
      <c r="BN18" s="161">
        <v>45000</v>
      </c>
      <c r="BO18" s="161">
        <v>0</v>
      </c>
      <c r="BP18" s="160">
        <v>21858000</v>
      </c>
      <c r="BQ18" s="159">
        <v>-14732000</v>
      </c>
      <c r="BR18" s="161">
        <v>5498000</v>
      </c>
      <c r="BS18" s="161">
        <v>336000</v>
      </c>
      <c r="BT18" s="161">
        <v>18337000</v>
      </c>
      <c r="BU18" s="161">
        <v>347000</v>
      </c>
      <c r="BV18" s="162">
        <v>808000</v>
      </c>
      <c r="BW18" s="162">
        <v>37000</v>
      </c>
      <c r="BX18" s="162">
        <v>2237000</v>
      </c>
      <c r="BY18" s="162">
        <v>51000</v>
      </c>
      <c r="BZ18" s="161">
        <v>1193000</v>
      </c>
      <c r="CA18" s="161">
        <v>40000</v>
      </c>
      <c r="CB18" s="161">
        <v>2622000</v>
      </c>
      <c r="CC18" s="161">
        <v>75000</v>
      </c>
      <c r="CD18" s="162">
        <v>30000</v>
      </c>
      <c r="CE18" s="162">
        <v>0</v>
      </c>
      <c r="CF18" s="161">
        <v>30000</v>
      </c>
      <c r="CG18" s="160">
        <v>7123000</v>
      </c>
      <c r="CH18" s="161">
        <v>19441000</v>
      </c>
      <c r="CI18" s="161">
        <v>2560000</v>
      </c>
      <c r="CJ18" s="161">
        <v>45000</v>
      </c>
      <c r="CK18" s="161">
        <v>0</v>
      </c>
      <c r="CL18" s="160">
        <v>22046000</v>
      </c>
      <c r="CM18" s="159">
        <v>-14923000</v>
      </c>
      <c r="CN18" s="161">
        <v>4421000</v>
      </c>
      <c r="CO18" s="161">
        <v>382000</v>
      </c>
      <c r="CP18" s="161">
        <v>20076000</v>
      </c>
      <c r="CQ18" s="161">
        <v>333000</v>
      </c>
      <c r="CR18" s="162">
        <v>650000</v>
      </c>
      <c r="CS18" s="162">
        <v>42000</v>
      </c>
      <c r="CT18" s="162">
        <v>2449000</v>
      </c>
      <c r="CU18" s="162">
        <v>49000</v>
      </c>
      <c r="CV18" s="161">
        <v>959000</v>
      </c>
      <c r="CW18" s="161">
        <v>45000</v>
      </c>
      <c r="CX18" s="161">
        <v>2871000</v>
      </c>
      <c r="CY18" s="161">
        <v>72000</v>
      </c>
      <c r="CZ18" s="162">
        <v>30000</v>
      </c>
      <c r="DA18" s="162">
        <v>0</v>
      </c>
      <c r="DB18" s="161">
        <v>30000</v>
      </c>
      <c r="DC18" s="160">
        <v>7197000</v>
      </c>
      <c r="DD18" s="161">
        <v>19972000</v>
      </c>
      <c r="DE18" s="161">
        <v>2656000</v>
      </c>
      <c r="DF18" s="161">
        <v>45000</v>
      </c>
      <c r="DG18" s="161">
        <v>0</v>
      </c>
      <c r="DH18" s="160">
        <v>22673000</v>
      </c>
      <c r="DI18" s="159">
        <v>-15476000</v>
      </c>
      <c r="DJ18" s="161">
        <v>3420000</v>
      </c>
      <c r="DK18" s="161">
        <v>430000</v>
      </c>
      <c r="DL18" s="161">
        <v>21805000</v>
      </c>
      <c r="DM18" s="161">
        <v>311000</v>
      </c>
      <c r="DN18" s="162">
        <v>503000</v>
      </c>
      <c r="DO18" s="162">
        <v>47000</v>
      </c>
      <c r="DP18" s="162">
        <v>2660000</v>
      </c>
      <c r="DQ18" s="162">
        <v>46000</v>
      </c>
      <c r="DR18" s="161">
        <v>742000</v>
      </c>
      <c r="DS18" s="161">
        <v>51000</v>
      </c>
      <c r="DT18" s="161">
        <v>3118000</v>
      </c>
      <c r="DU18" s="161">
        <v>67000</v>
      </c>
      <c r="DV18" s="162">
        <v>30000</v>
      </c>
      <c r="DW18" s="162">
        <v>0</v>
      </c>
      <c r="DX18" s="161">
        <v>30000</v>
      </c>
      <c r="DY18" s="160">
        <v>7294000</v>
      </c>
      <c r="DZ18" s="161">
        <v>20390000</v>
      </c>
      <c r="EA18" s="161">
        <v>2064000</v>
      </c>
      <c r="EB18" s="161">
        <v>45000</v>
      </c>
      <c r="EC18" s="161">
        <v>0</v>
      </c>
      <c r="ED18" s="160">
        <v>22499000</v>
      </c>
      <c r="EE18" s="159">
        <v>-15205000</v>
      </c>
      <c r="EF18" s="161">
        <v>2510000</v>
      </c>
      <c r="EG18" s="161">
        <v>481000</v>
      </c>
      <c r="EH18" s="161">
        <v>23496000</v>
      </c>
      <c r="EI18" s="161">
        <v>287000</v>
      </c>
      <c r="EJ18" s="162">
        <v>369000</v>
      </c>
      <c r="EK18" s="162">
        <v>52000</v>
      </c>
      <c r="EL18" s="162">
        <v>2867000</v>
      </c>
      <c r="EM18" s="162">
        <v>42000</v>
      </c>
      <c r="EN18" s="161">
        <v>545000</v>
      </c>
      <c r="EO18" s="161">
        <v>57000</v>
      </c>
      <c r="EP18" s="161">
        <v>3360000</v>
      </c>
      <c r="EQ18" s="161">
        <v>62000</v>
      </c>
      <c r="ER18" s="162">
        <v>30000</v>
      </c>
      <c r="ES18" s="162">
        <v>0</v>
      </c>
      <c r="ET18" s="161">
        <v>30000</v>
      </c>
      <c r="EU18" s="160">
        <v>7414000</v>
      </c>
      <c r="EV18" s="161">
        <v>20818000</v>
      </c>
      <c r="EW18" s="161">
        <v>2136000</v>
      </c>
      <c r="EX18" s="161">
        <v>45000</v>
      </c>
      <c r="EY18" s="161">
        <v>0</v>
      </c>
      <c r="EZ18" s="160">
        <v>22999000</v>
      </c>
      <c r="FA18" s="159">
        <v>-15585000</v>
      </c>
      <c r="FB18" s="158">
        <v>1185</v>
      </c>
      <c r="FC18" s="158">
        <v>60</v>
      </c>
      <c r="FD18" s="158">
        <v>4</v>
      </c>
      <c r="FE18" s="158">
        <v>0</v>
      </c>
      <c r="FF18" s="158">
        <v>64</v>
      </c>
      <c r="FG18" s="158">
        <v>258</v>
      </c>
      <c r="FH18" s="158">
        <v>0</v>
      </c>
      <c r="FI18" s="158">
        <v>149</v>
      </c>
      <c r="FJ18" s="158">
        <v>7</v>
      </c>
      <c r="FK18" s="158">
        <v>0</v>
      </c>
      <c r="FL18" s="158">
        <v>20</v>
      </c>
      <c r="FM18" s="158">
        <v>38</v>
      </c>
      <c r="FN18" s="158">
        <v>0</v>
      </c>
      <c r="FO18" s="158">
        <v>20</v>
      </c>
      <c r="FP18" s="158">
        <v>338</v>
      </c>
      <c r="FQ18" s="158">
        <v>0</v>
      </c>
      <c r="FR18" s="158">
        <v>10</v>
      </c>
      <c r="FS18" s="158">
        <v>360</v>
      </c>
      <c r="FT18" s="158">
        <v>2</v>
      </c>
      <c r="FU18" s="158">
        <v>2</v>
      </c>
      <c r="FV18" s="158">
        <v>0</v>
      </c>
      <c r="FW18" s="158">
        <v>0</v>
      </c>
      <c r="FX18" s="158">
        <v>0</v>
      </c>
      <c r="FY18" s="158">
        <v>0</v>
      </c>
      <c r="FZ18" s="158">
        <v>2</v>
      </c>
      <c r="GA18" s="158">
        <v>1</v>
      </c>
      <c r="GB18" s="158">
        <v>1</v>
      </c>
      <c r="GC18" s="158">
        <v>3</v>
      </c>
      <c r="GD18" s="158">
        <v>1</v>
      </c>
      <c r="GE18" s="5">
        <v>42983.731909722221</v>
      </c>
      <c r="GF18" s="2" t="s">
        <v>11</v>
      </c>
      <c r="GG18" s="2" t="s">
        <v>589</v>
      </c>
      <c r="GH18" s="2" t="s">
        <v>588</v>
      </c>
      <c r="GI18" s="2" t="s">
        <v>48</v>
      </c>
      <c r="GJ18" s="2">
        <v>641</v>
      </c>
      <c r="GK18" s="2">
        <v>39</v>
      </c>
      <c r="GL18" s="2">
        <v>985</v>
      </c>
      <c r="GM18" s="2">
        <v>519385</v>
      </c>
      <c r="GN18" s="2">
        <v>912</v>
      </c>
      <c r="GO18" s="2">
        <v>459</v>
      </c>
      <c r="GQ18" s="2">
        <v>44645</v>
      </c>
    </row>
    <row r="19" spans="1:199" x14ac:dyDescent="0.35">
      <c r="A19" s="2" t="s">
        <v>590</v>
      </c>
      <c r="B19" s="2" t="s">
        <v>77</v>
      </c>
      <c r="D19" s="161">
        <v>50022019</v>
      </c>
      <c r="E19" s="161">
        <v>457530</v>
      </c>
      <c r="F19" s="161">
        <v>108987493</v>
      </c>
      <c r="G19" s="161">
        <v>0</v>
      </c>
      <c r="H19" s="162">
        <v>7603347</v>
      </c>
      <c r="I19" s="162">
        <v>51243</v>
      </c>
      <c r="J19" s="162">
        <v>13461987</v>
      </c>
      <c r="K19" s="162">
        <v>0</v>
      </c>
      <c r="L19" s="161">
        <v>10854778</v>
      </c>
      <c r="M19" s="161">
        <v>54446</v>
      </c>
      <c r="N19" s="161">
        <v>15400513</v>
      </c>
      <c r="O19" s="161">
        <v>0</v>
      </c>
      <c r="P19" s="162">
        <v>600634</v>
      </c>
      <c r="Q19" s="162">
        <v>0</v>
      </c>
      <c r="R19" s="161">
        <v>122995</v>
      </c>
      <c r="S19" s="160">
        <v>48149943</v>
      </c>
      <c r="T19" s="161">
        <v>135399623</v>
      </c>
      <c r="U19" s="161">
        <v>26103975</v>
      </c>
      <c r="V19" s="161">
        <v>69057</v>
      </c>
      <c r="W19" s="161">
        <v>633759</v>
      </c>
      <c r="X19" s="160">
        <v>162206414</v>
      </c>
      <c r="Y19" s="159">
        <v>-114056471</v>
      </c>
      <c r="Z19" s="161">
        <v>41857565</v>
      </c>
      <c r="AA19" s="161">
        <v>330996</v>
      </c>
      <c r="AB19" s="161">
        <v>118388149</v>
      </c>
      <c r="AC19" s="161">
        <v>0</v>
      </c>
      <c r="AD19" s="162">
        <v>6362350</v>
      </c>
      <c r="AE19" s="162">
        <v>37072</v>
      </c>
      <c r="AF19" s="162">
        <v>14650533</v>
      </c>
      <c r="AG19" s="162">
        <v>0</v>
      </c>
      <c r="AH19" s="161">
        <v>9083092</v>
      </c>
      <c r="AI19" s="161">
        <v>39388</v>
      </c>
      <c r="AJ19" s="161">
        <v>16760210</v>
      </c>
      <c r="AK19" s="162">
        <v>0</v>
      </c>
      <c r="AL19" s="162">
        <v>679670</v>
      </c>
      <c r="AM19" s="161">
        <v>0</v>
      </c>
      <c r="AN19" s="161">
        <v>122995</v>
      </c>
      <c r="AO19" s="160">
        <v>47735310</v>
      </c>
      <c r="AP19" s="161">
        <v>140182444</v>
      </c>
      <c r="AQ19" s="161">
        <v>24538320</v>
      </c>
      <c r="AR19" s="161">
        <v>69057</v>
      </c>
      <c r="AS19" s="161">
        <v>633759</v>
      </c>
      <c r="AT19" s="160">
        <v>165423580</v>
      </c>
      <c r="AU19" s="159">
        <v>-117688270</v>
      </c>
      <c r="AV19" s="161">
        <v>31384540</v>
      </c>
      <c r="AW19" s="161">
        <v>245968</v>
      </c>
      <c r="AX19" s="161">
        <v>127744306</v>
      </c>
      <c r="AY19" s="161">
        <v>0</v>
      </c>
      <c r="AZ19" s="162">
        <v>4770450</v>
      </c>
      <c r="BA19" s="162">
        <v>27548</v>
      </c>
      <c r="BB19" s="162">
        <v>15808358</v>
      </c>
      <c r="BC19" s="162">
        <v>0</v>
      </c>
      <c r="BD19" s="161">
        <v>6810445</v>
      </c>
      <c r="BE19" s="161">
        <v>29270</v>
      </c>
      <c r="BF19" s="161">
        <v>18084761</v>
      </c>
      <c r="BG19" s="161">
        <v>0</v>
      </c>
      <c r="BH19" s="162">
        <v>770667</v>
      </c>
      <c r="BI19" s="162">
        <v>0</v>
      </c>
      <c r="BJ19" s="161">
        <v>122996</v>
      </c>
      <c r="BK19" s="160">
        <v>46424495</v>
      </c>
      <c r="BL19" s="161">
        <v>144523967</v>
      </c>
      <c r="BM19" s="161">
        <v>33182691</v>
      </c>
      <c r="BN19" s="161">
        <v>69057</v>
      </c>
      <c r="BO19" s="161">
        <v>633758</v>
      </c>
      <c r="BP19" s="160">
        <v>178409473</v>
      </c>
      <c r="BQ19" s="159">
        <v>-131984978</v>
      </c>
      <c r="BR19" s="161">
        <v>20241570</v>
      </c>
      <c r="BS19" s="161">
        <v>159744</v>
      </c>
      <c r="BT19" s="161">
        <v>138883659</v>
      </c>
      <c r="BU19" s="161">
        <v>0</v>
      </c>
      <c r="BV19" s="162">
        <v>3076719</v>
      </c>
      <c r="BW19" s="162">
        <v>17891</v>
      </c>
      <c r="BX19" s="162">
        <v>17186853</v>
      </c>
      <c r="BY19" s="162">
        <v>0</v>
      </c>
      <c r="BZ19" s="161">
        <v>4392421</v>
      </c>
      <c r="CA19" s="161">
        <v>19009</v>
      </c>
      <c r="CB19" s="161">
        <v>19661760</v>
      </c>
      <c r="CC19" s="161">
        <v>0</v>
      </c>
      <c r="CD19" s="162">
        <v>816000</v>
      </c>
      <c r="CE19" s="162">
        <v>0</v>
      </c>
      <c r="CF19" s="161">
        <v>122996</v>
      </c>
      <c r="CG19" s="160">
        <v>45293649</v>
      </c>
      <c r="CH19" s="161">
        <v>148669494</v>
      </c>
      <c r="CI19" s="161">
        <v>35406085</v>
      </c>
      <c r="CJ19" s="161">
        <v>69057</v>
      </c>
      <c r="CK19" s="161">
        <v>633759</v>
      </c>
      <c r="CL19" s="160">
        <v>184778395</v>
      </c>
      <c r="CM19" s="159">
        <v>-139484746</v>
      </c>
      <c r="CN19" s="161">
        <v>9629174</v>
      </c>
      <c r="CO19" s="161">
        <v>50912</v>
      </c>
      <c r="CP19" s="161">
        <v>151336169</v>
      </c>
      <c r="CQ19" s="161">
        <v>0</v>
      </c>
      <c r="CR19" s="162">
        <v>1463634</v>
      </c>
      <c r="CS19" s="162">
        <v>5702</v>
      </c>
      <c r="CT19" s="162">
        <v>18727851</v>
      </c>
      <c r="CU19" s="162">
        <v>0</v>
      </c>
      <c r="CV19" s="161">
        <v>2089531</v>
      </c>
      <c r="CW19" s="161">
        <v>6059</v>
      </c>
      <c r="CX19" s="161">
        <v>21424661</v>
      </c>
      <c r="CY19" s="161">
        <v>0</v>
      </c>
      <c r="CZ19" s="162">
        <v>816000</v>
      </c>
      <c r="DA19" s="162">
        <v>0</v>
      </c>
      <c r="DB19" s="161">
        <v>122995</v>
      </c>
      <c r="DC19" s="160">
        <v>44656433</v>
      </c>
      <c r="DD19" s="161">
        <v>152897931</v>
      </c>
      <c r="DE19" s="161">
        <v>32295964</v>
      </c>
      <c r="DF19" s="161">
        <v>69057</v>
      </c>
      <c r="DG19" s="161">
        <v>633759</v>
      </c>
      <c r="DH19" s="160">
        <v>185896711</v>
      </c>
      <c r="DI19" s="159">
        <v>-141240278</v>
      </c>
      <c r="DJ19" s="161">
        <v>0</v>
      </c>
      <c r="DK19" s="161">
        <v>0</v>
      </c>
      <c r="DL19" s="161">
        <v>152878555</v>
      </c>
      <c r="DM19" s="161">
        <v>0</v>
      </c>
      <c r="DN19" s="162">
        <v>0</v>
      </c>
      <c r="DO19" s="162">
        <v>0</v>
      </c>
      <c r="DP19" s="162">
        <v>18918721</v>
      </c>
      <c r="DQ19" s="162">
        <v>0</v>
      </c>
      <c r="DR19" s="161">
        <v>0</v>
      </c>
      <c r="DS19" s="161">
        <v>0</v>
      </c>
      <c r="DT19" s="161">
        <v>21643017</v>
      </c>
      <c r="DU19" s="161">
        <v>0</v>
      </c>
      <c r="DV19" s="162">
        <v>816000</v>
      </c>
      <c r="DW19" s="162">
        <v>0</v>
      </c>
      <c r="DX19" s="161">
        <v>122996</v>
      </c>
      <c r="DY19" s="160">
        <v>41500734</v>
      </c>
      <c r="DZ19" s="161">
        <v>157210938</v>
      </c>
      <c r="EA19" s="161">
        <v>30670030</v>
      </c>
      <c r="EB19" s="161">
        <v>69057</v>
      </c>
      <c r="EC19" s="161">
        <v>633758</v>
      </c>
      <c r="ED19" s="160">
        <v>188583783</v>
      </c>
      <c r="EE19" s="159">
        <v>-147083049</v>
      </c>
      <c r="EF19" s="161">
        <v>0</v>
      </c>
      <c r="EG19" s="161">
        <v>0</v>
      </c>
      <c r="EH19" s="161">
        <v>154470942</v>
      </c>
      <c r="EI19" s="161">
        <v>0</v>
      </c>
      <c r="EJ19" s="162">
        <v>0</v>
      </c>
      <c r="EK19" s="162">
        <v>0</v>
      </c>
      <c r="EL19" s="162">
        <v>19115779</v>
      </c>
      <c r="EM19" s="162">
        <v>0</v>
      </c>
      <c r="EN19" s="161">
        <v>0</v>
      </c>
      <c r="EO19" s="161">
        <v>0</v>
      </c>
      <c r="EP19" s="161">
        <v>21868451</v>
      </c>
      <c r="EQ19" s="161">
        <v>0</v>
      </c>
      <c r="ER19" s="162">
        <v>816000</v>
      </c>
      <c r="ES19" s="162">
        <v>0</v>
      </c>
      <c r="ET19" s="161">
        <v>122996</v>
      </c>
      <c r="EU19" s="160">
        <v>41923226</v>
      </c>
      <c r="EV19" s="161">
        <v>161610204</v>
      </c>
      <c r="EW19" s="161">
        <v>31283430</v>
      </c>
      <c r="EX19" s="161">
        <v>69057</v>
      </c>
      <c r="EY19" s="161">
        <v>633759</v>
      </c>
      <c r="EZ19" s="160">
        <v>193596450</v>
      </c>
      <c r="FA19" s="159">
        <v>-151673224</v>
      </c>
      <c r="FB19" s="158">
        <v>7329</v>
      </c>
      <c r="FC19" s="158">
        <v>7</v>
      </c>
      <c r="FD19" s="158">
        <v>4</v>
      </c>
      <c r="FE19" s="158">
        <v>1</v>
      </c>
      <c r="FF19" s="158">
        <v>1</v>
      </c>
      <c r="FG19" s="158">
        <v>1335</v>
      </c>
      <c r="FH19" s="158">
        <v>0</v>
      </c>
      <c r="FI19" s="158">
        <v>0</v>
      </c>
      <c r="FJ19" s="158">
        <v>17</v>
      </c>
      <c r="FK19" s="158">
        <v>0</v>
      </c>
      <c r="FL19" s="158">
        <v>0</v>
      </c>
      <c r="FM19" s="158">
        <v>0</v>
      </c>
      <c r="FN19" s="158">
        <v>39</v>
      </c>
      <c r="FO19" s="158">
        <v>79</v>
      </c>
      <c r="FP19" s="158">
        <v>2909</v>
      </c>
      <c r="FQ19" s="158">
        <v>0</v>
      </c>
      <c r="FR19" s="158">
        <v>0</v>
      </c>
      <c r="FS19" s="158">
        <v>0</v>
      </c>
      <c r="FT19" s="158">
        <v>3</v>
      </c>
      <c r="FU19" s="158">
        <v>2</v>
      </c>
      <c r="FV19" s="158">
        <v>1</v>
      </c>
      <c r="FW19" s="158">
        <v>0</v>
      </c>
      <c r="FX19" s="158">
        <v>0</v>
      </c>
      <c r="FY19" s="158">
        <v>0</v>
      </c>
      <c r="FZ19" s="158">
        <v>3</v>
      </c>
      <c r="GA19" s="158">
        <v>2</v>
      </c>
      <c r="GB19" s="158">
        <v>1</v>
      </c>
      <c r="GC19" s="158">
        <v>8</v>
      </c>
      <c r="GD19" s="158">
        <v>1</v>
      </c>
      <c r="GE19" s="5">
        <v>42984.460763888892</v>
      </c>
      <c r="GF19" s="2" t="s">
        <v>11</v>
      </c>
      <c r="GG19" s="2" t="s">
        <v>589</v>
      </c>
      <c r="GH19" s="2" t="s">
        <v>588</v>
      </c>
      <c r="GI19" s="2" t="s">
        <v>76</v>
      </c>
      <c r="GJ19" s="2">
        <v>641</v>
      </c>
      <c r="GK19" s="2">
        <v>39</v>
      </c>
      <c r="GL19" s="2">
        <v>985</v>
      </c>
      <c r="GM19" s="2">
        <v>518204</v>
      </c>
      <c r="GN19" s="2">
        <v>912</v>
      </c>
      <c r="GO19" s="2">
        <v>505</v>
      </c>
      <c r="GQ19" s="2">
        <v>55650</v>
      </c>
    </row>
    <row r="20" spans="1:199" x14ac:dyDescent="0.35">
      <c r="A20" s="2" t="s">
        <v>590</v>
      </c>
      <c r="B20" s="2" t="s">
        <v>37</v>
      </c>
      <c r="D20" s="161">
        <v>2956446</v>
      </c>
      <c r="E20" s="161">
        <v>180133</v>
      </c>
      <c r="F20" s="161">
        <v>4501159</v>
      </c>
      <c r="G20" s="161">
        <v>175403</v>
      </c>
      <c r="H20" s="162">
        <v>439293</v>
      </c>
      <c r="I20" s="162">
        <v>16972</v>
      </c>
      <c r="J20" s="162">
        <v>543200</v>
      </c>
      <c r="K20" s="162">
        <v>20048</v>
      </c>
      <c r="L20" s="161">
        <v>641557</v>
      </c>
      <c r="M20" s="161">
        <v>21437</v>
      </c>
      <c r="N20" s="161">
        <v>643652</v>
      </c>
      <c r="O20" s="161">
        <v>20048</v>
      </c>
      <c r="P20" s="162">
        <v>0</v>
      </c>
      <c r="Q20" s="162">
        <v>0</v>
      </c>
      <c r="R20" s="161">
        <v>0</v>
      </c>
      <c r="S20" s="160">
        <v>2346207</v>
      </c>
      <c r="T20" s="161">
        <v>5322585</v>
      </c>
      <c r="U20" s="161">
        <v>2554959</v>
      </c>
      <c r="V20" s="161">
        <v>0</v>
      </c>
      <c r="W20" s="161">
        <v>0</v>
      </c>
      <c r="X20" s="160">
        <v>7877544</v>
      </c>
      <c r="Y20" s="159">
        <v>-5531337</v>
      </c>
      <c r="Z20" s="161">
        <v>2602564</v>
      </c>
      <c r="AA20" s="161">
        <v>106233</v>
      </c>
      <c r="AB20" s="161">
        <v>5309736</v>
      </c>
      <c r="AC20" s="161">
        <v>75880</v>
      </c>
      <c r="AD20" s="162">
        <v>393542</v>
      </c>
      <c r="AE20" s="162">
        <v>9682</v>
      </c>
      <c r="AF20" s="162">
        <v>655989</v>
      </c>
      <c r="AG20" s="162">
        <v>9178</v>
      </c>
      <c r="AH20" s="161">
        <v>566866</v>
      </c>
      <c r="AI20" s="161">
        <v>12718</v>
      </c>
      <c r="AJ20" s="161">
        <v>757765</v>
      </c>
      <c r="AK20" s="162">
        <v>16567</v>
      </c>
      <c r="AL20" s="162">
        <v>0</v>
      </c>
      <c r="AM20" s="161">
        <v>0</v>
      </c>
      <c r="AN20" s="161">
        <v>0</v>
      </c>
      <c r="AO20" s="160">
        <v>2422307</v>
      </c>
      <c r="AP20" s="161">
        <v>5670716</v>
      </c>
      <c r="AQ20" s="161">
        <v>601530</v>
      </c>
      <c r="AR20" s="161">
        <v>0</v>
      </c>
      <c r="AS20" s="161">
        <v>0</v>
      </c>
      <c r="AT20" s="160">
        <v>6272246</v>
      </c>
      <c r="AU20" s="159">
        <v>-3849939</v>
      </c>
      <c r="AV20" s="161">
        <v>2263486</v>
      </c>
      <c r="AW20" s="161">
        <v>84681</v>
      </c>
      <c r="AX20" s="161">
        <v>5948736</v>
      </c>
      <c r="AY20" s="161">
        <v>56532</v>
      </c>
      <c r="AZ20" s="162">
        <v>342177</v>
      </c>
      <c r="BA20" s="162">
        <v>7668</v>
      </c>
      <c r="BB20" s="162">
        <v>738997</v>
      </c>
      <c r="BC20" s="162">
        <v>7023</v>
      </c>
      <c r="BD20" s="161">
        <v>495707</v>
      </c>
      <c r="BE20" s="161">
        <v>10077</v>
      </c>
      <c r="BF20" s="161">
        <v>850677</v>
      </c>
      <c r="BG20" s="161">
        <v>12381</v>
      </c>
      <c r="BH20" s="162">
        <v>0</v>
      </c>
      <c r="BI20" s="162">
        <v>0</v>
      </c>
      <c r="BJ20" s="161">
        <v>0</v>
      </c>
      <c r="BK20" s="160">
        <v>2464707</v>
      </c>
      <c r="BL20" s="161">
        <v>5918080</v>
      </c>
      <c r="BM20" s="161">
        <v>793721</v>
      </c>
      <c r="BN20" s="161">
        <v>0</v>
      </c>
      <c r="BO20" s="161">
        <v>0</v>
      </c>
      <c r="BP20" s="160">
        <v>6711801</v>
      </c>
      <c r="BQ20" s="159">
        <v>-4247094</v>
      </c>
      <c r="BR20" s="161">
        <v>1967812</v>
      </c>
      <c r="BS20" s="161">
        <v>51251</v>
      </c>
      <c r="BT20" s="161">
        <v>6679496</v>
      </c>
      <c r="BU20" s="161">
        <v>47487</v>
      </c>
      <c r="BV20" s="162">
        <v>298779</v>
      </c>
      <c r="BW20" s="162">
        <v>4439</v>
      </c>
      <c r="BX20" s="162">
        <v>832727</v>
      </c>
      <c r="BY20" s="162">
        <v>6067</v>
      </c>
      <c r="BZ20" s="161">
        <v>430954</v>
      </c>
      <c r="CA20" s="161">
        <v>6098</v>
      </c>
      <c r="CB20" s="161">
        <v>955159</v>
      </c>
      <c r="CC20" s="161">
        <v>10400</v>
      </c>
      <c r="CD20" s="162">
        <v>0</v>
      </c>
      <c r="CE20" s="162">
        <v>0</v>
      </c>
      <c r="CF20" s="161">
        <v>0</v>
      </c>
      <c r="CG20" s="160">
        <v>2544623</v>
      </c>
      <c r="CH20" s="161">
        <v>6336559</v>
      </c>
      <c r="CI20" s="161">
        <v>497353</v>
      </c>
      <c r="CJ20" s="161">
        <v>0</v>
      </c>
      <c r="CK20" s="161">
        <v>0</v>
      </c>
      <c r="CL20" s="160">
        <v>6833912</v>
      </c>
      <c r="CM20" s="159">
        <v>-4289289</v>
      </c>
      <c r="CN20" s="161">
        <v>1431620</v>
      </c>
      <c r="CO20" s="161">
        <v>22260</v>
      </c>
      <c r="CP20" s="161">
        <v>7732442</v>
      </c>
      <c r="CQ20" s="161">
        <v>49502</v>
      </c>
      <c r="CR20" s="162">
        <v>219388</v>
      </c>
      <c r="CS20" s="162">
        <v>1892</v>
      </c>
      <c r="CT20" s="162">
        <v>968593</v>
      </c>
      <c r="CU20" s="162">
        <v>6335</v>
      </c>
      <c r="CV20" s="161">
        <v>313527</v>
      </c>
      <c r="CW20" s="161">
        <v>2468</v>
      </c>
      <c r="CX20" s="161">
        <v>1105755</v>
      </c>
      <c r="CY20" s="161">
        <v>10842</v>
      </c>
      <c r="CZ20" s="162">
        <v>0</v>
      </c>
      <c r="DA20" s="162">
        <v>0</v>
      </c>
      <c r="DB20" s="161">
        <v>0</v>
      </c>
      <c r="DC20" s="160">
        <v>2628800</v>
      </c>
      <c r="DD20" s="161">
        <v>6455900</v>
      </c>
      <c r="DE20" s="161">
        <v>1777306</v>
      </c>
      <c r="DF20" s="161">
        <v>0</v>
      </c>
      <c r="DG20" s="161">
        <v>0</v>
      </c>
      <c r="DH20" s="160">
        <v>8233206</v>
      </c>
      <c r="DI20" s="159">
        <v>-5604406</v>
      </c>
      <c r="DJ20" s="161">
        <v>859902</v>
      </c>
      <c r="DK20" s="161">
        <v>19819</v>
      </c>
      <c r="DL20" s="161">
        <v>8821035</v>
      </c>
      <c r="DM20" s="161">
        <v>52274</v>
      </c>
      <c r="DN20" s="162">
        <v>131591</v>
      </c>
      <c r="DO20" s="162">
        <v>1685</v>
      </c>
      <c r="DP20" s="162">
        <v>1110453</v>
      </c>
      <c r="DQ20" s="162">
        <v>6690</v>
      </c>
      <c r="DR20" s="161">
        <v>188320</v>
      </c>
      <c r="DS20" s="161">
        <v>2358</v>
      </c>
      <c r="DT20" s="161">
        <v>1261402</v>
      </c>
      <c r="DU20" s="161">
        <v>11448</v>
      </c>
      <c r="DV20" s="162">
        <v>0</v>
      </c>
      <c r="DW20" s="162">
        <v>0</v>
      </c>
      <c r="DX20" s="161">
        <v>0</v>
      </c>
      <c r="DY20" s="160">
        <v>2713947</v>
      </c>
      <c r="DZ20" s="161">
        <v>6829517</v>
      </c>
      <c r="EA20" s="161">
        <v>1541944</v>
      </c>
      <c r="EB20" s="161">
        <v>0</v>
      </c>
      <c r="EC20" s="161">
        <v>0</v>
      </c>
      <c r="ED20" s="160">
        <v>8371461</v>
      </c>
      <c r="EE20" s="159">
        <v>-5657514</v>
      </c>
      <c r="EF20" s="161">
        <v>709803</v>
      </c>
      <c r="EG20" s="161">
        <v>20949</v>
      </c>
      <c r="EH20" s="161">
        <v>9522948</v>
      </c>
      <c r="EI20" s="161">
        <v>55254</v>
      </c>
      <c r="EJ20" s="162">
        <v>107055</v>
      </c>
      <c r="EK20" s="162">
        <v>1781</v>
      </c>
      <c r="EL20" s="162">
        <v>1159044</v>
      </c>
      <c r="EM20" s="162">
        <v>7070</v>
      </c>
      <c r="EN20" s="161">
        <v>155445</v>
      </c>
      <c r="EO20" s="161">
        <v>2493</v>
      </c>
      <c r="EP20" s="161">
        <v>1361792</v>
      </c>
      <c r="EQ20" s="161">
        <v>12100</v>
      </c>
      <c r="ER20" s="162">
        <v>0</v>
      </c>
      <c r="ES20" s="162">
        <v>0</v>
      </c>
      <c r="ET20" s="161">
        <v>0</v>
      </c>
      <c r="EU20" s="160">
        <v>2806780</v>
      </c>
      <c r="EV20" s="161">
        <v>7126998</v>
      </c>
      <c r="EW20" s="161">
        <v>733754</v>
      </c>
      <c r="EX20" s="161">
        <v>0</v>
      </c>
      <c r="EY20" s="161">
        <v>0</v>
      </c>
      <c r="EZ20" s="160">
        <v>7860752</v>
      </c>
      <c r="FA20" s="159">
        <v>-5053972</v>
      </c>
      <c r="FB20" s="158">
        <v>308</v>
      </c>
      <c r="FC20" s="158">
        <v>59</v>
      </c>
      <c r="FD20" s="158">
        <v>0</v>
      </c>
      <c r="FE20" s="158">
        <v>0</v>
      </c>
      <c r="FF20" s="158">
        <v>30</v>
      </c>
      <c r="FG20" s="158">
        <v>83</v>
      </c>
      <c r="FH20" s="158">
        <v>0</v>
      </c>
      <c r="FI20" s="158">
        <v>5</v>
      </c>
      <c r="FJ20" s="158">
        <v>0</v>
      </c>
      <c r="FK20" s="158">
        <v>0</v>
      </c>
      <c r="FL20" s="158">
        <v>167</v>
      </c>
      <c r="FM20" s="158">
        <v>34</v>
      </c>
      <c r="FN20" s="158">
        <v>0</v>
      </c>
      <c r="FO20" s="158">
        <v>3</v>
      </c>
      <c r="FP20" s="158">
        <v>88</v>
      </c>
      <c r="FQ20" s="158">
        <v>0</v>
      </c>
      <c r="FR20" s="158">
        <v>48</v>
      </c>
      <c r="FS20" s="158">
        <v>184</v>
      </c>
      <c r="FT20" s="158">
        <v>0</v>
      </c>
      <c r="FU20" s="158">
        <v>0</v>
      </c>
      <c r="FV20" s="158">
        <v>0</v>
      </c>
      <c r="FW20" s="158">
        <v>1</v>
      </c>
      <c r="FX20" s="158">
        <v>1</v>
      </c>
      <c r="FY20" s="158">
        <v>0</v>
      </c>
      <c r="FZ20" s="158">
        <v>0</v>
      </c>
      <c r="GA20" s="158">
        <v>0</v>
      </c>
      <c r="GB20" s="158">
        <v>0</v>
      </c>
      <c r="GC20" s="158">
        <v>0</v>
      </c>
      <c r="GD20" s="158">
        <v>0</v>
      </c>
      <c r="GE20" s="5">
        <v>42986.401782407411</v>
      </c>
      <c r="GF20" s="2" t="s">
        <v>11</v>
      </c>
      <c r="GG20" s="2" t="s">
        <v>589</v>
      </c>
      <c r="GH20" s="2" t="s">
        <v>588</v>
      </c>
      <c r="GI20" s="2" t="s">
        <v>36</v>
      </c>
      <c r="GJ20" s="2">
        <v>641</v>
      </c>
      <c r="GK20" s="2">
        <v>39</v>
      </c>
      <c r="GL20" s="2">
        <v>985</v>
      </c>
      <c r="GM20" s="2">
        <v>517912</v>
      </c>
      <c r="GN20" s="2">
        <v>912</v>
      </c>
      <c r="GO20" s="2">
        <v>687</v>
      </c>
      <c r="GQ20" s="2">
        <v>62553</v>
      </c>
    </row>
    <row r="21" spans="1:199" x14ac:dyDescent="0.35">
      <c r="A21" s="2" t="s">
        <v>590</v>
      </c>
      <c r="B21" s="2" t="s">
        <v>33</v>
      </c>
      <c r="D21" s="161">
        <v>12387076</v>
      </c>
      <c r="E21" s="161">
        <v>96990</v>
      </c>
      <c r="F21" s="161">
        <v>27476689</v>
      </c>
      <c r="G21" s="161">
        <v>0</v>
      </c>
      <c r="H21" s="162">
        <v>1818094</v>
      </c>
      <c r="I21" s="162">
        <v>10257</v>
      </c>
      <c r="J21" s="162">
        <v>3457047</v>
      </c>
      <c r="K21" s="162">
        <v>15417</v>
      </c>
      <c r="L21" s="161">
        <v>2694725</v>
      </c>
      <c r="M21" s="161">
        <v>11542</v>
      </c>
      <c r="N21" s="161">
        <v>3914847</v>
      </c>
      <c r="O21" s="161">
        <v>0</v>
      </c>
      <c r="P21" s="162">
        <v>387000</v>
      </c>
      <c r="Q21" s="162">
        <v>0</v>
      </c>
      <c r="R21" s="161">
        <v>100000</v>
      </c>
      <c r="S21" s="160">
        <v>12408929</v>
      </c>
      <c r="T21" s="161">
        <v>41620529</v>
      </c>
      <c r="U21" s="161">
        <v>10019307</v>
      </c>
      <c r="V21" s="161">
        <v>0</v>
      </c>
      <c r="W21" s="161">
        <v>0</v>
      </c>
      <c r="X21" s="160">
        <v>51639836</v>
      </c>
      <c r="Y21" s="159">
        <v>-39230907</v>
      </c>
      <c r="Z21" s="161">
        <v>8736102</v>
      </c>
      <c r="AA21" s="161">
        <v>97960</v>
      </c>
      <c r="AB21" s="161">
        <v>30853942</v>
      </c>
      <c r="AC21" s="161"/>
      <c r="AD21" s="162">
        <v>1278667</v>
      </c>
      <c r="AE21" s="162">
        <v>10359</v>
      </c>
      <c r="AF21" s="162">
        <v>3948785</v>
      </c>
      <c r="AG21" s="162">
        <v>15417</v>
      </c>
      <c r="AH21" s="161">
        <v>1902574</v>
      </c>
      <c r="AI21" s="161">
        <v>11657</v>
      </c>
      <c r="AJ21" s="161">
        <v>4397651</v>
      </c>
      <c r="AK21" s="162">
        <v>0</v>
      </c>
      <c r="AL21" s="162">
        <v>340000</v>
      </c>
      <c r="AM21" s="161">
        <v>0</v>
      </c>
      <c r="AN21" s="161">
        <v>100000</v>
      </c>
      <c r="AO21" s="160">
        <v>12005110</v>
      </c>
      <c r="AP21" s="161">
        <v>43432614</v>
      </c>
      <c r="AQ21" s="161">
        <v>7957502</v>
      </c>
      <c r="AR21" s="161">
        <v>0</v>
      </c>
      <c r="AS21" s="161">
        <v>0</v>
      </c>
      <c r="AT21" s="160">
        <v>51390116</v>
      </c>
      <c r="AU21" s="159">
        <v>-39385006</v>
      </c>
      <c r="AV21" s="161">
        <v>5565041</v>
      </c>
      <c r="AW21" s="161">
        <v>98939</v>
      </c>
      <c r="AX21" s="161">
        <v>34615445</v>
      </c>
      <c r="AY21" s="161">
        <v>0</v>
      </c>
      <c r="AZ21" s="162">
        <v>811288</v>
      </c>
      <c r="BA21" s="162">
        <v>10463</v>
      </c>
      <c r="BB21" s="162">
        <v>4435087</v>
      </c>
      <c r="BC21" s="162">
        <v>15417</v>
      </c>
      <c r="BD21" s="161">
        <v>1212209</v>
      </c>
      <c r="BE21" s="161">
        <v>11774</v>
      </c>
      <c r="BF21" s="161">
        <v>4935432</v>
      </c>
      <c r="BG21" s="161">
        <v>0</v>
      </c>
      <c r="BH21" s="162">
        <v>360000</v>
      </c>
      <c r="BI21" s="162">
        <v>0</v>
      </c>
      <c r="BJ21" s="161">
        <v>100000</v>
      </c>
      <c r="BK21" s="160">
        <v>11891670</v>
      </c>
      <c r="BL21" s="161">
        <v>45069768</v>
      </c>
      <c r="BM21" s="161">
        <v>9214563</v>
      </c>
      <c r="BN21" s="161">
        <v>0</v>
      </c>
      <c r="BO21" s="161">
        <v>0</v>
      </c>
      <c r="BP21" s="160">
        <v>54284331</v>
      </c>
      <c r="BQ21" s="159">
        <v>-42392661</v>
      </c>
      <c r="BR21" s="161">
        <v>3274463</v>
      </c>
      <c r="BS21" s="161">
        <v>101413</v>
      </c>
      <c r="BT21" s="161">
        <v>37369529</v>
      </c>
      <c r="BU21" s="161">
        <v>0</v>
      </c>
      <c r="BV21" s="162">
        <v>475237</v>
      </c>
      <c r="BW21" s="162">
        <v>10725</v>
      </c>
      <c r="BX21" s="162">
        <v>4788780</v>
      </c>
      <c r="BY21" s="162">
        <v>15417</v>
      </c>
      <c r="BZ21" s="161">
        <v>710561</v>
      </c>
      <c r="CA21" s="161">
        <v>12068</v>
      </c>
      <c r="CB21" s="161">
        <v>5328970</v>
      </c>
      <c r="CC21" s="161">
        <v>0</v>
      </c>
      <c r="CD21" s="162">
        <v>360000</v>
      </c>
      <c r="CE21" s="162">
        <v>0</v>
      </c>
      <c r="CF21" s="161">
        <v>100000</v>
      </c>
      <c r="CG21" s="160">
        <v>11801758</v>
      </c>
      <c r="CH21" s="161">
        <v>46482966</v>
      </c>
      <c r="CI21" s="161">
        <v>6941755</v>
      </c>
      <c r="CJ21" s="161">
        <v>0</v>
      </c>
      <c r="CK21" s="161">
        <v>0</v>
      </c>
      <c r="CL21" s="160">
        <v>53424721</v>
      </c>
      <c r="CM21" s="159">
        <v>-41622963</v>
      </c>
      <c r="CN21" s="161">
        <v>1519939</v>
      </c>
      <c r="CO21" s="161">
        <v>78868</v>
      </c>
      <c r="CP21" s="161">
        <v>40491141</v>
      </c>
      <c r="CQ21" s="161">
        <v>0</v>
      </c>
      <c r="CR21" s="162">
        <v>220836</v>
      </c>
      <c r="CS21" s="162">
        <v>8386</v>
      </c>
      <c r="CT21" s="162">
        <v>5188254</v>
      </c>
      <c r="CU21" s="162">
        <v>15417</v>
      </c>
      <c r="CV21" s="161">
        <v>329827</v>
      </c>
      <c r="CW21" s="161">
        <v>9385</v>
      </c>
      <c r="CX21" s="161">
        <v>5774825</v>
      </c>
      <c r="CY21" s="161">
        <v>0</v>
      </c>
      <c r="CZ21" s="162">
        <v>360000</v>
      </c>
      <c r="DA21" s="162">
        <v>0</v>
      </c>
      <c r="DB21" s="161">
        <v>100000</v>
      </c>
      <c r="DC21" s="160">
        <v>12006930</v>
      </c>
      <c r="DD21" s="161">
        <v>47972097</v>
      </c>
      <c r="DE21" s="161">
        <v>6953344</v>
      </c>
      <c r="DF21" s="161">
        <v>0</v>
      </c>
      <c r="DG21" s="161">
        <v>0</v>
      </c>
      <c r="DH21" s="160">
        <v>54925441</v>
      </c>
      <c r="DI21" s="159">
        <v>-42918511</v>
      </c>
      <c r="DJ21" s="161">
        <v>0</v>
      </c>
      <c r="DK21" s="161">
        <v>72660</v>
      </c>
      <c r="DL21" s="161">
        <v>43616578</v>
      </c>
      <c r="DM21" s="161">
        <v>0</v>
      </c>
      <c r="DN21" s="162">
        <v>0</v>
      </c>
      <c r="DO21" s="162">
        <v>7747</v>
      </c>
      <c r="DP21" s="162">
        <v>5589160</v>
      </c>
      <c r="DQ21" s="162">
        <v>15417</v>
      </c>
      <c r="DR21" s="161">
        <v>0</v>
      </c>
      <c r="DS21" s="161">
        <v>8647</v>
      </c>
      <c r="DT21" s="161">
        <v>6221208</v>
      </c>
      <c r="DU21" s="161">
        <v>0</v>
      </c>
      <c r="DV21" s="162">
        <v>360000</v>
      </c>
      <c r="DW21" s="162">
        <v>0</v>
      </c>
      <c r="DX21" s="161">
        <v>100000</v>
      </c>
      <c r="DY21" s="160">
        <v>12302179</v>
      </c>
      <c r="DZ21" s="161">
        <v>49324341</v>
      </c>
      <c r="EA21" s="161">
        <v>7437091</v>
      </c>
      <c r="EB21" s="161">
        <v>0</v>
      </c>
      <c r="EC21" s="161">
        <v>0</v>
      </c>
      <c r="ED21" s="160">
        <v>56761432</v>
      </c>
      <c r="EE21" s="159">
        <v>-44459253</v>
      </c>
      <c r="EF21" s="161">
        <v>0</v>
      </c>
      <c r="EG21" s="161">
        <v>75349</v>
      </c>
      <c r="EH21" s="161">
        <v>46078843</v>
      </c>
      <c r="EI21" s="161">
        <v>0</v>
      </c>
      <c r="EJ21" s="162">
        <v>0</v>
      </c>
      <c r="EK21" s="162">
        <v>8034</v>
      </c>
      <c r="EL21" s="162">
        <v>5905643</v>
      </c>
      <c r="EM21" s="162">
        <v>15417</v>
      </c>
      <c r="EN21" s="161">
        <v>0</v>
      </c>
      <c r="EO21" s="161">
        <v>8967</v>
      </c>
      <c r="EP21" s="161">
        <v>6572721</v>
      </c>
      <c r="EQ21" s="161">
        <v>0</v>
      </c>
      <c r="ER21" s="162">
        <v>360000</v>
      </c>
      <c r="ES21" s="162">
        <v>0</v>
      </c>
      <c r="ET21" s="161">
        <v>100000</v>
      </c>
      <c r="EU21" s="160">
        <v>12970782</v>
      </c>
      <c r="EV21" s="161">
        <v>50707839</v>
      </c>
      <c r="EW21" s="161">
        <v>7058228</v>
      </c>
      <c r="EX21" s="161">
        <v>0</v>
      </c>
      <c r="EY21" s="161">
        <v>0</v>
      </c>
      <c r="EZ21" s="160">
        <v>57766067</v>
      </c>
      <c r="FA21" s="159">
        <v>-44795285</v>
      </c>
      <c r="FB21" s="158">
        <v>2693</v>
      </c>
      <c r="FC21" s="158">
        <v>3</v>
      </c>
      <c r="FD21" s="158">
        <v>3</v>
      </c>
      <c r="FE21" s="158">
        <v>32</v>
      </c>
      <c r="FF21" s="158">
        <v>95</v>
      </c>
      <c r="FG21" s="158">
        <v>409</v>
      </c>
      <c r="FH21" s="158">
        <v>62</v>
      </c>
      <c r="FI21" s="158">
        <v>68</v>
      </c>
      <c r="FJ21" s="158">
        <v>3</v>
      </c>
      <c r="FK21" s="158">
        <v>0</v>
      </c>
      <c r="FL21" s="158">
        <v>4</v>
      </c>
      <c r="FM21" s="158">
        <v>8</v>
      </c>
      <c r="FN21" s="158">
        <v>21</v>
      </c>
      <c r="FO21" s="158">
        <v>35</v>
      </c>
      <c r="FP21" s="158">
        <v>821</v>
      </c>
      <c r="FQ21" s="158">
        <v>0</v>
      </c>
      <c r="FR21" s="158">
        <v>0</v>
      </c>
      <c r="FS21" s="158">
        <v>0</v>
      </c>
      <c r="FT21" s="158">
        <v>3</v>
      </c>
      <c r="FU21" s="158">
        <v>3</v>
      </c>
      <c r="FV21" s="158">
        <v>0</v>
      </c>
      <c r="FW21" s="158">
        <v>0</v>
      </c>
      <c r="FX21" s="158">
        <v>0</v>
      </c>
      <c r="FY21" s="158">
        <v>0</v>
      </c>
      <c r="FZ21" s="158">
        <v>2</v>
      </c>
      <c r="GA21" s="158">
        <v>2</v>
      </c>
      <c r="GB21" s="158">
        <v>0</v>
      </c>
      <c r="GC21" s="158">
        <v>10</v>
      </c>
      <c r="GD21" s="158">
        <v>1</v>
      </c>
      <c r="GE21" s="5">
        <v>42983.520914351851</v>
      </c>
      <c r="GF21" s="2" t="s">
        <v>11</v>
      </c>
      <c r="GG21" s="2" t="s">
        <v>589</v>
      </c>
      <c r="GH21" s="2" t="s">
        <v>588</v>
      </c>
      <c r="GI21" s="2" t="s">
        <v>32</v>
      </c>
      <c r="GJ21" s="2">
        <v>641</v>
      </c>
      <c r="GK21" s="2">
        <v>39</v>
      </c>
      <c r="GL21" s="2">
        <v>985</v>
      </c>
      <c r="GM21" s="2">
        <v>517942</v>
      </c>
      <c r="GN21" s="2">
        <v>912</v>
      </c>
      <c r="GO21" s="2">
        <v>463</v>
      </c>
      <c r="GQ21" s="2">
        <v>41538</v>
      </c>
    </row>
    <row r="22" spans="1:199" x14ac:dyDescent="0.35">
      <c r="A22" s="2" t="s">
        <v>590</v>
      </c>
      <c r="B22" s="2" t="s">
        <v>41</v>
      </c>
      <c r="D22" s="161">
        <v>7191835</v>
      </c>
      <c r="E22" s="161">
        <v>616656</v>
      </c>
      <c r="F22" s="161">
        <v>17475555</v>
      </c>
      <c r="G22" s="161">
        <v>332600</v>
      </c>
      <c r="H22" s="162">
        <v>1062136</v>
      </c>
      <c r="I22" s="162">
        <v>58963</v>
      </c>
      <c r="J22" s="162">
        <v>2209201</v>
      </c>
      <c r="K22" s="162">
        <v>67952</v>
      </c>
      <c r="L22" s="161">
        <v>1560628</v>
      </c>
      <c r="M22" s="161">
        <v>73382</v>
      </c>
      <c r="N22" s="161">
        <v>2499004</v>
      </c>
      <c r="O22" s="161">
        <v>72174</v>
      </c>
      <c r="P22" s="162">
        <v>60852</v>
      </c>
      <c r="Q22" s="162">
        <v>0</v>
      </c>
      <c r="R22" s="161">
        <v>265848</v>
      </c>
      <c r="S22" s="160">
        <v>7930140</v>
      </c>
      <c r="T22" s="161">
        <v>15234673</v>
      </c>
      <c r="U22" s="161">
        <v>2176843</v>
      </c>
      <c r="V22" s="161">
        <v>263332</v>
      </c>
      <c r="W22" s="161">
        <v>0</v>
      </c>
      <c r="X22" s="160">
        <v>17674848</v>
      </c>
      <c r="Y22" s="159">
        <v>-9744708</v>
      </c>
      <c r="Z22" s="161">
        <v>6890351</v>
      </c>
      <c r="AA22" s="161">
        <v>551865</v>
      </c>
      <c r="AB22" s="161">
        <v>17483573</v>
      </c>
      <c r="AC22" s="161">
        <v>261698</v>
      </c>
      <c r="AD22" s="162">
        <v>1016052</v>
      </c>
      <c r="AE22" s="162">
        <v>51128</v>
      </c>
      <c r="AF22" s="162">
        <v>2219616</v>
      </c>
      <c r="AG22" s="162">
        <v>37786</v>
      </c>
      <c r="AH22" s="161">
        <v>1495206</v>
      </c>
      <c r="AI22" s="161">
        <v>65672</v>
      </c>
      <c r="AJ22" s="161">
        <v>2500151</v>
      </c>
      <c r="AK22" s="162">
        <v>56788</v>
      </c>
      <c r="AL22" s="162">
        <v>0</v>
      </c>
      <c r="AM22" s="161">
        <v>0</v>
      </c>
      <c r="AN22" s="161">
        <v>105187</v>
      </c>
      <c r="AO22" s="160">
        <v>7547586</v>
      </c>
      <c r="AP22" s="161">
        <v>15583646</v>
      </c>
      <c r="AQ22" s="161">
        <v>1049334</v>
      </c>
      <c r="AR22" s="161">
        <v>263332</v>
      </c>
      <c r="AS22" s="161">
        <v>0</v>
      </c>
      <c r="AT22" s="160">
        <v>16896312</v>
      </c>
      <c r="AU22" s="159">
        <v>-9348726</v>
      </c>
      <c r="AV22" s="161">
        <v>6487605</v>
      </c>
      <c r="AW22" s="161">
        <v>471910</v>
      </c>
      <c r="AX22" s="161">
        <v>18093759</v>
      </c>
      <c r="AY22" s="161">
        <v>221842</v>
      </c>
      <c r="AZ22" s="162">
        <v>955066</v>
      </c>
      <c r="BA22" s="162">
        <v>41445</v>
      </c>
      <c r="BB22" s="162">
        <v>2308999</v>
      </c>
      <c r="BC22" s="162">
        <v>31947</v>
      </c>
      <c r="BD22" s="161">
        <v>1407810</v>
      </c>
      <c r="BE22" s="161">
        <v>56157</v>
      </c>
      <c r="BF22" s="161">
        <v>2587408</v>
      </c>
      <c r="BG22" s="161">
        <v>48140</v>
      </c>
      <c r="BH22" s="162">
        <v>0</v>
      </c>
      <c r="BI22" s="162">
        <v>0</v>
      </c>
      <c r="BJ22" s="161">
        <v>106239</v>
      </c>
      <c r="BK22" s="160">
        <v>7543211</v>
      </c>
      <c r="BL22" s="161">
        <v>15977738</v>
      </c>
      <c r="BM22" s="161">
        <v>1475303</v>
      </c>
      <c r="BN22" s="161">
        <v>263332</v>
      </c>
      <c r="BO22" s="161">
        <v>0</v>
      </c>
      <c r="BP22" s="160">
        <v>17716373</v>
      </c>
      <c r="BQ22" s="159">
        <v>-10173162</v>
      </c>
      <c r="BR22" s="161">
        <v>5751861</v>
      </c>
      <c r="BS22" s="161">
        <v>421991</v>
      </c>
      <c r="BT22" s="161">
        <v>19249143</v>
      </c>
      <c r="BU22" s="161">
        <v>200386</v>
      </c>
      <c r="BV22" s="162">
        <v>845132</v>
      </c>
      <c r="BW22" s="162">
        <v>35184</v>
      </c>
      <c r="BX22" s="162">
        <v>2468974</v>
      </c>
      <c r="BY22" s="162">
        <v>28803</v>
      </c>
      <c r="BZ22" s="161">
        <v>1248154</v>
      </c>
      <c r="CA22" s="161">
        <v>50217</v>
      </c>
      <c r="CB22" s="161">
        <v>2752627</v>
      </c>
      <c r="CC22" s="161">
        <v>43484</v>
      </c>
      <c r="CD22" s="162">
        <v>0</v>
      </c>
      <c r="CE22" s="162">
        <v>0</v>
      </c>
      <c r="CF22" s="161">
        <v>108895</v>
      </c>
      <c r="CG22" s="160">
        <v>7581470</v>
      </c>
      <c r="CH22" s="161">
        <v>16782492</v>
      </c>
      <c r="CI22" s="161">
        <v>4277474</v>
      </c>
      <c r="CJ22" s="161">
        <v>263332</v>
      </c>
      <c r="CK22" s="161">
        <v>0</v>
      </c>
      <c r="CL22" s="160">
        <v>21323298</v>
      </c>
      <c r="CM22" s="159">
        <v>-13741828</v>
      </c>
      <c r="CN22" s="161">
        <v>5562045</v>
      </c>
      <c r="CO22" s="161">
        <v>349781</v>
      </c>
      <c r="CP22" s="161">
        <v>20324608</v>
      </c>
      <c r="CQ22" s="161">
        <v>181953</v>
      </c>
      <c r="CR22" s="162">
        <v>815400</v>
      </c>
      <c r="CS22" s="162">
        <v>26021</v>
      </c>
      <c r="CT22" s="162">
        <v>2618121</v>
      </c>
      <c r="CU22" s="162">
        <v>26097</v>
      </c>
      <c r="CV22" s="161">
        <v>1206964</v>
      </c>
      <c r="CW22" s="161">
        <v>41624</v>
      </c>
      <c r="CX22" s="161">
        <v>2906419</v>
      </c>
      <c r="CY22" s="161">
        <v>39484</v>
      </c>
      <c r="CZ22" s="162">
        <v>0</v>
      </c>
      <c r="DA22" s="162">
        <v>0</v>
      </c>
      <c r="DB22" s="161">
        <v>112815</v>
      </c>
      <c r="DC22" s="160">
        <v>7792945</v>
      </c>
      <c r="DD22" s="161">
        <v>17127190</v>
      </c>
      <c r="DE22" s="161">
        <v>1137660</v>
      </c>
      <c r="DF22" s="161">
        <v>263332</v>
      </c>
      <c r="DG22" s="161">
        <v>0</v>
      </c>
      <c r="DH22" s="160">
        <v>18528182</v>
      </c>
      <c r="DI22" s="159">
        <v>-10735237</v>
      </c>
      <c r="DJ22" s="161">
        <v>0</v>
      </c>
      <c r="DK22" s="161">
        <v>0</v>
      </c>
      <c r="DL22" s="161">
        <v>26161502</v>
      </c>
      <c r="DM22" s="161">
        <v>0</v>
      </c>
      <c r="DN22" s="162">
        <v>0</v>
      </c>
      <c r="DO22" s="162">
        <v>0</v>
      </c>
      <c r="DP22" s="162">
        <v>3454141</v>
      </c>
      <c r="DQ22" s="162">
        <v>0</v>
      </c>
      <c r="DR22" s="161">
        <v>0</v>
      </c>
      <c r="DS22" s="161">
        <v>0</v>
      </c>
      <c r="DT22" s="161">
        <v>3741095</v>
      </c>
      <c r="DU22" s="161">
        <v>0</v>
      </c>
      <c r="DV22" s="162">
        <v>0</v>
      </c>
      <c r="DW22" s="162">
        <v>0</v>
      </c>
      <c r="DX22" s="161">
        <v>116877</v>
      </c>
      <c r="DY22" s="160">
        <v>7312113</v>
      </c>
      <c r="DZ22" s="161">
        <v>17689885</v>
      </c>
      <c r="EA22" s="161">
        <v>2618605</v>
      </c>
      <c r="EB22" s="161">
        <v>263332</v>
      </c>
      <c r="EC22" s="161">
        <v>0</v>
      </c>
      <c r="ED22" s="160">
        <v>20571822</v>
      </c>
      <c r="EE22" s="159">
        <v>-13259709</v>
      </c>
      <c r="EF22" s="161">
        <v>0</v>
      </c>
      <c r="EG22" s="161">
        <v>0</v>
      </c>
      <c r="EH22" s="161">
        <v>26867238</v>
      </c>
      <c r="EI22" s="161">
        <v>0</v>
      </c>
      <c r="EJ22" s="162">
        <v>0</v>
      </c>
      <c r="EK22" s="162">
        <v>0</v>
      </c>
      <c r="EL22" s="162">
        <v>3549394</v>
      </c>
      <c r="EM22" s="162">
        <v>0</v>
      </c>
      <c r="EN22" s="161">
        <v>0</v>
      </c>
      <c r="EO22" s="161">
        <v>0</v>
      </c>
      <c r="EP22" s="161">
        <v>3842015</v>
      </c>
      <c r="EQ22" s="161">
        <v>0</v>
      </c>
      <c r="ER22" s="162">
        <v>0</v>
      </c>
      <c r="ES22" s="162">
        <v>0</v>
      </c>
      <c r="ET22" s="161">
        <v>121201</v>
      </c>
      <c r="EU22" s="160">
        <v>7512610</v>
      </c>
      <c r="EV22" s="161">
        <v>18359734</v>
      </c>
      <c r="EW22" s="161">
        <v>3193917</v>
      </c>
      <c r="EX22" s="161">
        <v>263332</v>
      </c>
      <c r="EY22" s="161">
        <v>0</v>
      </c>
      <c r="EZ22" s="160">
        <v>21816983</v>
      </c>
      <c r="FA22" s="159">
        <v>-14304373</v>
      </c>
      <c r="FB22" s="158">
        <v>812</v>
      </c>
      <c r="FC22" s="158">
        <v>85</v>
      </c>
      <c r="FD22" s="158">
        <v>1</v>
      </c>
      <c r="FE22" s="158">
        <v>0</v>
      </c>
      <c r="FF22" s="158">
        <v>84</v>
      </c>
      <c r="FG22" s="158">
        <v>195</v>
      </c>
      <c r="FH22" s="158">
        <v>0</v>
      </c>
      <c r="FI22" s="158">
        <v>391</v>
      </c>
      <c r="FJ22" s="158">
        <v>122</v>
      </c>
      <c r="FK22" s="158">
        <v>0</v>
      </c>
      <c r="FL22" s="158">
        <v>42</v>
      </c>
      <c r="FM22" s="158">
        <v>40</v>
      </c>
      <c r="FN22" s="158">
        <v>0</v>
      </c>
      <c r="FO22" s="158">
        <v>42</v>
      </c>
      <c r="FP22" s="158">
        <v>840</v>
      </c>
      <c r="FQ22" s="158">
        <v>0</v>
      </c>
      <c r="FR22" s="158">
        <v>0</v>
      </c>
      <c r="FS22" s="158">
        <v>0</v>
      </c>
      <c r="FT22" s="158">
        <v>1</v>
      </c>
      <c r="FU22" s="158">
        <v>1</v>
      </c>
      <c r="FV22" s="158">
        <v>0</v>
      </c>
      <c r="FW22" s="158">
        <v>1</v>
      </c>
      <c r="FX22" s="158">
        <v>1</v>
      </c>
      <c r="FY22" s="158">
        <v>0</v>
      </c>
      <c r="FZ22" s="158">
        <v>1</v>
      </c>
      <c r="GA22" s="158">
        <v>1</v>
      </c>
      <c r="GB22" s="158">
        <v>0</v>
      </c>
      <c r="GC22" s="158">
        <v>3</v>
      </c>
      <c r="GD22" s="158">
        <v>1</v>
      </c>
      <c r="GE22" s="5">
        <v>42982.701666666668</v>
      </c>
      <c r="GF22" s="2" t="s">
        <v>11</v>
      </c>
      <c r="GG22" s="2" t="s">
        <v>589</v>
      </c>
      <c r="GH22" s="2" t="s">
        <v>588</v>
      </c>
      <c r="GI22" s="2" t="s">
        <v>40</v>
      </c>
      <c r="GJ22" s="2">
        <v>641</v>
      </c>
      <c r="GK22" s="2">
        <v>39</v>
      </c>
      <c r="GL22" s="2">
        <v>985</v>
      </c>
      <c r="GM22" s="2">
        <v>519330</v>
      </c>
      <c r="GN22" s="2">
        <v>912</v>
      </c>
      <c r="GO22" s="2">
        <v>465</v>
      </c>
      <c r="GQ22" s="2">
        <v>62358</v>
      </c>
    </row>
    <row r="23" spans="1:199" x14ac:dyDescent="0.35">
      <c r="A23" s="2" t="s">
        <v>590</v>
      </c>
      <c r="B23" s="2" t="s">
        <v>85</v>
      </c>
      <c r="D23" s="161">
        <v>3300000</v>
      </c>
      <c r="E23" s="161">
        <v>500000</v>
      </c>
      <c r="F23" s="161">
        <v>7539000</v>
      </c>
      <c r="G23" s="161">
        <v>190000</v>
      </c>
      <c r="H23" s="162">
        <v>479000</v>
      </c>
      <c r="I23" s="162">
        <v>57000</v>
      </c>
      <c r="J23" s="162">
        <v>927000</v>
      </c>
      <c r="K23" s="162">
        <v>31000</v>
      </c>
      <c r="L23" s="161">
        <v>716000</v>
      </c>
      <c r="M23" s="161">
        <v>59000</v>
      </c>
      <c r="N23" s="161">
        <v>1078000</v>
      </c>
      <c r="O23" s="161">
        <v>41000</v>
      </c>
      <c r="P23" s="162">
        <v>64000</v>
      </c>
      <c r="Q23" s="162">
        <v>0</v>
      </c>
      <c r="R23" s="161">
        <v>0</v>
      </c>
      <c r="S23" s="160">
        <v>3452000</v>
      </c>
      <c r="T23" s="161">
        <v>7093000</v>
      </c>
      <c r="U23" s="161">
        <v>944000</v>
      </c>
      <c r="V23" s="161">
        <v>0</v>
      </c>
      <c r="W23" s="161">
        <v>0</v>
      </c>
      <c r="X23" s="160">
        <v>8037000</v>
      </c>
      <c r="Y23" s="159">
        <v>-4585000</v>
      </c>
      <c r="Z23" s="161">
        <v>3063000</v>
      </c>
      <c r="AA23" s="161">
        <v>505000</v>
      </c>
      <c r="AB23" s="161">
        <v>8024000</v>
      </c>
      <c r="AC23" s="161">
        <v>192000</v>
      </c>
      <c r="AD23" s="162">
        <v>445000</v>
      </c>
      <c r="AE23" s="162">
        <v>58000</v>
      </c>
      <c r="AF23" s="162">
        <v>975000</v>
      </c>
      <c r="AG23" s="162">
        <v>32000</v>
      </c>
      <c r="AH23" s="161">
        <v>665000</v>
      </c>
      <c r="AI23" s="161">
        <v>60000</v>
      </c>
      <c r="AJ23" s="161">
        <v>1147000</v>
      </c>
      <c r="AK23" s="162">
        <v>42000</v>
      </c>
      <c r="AL23" s="162">
        <v>90000</v>
      </c>
      <c r="AM23" s="161">
        <v>0</v>
      </c>
      <c r="AN23" s="161">
        <v>0</v>
      </c>
      <c r="AO23" s="160">
        <v>3514000</v>
      </c>
      <c r="AP23" s="161">
        <v>7397000</v>
      </c>
      <c r="AQ23" s="161">
        <v>1751000</v>
      </c>
      <c r="AR23" s="161">
        <v>0</v>
      </c>
      <c r="AS23" s="161">
        <v>0</v>
      </c>
      <c r="AT23" s="160">
        <v>9148000</v>
      </c>
      <c r="AU23" s="159">
        <v>-5634000</v>
      </c>
      <c r="AV23" s="161">
        <v>2713000</v>
      </c>
      <c r="AW23" s="161">
        <v>510000</v>
      </c>
      <c r="AX23" s="161">
        <v>8499000</v>
      </c>
      <c r="AY23" s="161">
        <v>194000</v>
      </c>
      <c r="AZ23" s="162">
        <v>396000</v>
      </c>
      <c r="BA23" s="162">
        <v>59000</v>
      </c>
      <c r="BB23" s="162">
        <v>1022000</v>
      </c>
      <c r="BC23" s="162">
        <v>32000</v>
      </c>
      <c r="BD23" s="161">
        <v>589000</v>
      </c>
      <c r="BE23" s="161">
        <v>61000</v>
      </c>
      <c r="BF23" s="161">
        <v>1215000</v>
      </c>
      <c r="BG23" s="161">
        <v>42000</v>
      </c>
      <c r="BH23" s="162">
        <v>133000</v>
      </c>
      <c r="BI23" s="162">
        <v>0</v>
      </c>
      <c r="BJ23" s="161">
        <v>0</v>
      </c>
      <c r="BK23" s="160">
        <v>3549000</v>
      </c>
      <c r="BL23" s="161">
        <v>7694000</v>
      </c>
      <c r="BM23" s="161">
        <v>1949000</v>
      </c>
      <c r="BN23" s="161">
        <v>0</v>
      </c>
      <c r="BO23" s="161">
        <v>0</v>
      </c>
      <c r="BP23" s="160">
        <v>9643000</v>
      </c>
      <c r="BQ23" s="159">
        <v>-6094000</v>
      </c>
      <c r="BR23" s="161">
        <v>2458000</v>
      </c>
      <c r="BS23" s="161">
        <v>520000</v>
      </c>
      <c r="BT23" s="161">
        <v>8943000</v>
      </c>
      <c r="BU23" s="161">
        <v>198000</v>
      </c>
      <c r="BV23" s="162">
        <v>360000</v>
      </c>
      <c r="BW23" s="162">
        <v>60000</v>
      </c>
      <c r="BX23" s="162">
        <v>1068000</v>
      </c>
      <c r="BY23" s="162">
        <v>33000</v>
      </c>
      <c r="BZ23" s="161">
        <v>533000</v>
      </c>
      <c r="CA23" s="161">
        <v>62000</v>
      </c>
      <c r="CB23" s="161">
        <v>1279000</v>
      </c>
      <c r="CC23" s="161">
        <v>43000</v>
      </c>
      <c r="CD23" s="162">
        <v>156000</v>
      </c>
      <c r="CE23" s="162">
        <v>0</v>
      </c>
      <c r="CF23" s="161">
        <v>0</v>
      </c>
      <c r="CG23" s="160">
        <v>3594000</v>
      </c>
      <c r="CH23" s="161">
        <v>7948000</v>
      </c>
      <c r="CI23" s="161">
        <v>1294000</v>
      </c>
      <c r="CJ23" s="161">
        <v>0</v>
      </c>
      <c r="CK23" s="161">
        <v>0</v>
      </c>
      <c r="CL23" s="160">
        <v>9242000</v>
      </c>
      <c r="CM23" s="159">
        <v>-5648000</v>
      </c>
      <c r="CN23" s="161">
        <v>2345000</v>
      </c>
      <c r="CO23" s="161">
        <v>538000</v>
      </c>
      <c r="CP23" s="161">
        <v>9533000</v>
      </c>
      <c r="CQ23" s="161">
        <v>205000</v>
      </c>
      <c r="CR23" s="162">
        <v>344000</v>
      </c>
      <c r="CS23" s="162">
        <v>62000</v>
      </c>
      <c r="CT23" s="162">
        <v>1131000</v>
      </c>
      <c r="CU23" s="162">
        <v>34000</v>
      </c>
      <c r="CV23" s="161">
        <v>509000</v>
      </c>
      <c r="CW23" s="161">
        <v>64000</v>
      </c>
      <c r="CX23" s="161">
        <v>1363000</v>
      </c>
      <c r="CY23" s="161">
        <v>44000</v>
      </c>
      <c r="CZ23" s="162">
        <v>142000</v>
      </c>
      <c r="DA23" s="162">
        <v>0</v>
      </c>
      <c r="DB23" s="161">
        <v>0</v>
      </c>
      <c r="DC23" s="160">
        <v>3693000</v>
      </c>
      <c r="DD23" s="161">
        <v>8215000</v>
      </c>
      <c r="DE23" s="161">
        <v>1059000</v>
      </c>
      <c r="DF23" s="161">
        <v>0</v>
      </c>
      <c r="DG23" s="161">
        <v>0</v>
      </c>
      <c r="DH23" s="160">
        <v>9274000</v>
      </c>
      <c r="DI23" s="159">
        <v>-5581000</v>
      </c>
      <c r="DJ23" s="161">
        <v>2215000</v>
      </c>
      <c r="DK23" s="161">
        <v>557000</v>
      </c>
      <c r="DL23" s="161">
        <v>10198000</v>
      </c>
      <c r="DM23" s="161">
        <v>212000</v>
      </c>
      <c r="DN23" s="162">
        <v>326000</v>
      </c>
      <c r="DO23" s="162">
        <v>64000</v>
      </c>
      <c r="DP23" s="162">
        <v>1202000</v>
      </c>
      <c r="DQ23" s="162">
        <v>35000</v>
      </c>
      <c r="DR23" s="161">
        <v>481000</v>
      </c>
      <c r="DS23" s="161">
        <v>66000</v>
      </c>
      <c r="DT23" s="161">
        <v>1458000</v>
      </c>
      <c r="DU23" s="161">
        <v>46000</v>
      </c>
      <c r="DV23" s="162">
        <v>167000</v>
      </c>
      <c r="DW23" s="162">
        <v>0</v>
      </c>
      <c r="DX23" s="161">
        <v>0</v>
      </c>
      <c r="DY23" s="160">
        <v>3845000</v>
      </c>
      <c r="DZ23" s="161">
        <v>8534000</v>
      </c>
      <c r="EA23" s="161">
        <v>1032000</v>
      </c>
      <c r="EB23" s="161">
        <v>0</v>
      </c>
      <c r="EC23" s="161">
        <v>0</v>
      </c>
      <c r="ED23" s="160">
        <v>9566000</v>
      </c>
      <c r="EE23" s="159">
        <v>-5721000</v>
      </c>
      <c r="EF23" s="161">
        <v>2078000</v>
      </c>
      <c r="EG23" s="161">
        <v>578000</v>
      </c>
      <c r="EH23" s="161">
        <v>10900000</v>
      </c>
      <c r="EI23" s="161">
        <v>220000</v>
      </c>
      <c r="EJ23" s="162">
        <v>307000</v>
      </c>
      <c r="EK23" s="162">
        <v>66000</v>
      </c>
      <c r="EL23" s="162">
        <v>1277000</v>
      </c>
      <c r="EM23" s="162">
        <v>35000</v>
      </c>
      <c r="EN23" s="161">
        <v>451000</v>
      </c>
      <c r="EO23" s="161">
        <v>69000</v>
      </c>
      <c r="EP23" s="161">
        <v>1559000</v>
      </c>
      <c r="EQ23" s="161">
        <v>48000</v>
      </c>
      <c r="ER23" s="162">
        <v>153000</v>
      </c>
      <c r="ES23" s="162">
        <v>0</v>
      </c>
      <c r="ET23" s="161">
        <v>0</v>
      </c>
      <c r="EU23" s="160">
        <v>3965000</v>
      </c>
      <c r="EV23" s="161">
        <v>8990000</v>
      </c>
      <c r="EW23" s="161">
        <v>1389000</v>
      </c>
      <c r="EX23" s="161">
        <v>0</v>
      </c>
      <c r="EY23" s="161">
        <v>0</v>
      </c>
      <c r="EZ23" s="160">
        <v>10379000</v>
      </c>
      <c r="FA23" s="159">
        <v>-6414000</v>
      </c>
      <c r="FB23" s="158">
        <v>366</v>
      </c>
      <c r="FC23" s="158">
        <v>52</v>
      </c>
      <c r="FD23" s="158">
        <v>4</v>
      </c>
      <c r="FE23" s="158">
        <v>0</v>
      </c>
      <c r="FF23" s="158">
        <v>34</v>
      </c>
      <c r="FG23" s="158">
        <v>73</v>
      </c>
      <c r="FH23" s="158">
        <v>0</v>
      </c>
      <c r="FI23" s="158">
        <v>8</v>
      </c>
      <c r="FJ23" s="158">
        <v>7</v>
      </c>
      <c r="FK23" s="158">
        <v>8</v>
      </c>
      <c r="FL23" s="158">
        <v>172</v>
      </c>
      <c r="FM23" s="158">
        <v>44</v>
      </c>
      <c r="FN23" s="158">
        <v>0</v>
      </c>
      <c r="FO23" s="158">
        <v>9</v>
      </c>
      <c r="FP23" s="158">
        <v>148</v>
      </c>
      <c r="FQ23" s="158">
        <v>0</v>
      </c>
      <c r="FR23" s="158">
        <v>90</v>
      </c>
      <c r="FS23" s="158">
        <v>289</v>
      </c>
      <c r="FT23" s="158">
        <v>0</v>
      </c>
      <c r="FU23" s="158">
        <v>0</v>
      </c>
      <c r="FV23" s="158">
        <v>0</v>
      </c>
      <c r="FW23" s="158">
        <v>1</v>
      </c>
      <c r="FX23" s="158">
        <v>1</v>
      </c>
      <c r="FY23" s="158">
        <v>0</v>
      </c>
      <c r="FZ23" s="158">
        <v>1</v>
      </c>
      <c r="GA23" s="158">
        <v>1</v>
      </c>
      <c r="GB23" s="158">
        <v>0</v>
      </c>
      <c r="GC23" s="158">
        <v>4</v>
      </c>
      <c r="GD23" s="158">
        <v>2</v>
      </c>
      <c r="GE23" s="5">
        <v>42985.578402777777</v>
      </c>
      <c r="GF23" s="2" t="s">
        <v>11</v>
      </c>
      <c r="GG23" s="2" t="s">
        <v>589</v>
      </c>
      <c r="GH23" s="2" t="s">
        <v>588</v>
      </c>
      <c r="GI23" s="2" t="s">
        <v>84</v>
      </c>
      <c r="GJ23" s="2">
        <v>641</v>
      </c>
      <c r="GK23" s="2">
        <v>39</v>
      </c>
      <c r="GL23" s="2">
        <v>985</v>
      </c>
      <c r="GM23" s="2">
        <v>518496</v>
      </c>
      <c r="GN23" s="2">
        <v>912</v>
      </c>
      <c r="GO23" s="2">
        <v>467</v>
      </c>
      <c r="GQ23" s="2">
        <v>44629</v>
      </c>
    </row>
    <row r="24" spans="1:199" x14ac:dyDescent="0.35">
      <c r="A24" s="2" t="s">
        <v>590</v>
      </c>
      <c r="B24" s="2" t="s">
        <v>75</v>
      </c>
      <c r="D24" s="161">
        <v>4444500</v>
      </c>
      <c r="E24" s="161">
        <v>151284</v>
      </c>
      <c r="F24" s="161">
        <v>10769387</v>
      </c>
      <c r="G24" s="161">
        <v>27822</v>
      </c>
      <c r="H24" s="162">
        <v>653300</v>
      </c>
      <c r="I24" s="162">
        <v>16500</v>
      </c>
      <c r="J24" s="162">
        <v>1367700</v>
      </c>
      <c r="K24" s="162">
        <v>4100</v>
      </c>
      <c r="L24" s="161">
        <v>964500</v>
      </c>
      <c r="M24" s="161">
        <v>18000</v>
      </c>
      <c r="N24" s="161">
        <v>1540000</v>
      </c>
      <c r="O24" s="161">
        <v>6000</v>
      </c>
      <c r="P24" s="162">
        <v>62900</v>
      </c>
      <c r="Q24" s="162">
        <v>0</v>
      </c>
      <c r="R24" s="161">
        <v>3376</v>
      </c>
      <c r="S24" s="160">
        <v>4636376</v>
      </c>
      <c r="T24" s="161">
        <v>10333600</v>
      </c>
      <c r="U24" s="161">
        <v>2365210</v>
      </c>
      <c r="V24" s="161">
        <v>1320</v>
      </c>
      <c r="W24" s="161">
        <v>1000</v>
      </c>
      <c r="X24" s="160">
        <v>12701130</v>
      </c>
      <c r="Y24" s="159">
        <v>-8064754</v>
      </c>
      <c r="Z24" s="161">
        <v>3989400</v>
      </c>
      <c r="AA24" s="161">
        <v>152797</v>
      </c>
      <c r="AB24" s="161">
        <v>11376600</v>
      </c>
      <c r="AC24" s="161">
        <v>28100</v>
      </c>
      <c r="AD24" s="162">
        <v>586400</v>
      </c>
      <c r="AE24" s="162">
        <v>16700</v>
      </c>
      <c r="AF24" s="162">
        <v>1467600</v>
      </c>
      <c r="AG24" s="162">
        <v>4100</v>
      </c>
      <c r="AH24" s="161">
        <v>865700</v>
      </c>
      <c r="AI24" s="161">
        <v>18200</v>
      </c>
      <c r="AJ24" s="161">
        <v>1626900</v>
      </c>
      <c r="AK24" s="162">
        <v>6100</v>
      </c>
      <c r="AL24" s="162">
        <v>85100</v>
      </c>
      <c r="AM24" s="161">
        <v>0</v>
      </c>
      <c r="AN24" s="161">
        <v>3376</v>
      </c>
      <c r="AO24" s="160">
        <v>4680176</v>
      </c>
      <c r="AP24" s="161">
        <v>10854300</v>
      </c>
      <c r="AQ24" s="161">
        <v>2165600</v>
      </c>
      <c r="AR24" s="161">
        <v>1320</v>
      </c>
      <c r="AS24" s="161">
        <v>1000</v>
      </c>
      <c r="AT24" s="160">
        <v>13022220</v>
      </c>
      <c r="AU24" s="159">
        <v>-8342044</v>
      </c>
      <c r="AV24" s="161">
        <v>3390900</v>
      </c>
      <c r="AW24" s="161">
        <v>154325</v>
      </c>
      <c r="AX24" s="161">
        <v>11994400</v>
      </c>
      <c r="AY24" s="161">
        <v>28381</v>
      </c>
      <c r="AZ24" s="162">
        <v>498500</v>
      </c>
      <c r="BA24" s="162">
        <v>16800</v>
      </c>
      <c r="BB24" s="162">
        <v>1547300</v>
      </c>
      <c r="BC24" s="162">
        <v>4200</v>
      </c>
      <c r="BD24" s="161">
        <v>735800</v>
      </c>
      <c r="BE24" s="161">
        <v>18400</v>
      </c>
      <c r="BF24" s="161">
        <v>1715200</v>
      </c>
      <c r="BG24" s="161">
        <v>6200</v>
      </c>
      <c r="BH24" s="162">
        <v>66600</v>
      </c>
      <c r="BI24" s="162">
        <v>0</v>
      </c>
      <c r="BJ24" s="161">
        <v>3376</v>
      </c>
      <c r="BK24" s="160">
        <v>4612376</v>
      </c>
      <c r="BL24" s="161">
        <v>11424300</v>
      </c>
      <c r="BM24" s="161">
        <v>2434856</v>
      </c>
      <c r="BN24" s="161">
        <v>1320</v>
      </c>
      <c r="BO24" s="161">
        <v>1000</v>
      </c>
      <c r="BP24" s="160">
        <v>13861476</v>
      </c>
      <c r="BQ24" s="159">
        <v>-9249100</v>
      </c>
      <c r="BR24" s="161">
        <v>3338100</v>
      </c>
      <c r="BS24" s="161">
        <v>158183</v>
      </c>
      <c r="BT24" s="161">
        <v>12810300</v>
      </c>
      <c r="BU24" s="161">
        <v>29091</v>
      </c>
      <c r="BV24" s="162">
        <v>490700</v>
      </c>
      <c r="BW24" s="162">
        <v>17200</v>
      </c>
      <c r="BX24" s="162">
        <v>1652500</v>
      </c>
      <c r="BY24" s="162">
        <v>4300</v>
      </c>
      <c r="BZ24" s="161">
        <v>724400</v>
      </c>
      <c r="CA24" s="161">
        <v>18800</v>
      </c>
      <c r="CB24" s="161">
        <v>1831900</v>
      </c>
      <c r="CC24" s="161">
        <v>6300</v>
      </c>
      <c r="CD24" s="162">
        <v>67500</v>
      </c>
      <c r="CE24" s="162">
        <v>0</v>
      </c>
      <c r="CF24" s="161">
        <v>3376</v>
      </c>
      <c r="CG24" s="160">
        <v>4816976</v>
      </c>
      <c r="CH24" s="161">
        <v>11709200</v>
      </c>
      <c r="CI24" s="161">
        <v>487262</v>
      </c>
      <c r="CJ24" s="161">
        <v>1320</v>
      </c>
      <c r="CK24" s="161">
        <v>1000</v>
      </c>
      <c r="CL24" s="160">
        <v>12198782</v>
      </c>
      <c r="CM24" s="159">
        <v>-7381806</v>
      </c>
      <c r="CN24" s="161">
        <v>2461500</v>
      </c>
      <c r="CO24" s="161">
        <v>163878</v>
      </c>
      <c r="CP24" s="161">
        <v>13805500</v>
      </c>
      <c r="CQ24" s="161">
        <v>30138</v>
      </c>
      <c r="CR24" s="162">
        <v>361800</v>
      </c>
      <c r="CS24" s="162">
        <v>17900</v>
      </c>
      <c r="CT24" s="162">
        <v>1780900</v>
      </c>
      <c r="CU24" s="162">
        <v>4400</v>
      </c>
      <c r="CV24" s="161">
        <v>534100</v>
      </c>
      <c r="CW24" s="161">
        <v>19500</v>
      </c>
      <c r="CX24" s="161">
        <v>1974200</v>
      </c>
      <c r="CY24" s="161">
        <v>6500</v>
      </c>
      <c r="CZ24" s="162">
        <v>69000</v>
      </c>
      <c r="DA24" s="162">
        <v>0</v>
      </c>
      <c r="DB24" s="161">
        <v>3376</v>
      </c>
      <c r="DC24" s="160">
        <v>4771676</v>
      </c>
      <c r="DD24" s="161">
        <v>12461800</v>
      </c>
      <c r="DE24" s="161">
        <v>3827363</v>
      </c>
      <c r="DF24" s="161">
        <v>1320</v>
      </c>
      <c r="DG24" s="161">
        <v>1000</v>
      </c>
      <c r="DH24" s="160">
        <v>16291483</v>
      </c>
      <c r="DI24" s="159">
        <v>-11519807</v>
      </c>
      <c r="DJ24" s="161">
        <v>1959700</v>
      </c>
      <c r="DK24" s="161">
        <v>169778</v>
      </c>
      <c r="DL24" s="161">
        <v>14302500</v>
      </c>
      <c r="DM24" s="161">
        <v>31223</v>
      </c>
      <c r="DN24" s="162">
        <v>288100</v>
      </c>
      <c r="DO24" s="162">
        <v>18500</v>
      </c>
      <c r="DP24" s="162">
        <v>1845000</v>
      </c>
      <c r="DQ24" s="162">
        <v>4600</v>
      </c>
      <c r="DR24" s="161">
        <v>425300</v>
      </c>
      <c r="DS24" s="161">
        <v>20200</v>
      </c>
      <c r="DT24" s="161">
        <v>2045300</v>
      </c>
      <c r="DU24" s="161">
        <v>6800</v>
      </c>
      <c r="DV24" s="162">
        <v>71200</v>
      </c>
      <c r="DW24" s="162">
        <v>0</v>
      </c>
      <c r="DX24" s="161">
        <v>3376</v>
      </c>
      <c r="DY24" s="160">
        <v>4728376</v>
      </c>
      <c r="DZ24" s="161">
        <v>13005100</v>
      </c>
      <c r="EA24" s="161">
        <v>2239355</v>
      </c>
      <c r="EB24" s="161">
        <v>1320</v>
      </c>
      <c r="EC24" s="161">
        <v>1000</v>
      </c>
      <c r="ED24" s="160">
        <v>15246775</v>
      </c>
      <c r="EE24" s="159">
        <v>-10518399</v>
      </c>
      <c r="EF24" s="161">
        <v>1419400</v>
      </c>
      <c r="EG24" s="161">
        <v>176060</v>
      </c>
      <c r="EH24" s="161">
        <v>14831700</v>
      </c>
      <c r="EI24" s="161">
        <v>32378</v>
      </c>
      <c r="EJ24" s="162">
        <v>208700</v>
      </c>
      <c r="EK24" s="162">
        <v>19200</v>
      </c>
      <c r="EL24" s="162">
        <v>1913300</v>
      </c>
      <c r="EM24" s="162">
        <v>4800</v>
      </c>
      <c r="EN24" s="161">
        <v>308000</v>
      </c>
      <c r="EO24" s="161">
        <v>21000</v>
      </c>
      <c r="EP24" s="161">
        <v>2120900</v>
      </c>
      <c r="EQ24" s="161">
        <v>7000</v>
      </c>
      <c r="ER24" s="162">
        <v>73800</v>
      </c>
      <c r="ES24" s="162">
        <v>0</v>
      </c>
      <c r="ET24" s="161">
        <v>3376</v>
      </c>
      <c r="EU24" s="160">
        <v>4680076</v>
      </c>
      <c r="EV24" s="161">
        <v>13565200</v>
      </c>
      <c r="EW24" s="161">
        <v>2319035</v>
      </c>
      <c r="EX24" s="161">
        <v>1320</v>
      </c>
      <c r="EY24" s="161">
        <v>1000</v>
      </c>
      <c r="EZ24" s="160">
        <v>15886555</v>
      </c>
      <c r="FA24" s="159">
        <v>-11206479</v>
      </c>
      <c r="FB24" s="158">
        <v>636</v>
      </c>
      <c r="FC24" s="158">
        <v>7</v>
      </c>
      <c r="FD24" s="158">
        <v>0</v>
      </c>
      <c r="FE24" s="158">
        <v>9</v>
      </c>
      <c r="FF24" s="158">
        <v>65</v>
      </c>
      <c r="FG24" s="158">
        <v>134</v>
      </c>
      <c r="FH24" s="158">
        <v>24</v>
      </c>
      <c r="FI24" s="158">
        <v>37</v>
      </c>
      <c r="FJ24" s="158">
        <v>4</v>
      </c>
      <c r="FK24" s="158">
        <v>54</v>
      </c>
      <c r="FL24" s="158">
        <v>59</v>
      </c>
      <c r="FM24" s="158">
        <v>23</v>
      </c>
      <c r="FN24" s="158">
        <v>0</v>
      </c>
      <c r="FO24" s="158">
        <v>0</v>
      </c>
      <c r="FP24" s="158">
        <v>308</v>
      </c>
      <c r="FQ24" s="158">
        <v>0</v>
      </c>
      <c r="FR24" s="158">
        <v>0</v>
      </c>
      <c r="FS24" s="158">
        <v>126</v>
      </c>
      <c r="FT24" s="158">
        <v>1</v>
      </c>
      <c r="FU24" s="158">
        <v>0</v>
      </c>
      <c r="FV24" s="158">
        <v>1</v>
      </c>
      <c r="FW24" s="158">
        <v>0</v>
      </c>
      <c r="FX24" s="158">
        <v>0</v>
      </c>
      <c r="FY24" s="158">
        <v>0</v>
      </c>
      <c r="FZ24" s="158">
        <v>0</v>
      </c>
      <c r="GA24" s="158">
        <v>0</v>
      </c>
      <c r="GB24" s="158">
        <v>0</v>
      </c>
      <c r="GC24" s="158">
        <v>1</v>
      </c>
      <c r="GD24" s="158">
        <v>1</v>
      </c>
      <c r="GE24" s="5">
        <v>42984.617407407408</v>
      </c>
      <c r="GF24" s="2" t="s">
        <v>11</v>
      </c>
      <c r="GG24" s="2" t="s">
        <v>589</v>
      </c>
      <c r="GH24" s="2" t="s">
        <v>588</v>
      </c>
      <c r="GI24" s="2" t="s">
        <v>74</v>
      </c>
      <c r="GJ24" s="2">
        <v>641</v>
      </c>
      <c r="GK24" s="2">
        <v>39</v>
      </c>
      <c r="GL24" s="2">
        <v>985</v>
      </c>
      <c r="GM24" s="2">
        <v>519319</v>
      </c>
      <c r="GN24" s="2">
        <v>912</v>
      </c>
      <c r="GO24" s="2">
        <v>688</v>
      </c>
      <c r="GQ24" s="2">
        <v>62591</v>
      </c>
    </row>
    <row r="25" spans="1:199" x14ac:dyDescent="0.35">
      <c r="A25" s="2" t="s">
        <v>590</v>
      </c>
      <c r="B25" s="2" t="s">
        <v>25</v>
      </c>
      <c r="D25" s="161">
        <v>5370379</v>
      </c>
      <c r="E25" s="161">
        <v>139125</v>
      </c>
      <c r="F25" s="161">
        <v>11664640</v>
      </c>
      <c r="G25" s="161">
        <v>639306</v>
      </c>
      <c r="H25" s="162">
        <v>841492</v>
      </c>
      <c r="I25" s="162">
        <v>15550</v>
      </c>
      <c r="J25" s="162">
        <v>1473811</v>
      </c>
      <c r="K25" s="162">
        <v>97553</v>
      </c>
      <c r="L25" s="161">
        <v>1165372</v>
      </c>
      <c r="M25" s="161">
        <v>16556</v>
      </c>
      <c r="N25" s="161">
        <v>1668044</v>
      </c>
      <c r="O25" s="161">
        <v>138729</v>
      </c>
      <c r="P25" s="162">
        <v>120000</v>
      </c>
      <c r="Q25" s="162">
        <v>3287</v>
      </c>
      <c r="R25" s="161">
        <v>0</v>
      </c>
      <c r="S25" s="160">
        <v>5540394</v>
      </c>
      <c r="T25" s="161">
        <v>14786552</v>
      </c>
      <c r="U25" s="161">
        <v>4474364</v>
      </c>
      <c r="V25" s="161">
        <v>0</v>
      </c>
      <c r="W25" s="161">
        <v>0</v>
      </c>
      <c r="X25" s="160">
        <v>19260916</v>
      </c>
      <c r="Y25" s="159">
        <v>-13720522</v>
      </c>
      <c r="Z25" s="161">
        <v>4322646</v>
      </c>
      <c r="AA25" s="161">
        <v>136061</v>
      </c>
      <c r="AB25" s="161">
        <v>12293989</v>
      </c>
      <c r="AC25" s="161">
        <v>533252</v>
      </c>
      <c r="AD25" s="162">
        <v>701221</v>
      </c>
      <c r="AE25" s="162">
        <v>15220</v>
      </c>
      <c r="AF25" s="162">
        <v>1552637</v>
      </c>
      <c r="AG25" s="162">
        <v>82561</v>
      </c>
      <c r="AH25" s="161">
        <v>938014</v>
      </c>
      <c r="AI25" s="161">
        <v>16191</v>
      </c>
      <c r="AJ25" s="161">
        <v>1758040</v>
      </c>
      <c r="AK25" s="162">
        <v>115716</v>
      </c>
      <c r="AL25" s="162">
        <v>120000</v>
      </c>
      <c r="AM25" s="161">
        <v>3319</v>
      </c>
      <c r="AN25" s="161">
        <v>0</v>
      </c>
      <c r="AO25" s="160">
        <v>5302919</v>
      </c>
      <c r="AP25" s="161">
        <v>15453523</v>
      </c>
      <c r="AQ25" s="161">
        <v>3524079</v>
      </c>
      <c r="AR25" s="161">
        <v>0</v>
      </c>
      <c r="AS25" s="161">
        <v>0</v>
      </c>
      <c r="AT25" s="160">
        <v>18977602</v>
      </c>
      <c r="AU25" s="159">
        <v>-13674683</v>
      </c>
      <c r="AV25" s="161">
        <v>3450669</v>
      </c>
      <c r="AW25" s="161">
        <v>132922</v>
      </c>
      <c r="AX25" s="161">
        <v>12952838</v>
      </c>
      <c r="AY25" s="161">
        <v>502555</v>
      </c>
      <c r="AZ25" s="162">
        <v>574888</v>
      </c>
      <c r="BA25" s="162">
        <v>14882</v>
      </c>
      <c r="BB25" s="162">
        <v>1635152</v>
      </c>
      <c r="BC25" s="162">
        <v>78270</v>
      </c>
      <c r="BD25" s="161">
        <v>748795</v>
      </c>
      <c r="BE25" s="161">
        <v>15818</v>
      </c>
      <c r="BF25" s="161">
        <v>1852256</v>
      </c>
      <c r="BG25" s="161">
        <v>109054</v>
      </c>
      <c r="BH25" s="162">
        <v>120000</v>
      </c>
      <c r="BI25" s="162">
        <v>3353</v>
      </c>
      <c r="BJ25" s="161">
        <v>0</v>
      </c>
      <c r="BK25" s="160">
        <v>5152468</v>
      </c>
      <c r="BL25" s="161">
        <v>16141350</v>
      </c>
      <c r="BM25" s="161">
        <v>2522836</v>
      </c>
      <c r="BN25" s="161">
        <v>0</v>
      </c>
      <c r="BO25" s="161">
        <v>0</v>
      </c>
      <c r="BP25" s="160">
        <v>18664186</v>
      </c>
      <c r="BQ25" s="159">
        <v>-13511718</v>
      </c>
      <c r="BR25" s="161">
        <v>2796354</v>
      </c>
      <c r="BS25" s="161">
        <v>136245</v>
      </c>
      <c r="BT25" s="161">
        <v>13845683</v>
      </c>
      <c r="BU25" s="161">
        <v>440446</v>
      </c>
      <c r="BV25" s="162">
        <v>481257</v>
      </c>
      <c r="BW25" s="162">
        <v>15254</v>
      </c>
      <c r="BX25" s="162">
        <v>1747159</v>
      </c>
      <c r="BY25" s="162">
        <v>69624</v>
      </c>
      <c r="BZ25" s="161">
        <v>606809</v>
      </c>
      <c r="CA25" s="161">
        <v>16213</v>
      </c>
      <c r="CB25" s="161">
        <v>1979933</v>
      </c>
      <c r="CC25" s="161">
        <v>95577</v>
      </c>
      <c r="CD25" s="162">
        <v>120000</v>
      </c>
      <c r="CE25" s="162">
        <v>3436</v>
      </c>
      <c r="CF25" s="161">
        <v>0</v>
      </c>
      <c r="CG25" s="160">
        <v>5135262</v>
      </c>
      <c r="CH25" s="161">
        <v>16791576</v>
      </c>
      <c r="CI25" s="161">
        <v>1720219</v>
      </c>
      <c r="CJ25" s="161">
        <v>0</v>
      </c>
      <c r="CK25" s="161">
        <v>0</v>
      </c>
      <c r="CL25" s="160">
        <v>18511795</v>
      </c>
      <c r="CM25" s="159">
        <v>-13376533</v>
      </c>
      <c r="CN25" s="161">
        <v>2390854</v>
      </c>
      <c r="CO25" s="161">
        <v>105089</v>
      </c>
      <c r="CP25" s="161">
        <v>14933637</v>
      </c>
      <c r="CQ25" s="161">
        <v>417201</v>
      </c>
      <c r="CR25" s="162">
        <v>424736</v>
      </c>
      <c r="CS25" s="162">
        <v>11865</v>
      </c>
      <c r="CT25" s="162">
        <v>1883745</v>
      </c>
      <c r="CU25" s="162">
        <v>66578</v>
      </c>
      <c r="CV25" s="161">
        <v>518815</v>
      </c>
      <c r="CW25" s="161">
        <v>12506</v>
      </c>
      <c r="CX25" s="161">
        <v>2135510</v>
      </c>
      <c r="CY25" s="161">
        <v>90533</v>
      </c>
      <c r="CZ25" s="162">
        <v>120000</v>
      </c>
      <c r="DA25" s="162">
        <v>3560</v>
      </c>
      <c r="DB25" s="161">
        <v>0</v>
      </c>
      <c r="DC25" s="160">
        <v>5267848</v>
      </c>
      <c r="DD25" s="161">
        <v>17313250</v>
      </c>
      <c r="DE25" s="161">
        <v>753515</v>
      </c>
      <c r="DF25" s="161">
        <v>0</v>
      </c>
      <c r="DG25" s="161">
        <v>0</v>
      </c>
      <c r="DH25" s="160">
        <v>18066765</v>
      </c>
      <c r="DI25" s="159">
        <v>-12798917</v>
      </c>
      <c r="DJ25" s="161">
        <v>0</v>
      </c>
      <c r="DK25" s="161">
        <v>0</v>
      </c>
      <c r="DL25" s="161">
        <v>399198</v>
      </c>
      <c r="DM25" s="161">
        <v>16081979</v>
      </c>
      <c r="DN25" s="162">
        <v>0</v>
      </c>
      <c r="DO25" s="162">
        <v>0</v>
      </c>
      <c r="DP25" s="162">
        <v>2027901</v>
      </c>
      <c r="DQ25" s="162">
        <v>64285</v>
      </c>
      <c r="DR25" s="161">
        <v>0</v>
      </c>
      <c r="DS25" s="161">
        <v>0</v>
      </c>
      <c r="DT25" s="161">
        <v>2299723</v>
      </c>
      <c r="DU25" s="161">
        <v>86626</v>
      </c>
      <c r="DV25" s="162">
        <v>120000</v>
      </c>
      <c r="DW25" s="162">
        <v>3688</v>
      </c>
      <c r="DX25" s="161">
        <v>0</v>
      </c>
      <c r="DY25" s="160">
        <v>4602223</v>
      </c>
      <c r="DZ25" s="161">
        <v>17724649</v>
      </c>
      <c r="EA25" s="161">
        <v>86670</v>
      </c>
      <c r="EB25" s="161">
        <v>0</v>
      </c>
      <c r="EC25" s="161">
        <v>0</v>
      </c>
      <c r="ED25" s="160">
        <v>17811319</v>
      </c>
      <c r="EE25" s="159">
        <v>-13209096</v>
      </c>
      <c r="EF25" s="161">
        <v>0</v>
      </c>
      <c r="EG25" s="161">
        <v>0</v>
      </c>
      <c r="EH25" s="161">
        <v>17310341</v>
      </c>
      <c r="EI25" s="161">
        <v>306404</v>
      </c>
      <c r="EJ25" s="162">
        <v>0</v>
      </c>
      <c r="EK25" s="162">
        <v>0</v>
      </c>
      <c r="EL25" s="162">
        <v>2182100</v>
      </c>
      <c r="EM25" s="162">
        <v>51390</v>
      </c>
      <c r="EN25" s="161">
        <v>0</v>
      </c>
      <c r="EO25" s="161">
        <v>0</v>
      </c>
      <c r="EP25" s="161">
        <v>2475379</v>
      </c>
      <c r="EQ25" s="161">
        <v>66490</v>
      </c>
      <c r="ER25" s="162">
        <v>120000</v>
      </c>
      <c r="ES25" s="162">
        <v>3825</v>
      </c>
      <c r="ET25" s="161">
        <v>0</v>
      </c>
      <c r="EU25" s="160">
        <v>4899184</v>
      </c>
      <c r="EV25" s="161">
        <v>18098572</v>
      </c>
      <c r="EW25" s="161">
        <v>215455</v>
      </c>
      <c r="EX25" s="161">
        <v>0</v>
      </c>
      <c r="EY25" s="161">
        <v>0</v>
      </c>
      <c r="EZ25" s="160">
        <v>18314027</v>
      </c>
      <c r="FA25" s="159">
        <v>-13414843</v>
      </c>
      <c r="FB25" s="158">
        <v>908</v>
      </c>
      <c r="FC25" s="158">
        <v>49</v>
      </c>
      <c r="FD25" s="158">
        <v>0</v>
      </c>
      <c r="FE25" s="158">
        <v>1</v>
      </c>
      <c r="FF25" s="158">
        <v>0</v>
      </c>
      <c r="FG25" s="158">
        <v>171</v>
      </c>
      <c r="FH25" s="158">
        <v>0</v>
      </c>
      <c r="FI25" s="158">
        <v>1</v>
      </c>
      <c r="FJ25" s="158">
        <v>1</v>
      </c>
      <c r="FK25" s="158">
        <v>0</v>
      </c>
      <c r="FL25" s="158">
        <v>1</v>
      </c>
      <c r="FM25" s="158">
        <v>9</v>
      </c>
      <c r="FN25" s="158">
        <v>12</v>
      </c>
      <c r="FO25" s="158">
        <v>2</v>
      </c>
      <c r="FP25" s="158">
        <v>288</v>
      </c>
      <c r="FQ25" s="158">
        <v>7</v>
      </c>
      <c r="FR25" s="158">
        <v>17</v>
      </c>
      <c r="FS25" s="158">
        <v>188</v>
      </c>
      <c r="FT25" s="158">
        <v>0</v>
      </c>
      <c r="FU25" s="158">
        <v>0</v>
      </c>
      <c r="FV25" s="158">
        <v>0</v>
      </c>
      <c r="FW25" s="158">
        <v>2</v>
      </c>
      <c r="FX25" s="158">
        <v>2</v>
      </c>
      <c r="FY25" s="158">
        <v>0</v>
      </c>
      <c r="FZ25" s="158">
        <v>0</v>
      </c>
      <c r="GA25" s="158">
        <v>0</v>
      </c>
      <c r="GB25" s="158">
        <v>0</v>
      </c>
      <c r="GC25" s="158">
        <v>6</v>
      </c>
      <c r="GD25" s="158">
        <v>2</v>
      </c>
      <c r="GE25" s="5">
        <v>42969.561064814814</v>
      </c>
      <c r="GF25" s="2" t="s">
        <v>11</v>
      </c>
      <c r="GG25" s="2" t="s">
        <v>589</v>
      </c>
      <c r="GH25" s="2" t="s">
        <v>588</v>
      </c>
      <c r="GI25" s="2" t="s">
        <v>24</v>
      </c>
      <c r="GJ25" s="2">
        <v>641</v>
      </c>
      <c r="GK25" s="2">
        <v>39</v>
      </c>
      <c r="GL25" s="2">
        <v>985</v>
      </c>
      <c r="GM25" s="2">
        <v>518469</v>
      </c>
      <c r="GN25" s="2">
        <v>912</v>
      </c>
      <c r="GO25" s="2">
        <v>469</v>
      </c>
      <c r="GQ25" s="2">
        <v>44799</v>
      </c>
    </row>
    <row r="26" spans="1:199" x14ac:dyDescent="0.35">
      <c r="A26" s="2" t="s">
        <v>590</v>
      </c>
      <c r="B26" s="2" t="s">
        <v>45</v>
      </c>
      <c r="D26" s="161">
        <v>573683</v>
      </c>
      <c r="E26" s="161">
        <v>65234</v>
      </c>
      <c r="F26" s="161">
        <v>1241538</v>
      </c>
      <c r="G26" s="161">
        <v>431412</v>
      </c>
      <c r="H26" s="162">
        <v>106068</v>
      </c>
      <c r="I26" s="162">
        <v>8550</v>
      </c>
      <c r="J26" s="162">
        <v>156131</v>
      </c>
      <c r="K26" s="162">
        <v>81048</v>
      </c>
      <c r="L26" s="161">
        <v>155399</v>
      </c>
      <c r="M26" s="161">
        <v>7841</v>
      </c>
      <c r="N26" s="161">
        <v>179315</v>
      </c>
      <c r="O26" s="161">
        <v>63044</v>
      </c>
      <c r="P26" s="162">
        <v>0</v>
      </c>
      <c r="Q26" s="162">
        <v>0</v>
      </c>
      <c r="R26" s="161">
        <v>0</v>
      </c>
      <c r="S26" s="160">
        <v>757396</v>
      </c>
      <c r="T26" s="161">
        <v>1554939</v>
      </c>
      <c r="U26" s="161">
        <v>148135</v>
      </c>
      <c r="V26" s="161">
        <v>0</v>
      </c>
      <c r="W26" s="161">
        <v>0</v>
      </c>
      <c r="X26" s="160">
        <v>1703074</v>
      </c>
      <c r="Y26" s="159">
        <v>-945678</v>
      </c>
      <c r="Z26" s="161">
        <v>579420</v>
      </c>
      <c r="AA26" s="161">
        <v>65887</v>
      </c>
      <c r="AB26" s="161">
        <v>1253953</v>
      </c>
      <c r="AC26" s="161">
        <v>435727</v>
      </c>
      <c r="AD26" s="162">
        <v>107128</v>
      </c>
      <c r="AE26" s="162">
        <v>8635</v>
      </c>
      <c r="AF26" s="162">
        <v>157692</v>
      </c>
      <c r="AG26" s="162">
        <v>81858</v>
      </c>
      <c r="AH26" s="161">
        <v>171783</v>
      </c>
      <c r="AI26" s="161">
        <v>7919</v>
      </c>
      <c r="AJ26" s="161">
        <v>181108</v>
      </c>
      <c r="AK26" s="162">
        <v>47290</v>
      </c>
      <c r="AL26" s="162">
        <v>0</v>
      </c>
      <c r="AM26" s="161">
        <v>0</v>
      </c>
      <c r="AN26" s="161">
        <v>0</v>
      </c>
      <c r="AO26" s="160">
        <v>763413</v>
      </c>
      <c r="AP26" s="161">
        <v>1595368</v>
      </c>
      <c r="AQ26" s="161">
        <v>56940</v>
      </c>
      <c r="AR26" s="161">
        <v>0</v>
      </c>
      <c r="AS26" s="161">
        <v>0</v>
      </c>
      <c r="AT26" s="160">
        <v>1652308</v>
      </c>
      <c r="AU26" s="159">
        <v>-888895</v>
      </c>
      <c r="AV26" s="161">
        <v>585214</v>
      </c>
      <c r="AW26" s="161">
        <v>66546</v>
      </c>
      <c r="AX26" s="161">
        <v>1266493</v>
      </c>
      <c r="AY26" s="161">
        <v>440084</v>
      </c>
      <c r="AZ26" s="162">
        <v>108200</v>
      </c>
      <c r="BA26" s="162">
        <v>8721</v>
      </c>
      <c r="BB26" s="162">
        <v>159269</v>
      </c>
      <c r="BC26" s="162">
        <v>82677</v>
      </c>
      <c r="BD26" s="161">
        <v>173501</v>
      </c>
      <c r="BE26" s="161">
        <v>7998</v>
      </c>
      <c r="BF26" s="161">
        <v>182920</v>
      </c>
      <c r="BG26" s="161">
        <v>47763</v>
      </c>
      <c r="BH26" s="162">
        <v>0</v>
      </c>
      <c r="BI26" s="162">
        <v>0</v>
      </c>
      <c r="BJ26" s="161">
        <v>0</v>
      </c>
      <c r="BK26" s="160">
        <v>771049</v>
      </c>
      <c r="BL26" s="161">
        <v>1630466</v>
      </c>
      <c r="BM26" s="161">
        <v>0</v>
      </c>
      <c r="BN26" s="161">
        <v>0</v>
      </c>
      <c r="BO26" s="161">
        <v>0</v>
      </c>
      <c r="BP26" s="160">
        <v>1630466</v>
      </c>
      <c r="BQ26" s="159">
        <v>-859417</v>
      </c>
      <c r="BR26" s="161">
        <v>599844</v>
      </c>
      <c r="BS26" s="161">
        <v>68209</v>
      </c>
      <c r="BT26" s="161">
        <v>1298155</v>
      </c>
      <c r="BU26" s="161">
        <v>451086</v>
      </c>
      <c r="BV26" s="162">
        <v>110905</v>
      </c>
      <c r="BW26" s="162">
        <v>8939</v>
      </c>
      <c r="BX26" s="162">
        <v>163251</v>
      </c>
      <c r="BY26" s="162">
        <v>84744</v>
      </c>
      <c r="BZ26" s="161">
        <v>177839</v>
      </c>
      <c r="CA26" s="161">
        <v>8198</v>
      </c>
      <c r="CB26" s="161">
        <v>187493</v>
      </c>
      <c r="CC26" s="161">
        <v>48957</v>
      </c>
      <c r="CD26" s="162">
        <v>0</v>
      </c>
      <c r="CE26" s="162">
        <v>0</v>
      </c>
      <c r="CF26" s="161">
        <v>0</v>
      </c>
      <c r="CG26" s="160">
        <v>790326</v>
      </c>
      <c r="CH26" s="161">
        <v>1663075</v>
      </c>
      <c r="CI26" s="161">
        <v>445859</v>
      </c>
      <c r="CJ26" s="161">
        <v>0</v>
      </c>
      <c r="CK26" s="161">
        <v>0</v>
      </c>
      <c r="CL26" s="160">
        <v>2108934</v>
      </c>
      <c r="CM26" s="159">
        <v>-1318608</v>
      </c>
      <c r="CN26" s="161">
        <v>621439</v>
      </c>
      <c r="CO26" s="161">
        <v>70665</v>
      </c>
      <c r="CP26" s="161">
        <v>1344888</v>
      </c>
      <c r="CQ26" s="161">
        <v>467325</v>
      </c>
      <c r="CR26" s="162">
        <v>114897</v>
      </c>
      <c r="CS26" s="162">
        <v>9261</v>
      </c>
      <c r="CT26" s="162">
        <v>169128</v>
      </c>
      <c r="CU26" s="162">
        <v>87795</v>
      </c>
      <c r="CV26" s="161">
        <v>184241</v>
      </c>
      <c r="CW26" s="161">
        <v>8493</v>
      </c>
      <c r="CX26" s="161">
        <v>194242</v>
      </c>
      <c r="CY26" s="161">
        <v>50719</v>
      </c>
      <c r="CZ26" s="162">
        <v>0</v>
      </c>
      <c r="DA26" s="162">
        <v>0</v>
      </c>
      <c r="DB26" s="161">
        <v>0</v>
      </c>
      <c r="DC26" s="160">
        <v>818776</v>
      </c>
      <c r="DD26" s="161">
        <v>1696337</v>
      </c>
      <c r="DE26" s="161">
        <v>398546</v>
      </c>
      <c r="DF26" s="161">
        <v>0</v>
      </c>
      <c r="DG26" s="161">
        <v>0</v>
      </c>
      <c r="DH26" s="160">
        <v>2094883</v>
      </c>
      <c r="DI26" s="159">
        <v>-1276107</v>
      </c>
      <c r="DJ26" s="161">
        <v>643811</v>
      </c>
      <c r="DK26" s="161">
        <v>73209</v>
      </c>
      <c r="DL26" s="161">
        <v>1393304</v>
      </c>
      <c r="DM26" s="161">
        <v>484149</v>
      </c>
      <c r="DN26" s="162">
        <v>119034</v>
      </c>
      <c r="DO26" s="162">
        <v>9595</v>
      </c>
      <c r="DP26" s="162">
        <v>175217</v>
      </c>
      <c r="DQ26" s="162">
        <v>90955</v>
      </c>
      <c r="DR26" s="161">
        <v>190874</v>
      </c>
      <c r="DS26" s="161">
        <v>8799</v>
      </c>
      <c r="DT26" s="161">
        <v>201235</v>
      </c>
      <c r="DU26" s="161">
        <v>52545</v>
      </c>
      <c r="DV26" s="162">
        <v>0</v>
      </c>
      <c r="DW26" s="162">
        <v>0</v>
      </c>
      <c r="DX26" s="161">
        <v>0</v>
      </c>
      <c r="DY26" s="160">
        <v>848254</v>
      </c>
      <c r="DZ26" s="161">
        <v>1730264</v>
      </c>
      <c r="EA26" s="161">
        <v>335655</v>
      </c>
      <c r="EB26" s="161">
        <v>0</v>
      </c>
      <c r="EC26" s="161">
        <v>0</v>
      </c>
      <c r="ED26" s="160">
        <v>2065919</v>
      </c>
      <c r="EE26" s="159">
        <v>-1217665</v>
      </c>
      <c r="EF26" s="161">
        <v>667632</v>
      </c>
      <c r="EG26" s="161">
        <v>75917</v>
      </c>
      <c r="EH26" s="161">
        <v>1444857</v>
      </c>
      <c r="EI26" s="161">
        <v>502062</v>
      </c>
      <c r="EJ26" s="162">
        <v>123438</v>
      </c>
      <c r="EK26" s="162">
        <v>9950</v>
      </c>
      <c r="EL26" s="162">
        <v>181700</v>
      </c>
      <c r="EM26" s="162">
        <v>94320</v>
      </c>
      <c r="EN26" s="161">
        <v>197936</v>
      </c>
      <c r="EO26" s="161">
        <v>9125</v>
      </c>
      <c r="EP26" s="161">
        <v>208681</v>
      </c>
      <c r="EQ26" s="161">
        <v>54490</v>
      </c>
      <c r="ER26" s="162">
        <v>0</v>
      </c>
      <c r="ES26" s="162">
        <v>0</v>
      </c>
      <c r="ET26" s="161">
        <v>0</v>
      </c>
      <c r="EU26" s="160">
        <v>879640</v>
      </c>
      <c r="EV26" s="161">
        <v>1764869</v>
      </c>
      <c r="EW26" s="161">
        <v>147992</v>
      </c>
      <c r="EX26" s="161">
        <v>0</v>
      </c>
      <c r="EY26" s="161">
        <v>0</v>
      </c>
      <c r="EZ26" s="160">
        <v>1912861</v>
      </c>
      <c r="FA26" s="159">
        <v>-1033221</v>
      </c>
      <c r="FB26" s="158">
        <v>84</v>
      </c>
      <c r="FC26" s="158">
        <v>16</v>
      </c>
      <c r="FD26" s="158">
        <v>0</v>
      </c>
      <c r="FE26" s="158">
        <v>0</v>
      </c>
      <c r="FF26" s="158">
        <v>0</v>
      </c>
      <c r="FG26" s="158">
        <v>22</v>
      </c>
      <c r="FH26" s="158">
        <v>0</v>
      </c>
      <c r="FI26" s="158">
        <v>0</v>
      </c>
      <c r="FJ26" s="158">
        <v>2</v>
      </c>
      <c r="FK26" s="158">
        <v>0</v>
      </c>
      <c r="FL26" s="158">
        <v>2</v>
      </c>
      <c r="FM26" s="158">
        <v>1</v>
      </c>
      <c r="FN26" s="158">
        <v>0</v>
      </c>
      <c r="FO26" s="158">
        <v>4</v>
      </c>
      <c r="FP26" s="158">
        <v>27</v>
      </c>
      <c r="FQ26" s="158">
        <v>0</v>
      </c>
      <c r="FR26" s="158">
        <v>5</v>
      </c>
      <c r="FS26" s="158">
        <v>58</v>
      </c>
      <c r="FT26" s="158">
        <v>0</v>
      </c>
      <c r="FU26" s="158">
        <v>0</v>
      </c>
      <c r="FV26" s="158">
        <v>0</v>
      </c>
      <c r="FW26" s="158">
        <v>0</v>
      </c>
      <c r="FX26" s="158">
        <v>0</v>
      </c>
      <c r="FY26" s="158">
        <v>0</v>
      </c>
      <c r="FZ26" s="158">
        <v>0</v>
      </c>
      <c r="GA26" s="158">
        <v>0</v>
      </c>
      <c r="GB26" s="158">
        <v>0</v>
      </c>
      <c r="GC26" s="158">
        <v>0</v>
      </c>
      <c r="GD26" s="158">
        <v>1</v>
      </c>
      <c r="GE26" s="5">
        <v>42963.436296296299</v>
      </c>
      <c r="GF26" s="2" t="s">
        <v>11</v>
      </c>
      <c r="GG26" s="2" t="s">
        <v>589</v>
      </c>
      <c r="GH26" s="2" t="s">
        <v>588</v>
      </c>
      <c r="GI26" s="2" t="s">
        <v>44</v>
      </c>
      <c r="GJ26" s="2">
        <v>641</v>
      </c>
      <c r="GK26" s="2">
        <v>39</v>
      </c>
      <c r="GL26" s="2">
        <v>985</v>
      </c>
      <c r="GM26" s="2">
        <v>518034</v>
      </c>
      <c r="GN26" s="2">
        <v>912</v>
      </c>
      <c r="GO26" s="2">
        <v>689</v>
      </c>
      <c r="GQ26" s="2">
        <v>46192</v>
      </c>
    </row>
    <row r="27" spans="1:199" x14ac:dyDescent="0.35">
      <c r="A27" s="2" t="s">
        <v>590</v>
      </c>
      <c r="B27" s="2" t="s">
        <v>43</v>
      </c>
      <c r="D27" s="161">
        <v>9153500</v>
      </c>
      <c r="E27" s="161">
        <v>650400</v>
      </c>
      <c r="F27" s="161">
        <v>16248300</v>
      </c>
      <c r="G27" s="161">
        <v>154400</v>
      </c>
      <c r="H27" s="162">
        <v>1340100</v>
      </c>
      <c r="I27" s="162">
        <v>69600</v>
      </c>
      <c r="J27" s="162">
        <v>2063500</v>
      </c>
      <c r="K27" s="162">
        <v>22400</v>
      </c>
      <c r="L27" s="161">
        <v>1986300</v>
      </c>
      <c r="M27" s="161">
        <v>77400</v>
      </c>
      <c r="N27" s="161">
        <v>2323500</v>
      </c>
      <c r="O27" s="161">
        <v>33500</v>
      </c>
      <c r="P27" s="162">
        <v>198200</v>
      </c>
      <c r="Q27" s="162">
        <v>0</v>
      </c>
      <c r="R27" s="161">
        <v>0</v>
      </c>
      <c r="S27" s="160">
        <v>8114500</v>
      </c>
      <c r="T27" s="161">
        <v>17385500</v>
      </c>
      <c r="U27" s="161">
        <v>4644300</v>
      </c>
      <c r="V27" s="161">
        <v>0</v>
      </c>
      <c r="W27" s="161">
        <v>9600</v>
      </c>
      <c r="X27" s="160">
        <v>22039400</v>
      </c>
      <c r="Y27" s="159">
        <v>-13924900</v>
      </c>
      <c r="Z27" s="161">
        <v>8340263</v>
      </c>
      <c r="AA27" s="161">
        <v>659564</v>
      </c>
      <c r="AB27" s="161">
        <v>15266929</v>
      </c>
      <c r="AC27" s="161">
        <v>2421175</v>
      </c>
      <c r="AD27" s="162">
        <v>1221040</v>
      </c>
      <c r="AE27" s="162">
        <v>70581</v>
      </c>
      <c r="AF27" s="162">
        <v>1938868</v>
      </c>
      <c r="AG27" s="162">
        <v>22621</v>
      </c>
      <c r="AH27" s="161">
        <v>1809837</v>
      </c>
      <c r="AI27" s="161">
        <v>78488</v>
      </c>
      <c r="AJ27" s="161">
        <v>2529399</v>
      </c>
      <c r="AK27" s="162">
        <v>33835</v>
      </c>
      <c r="AL27" s="162">
        <v>189461</v>
      </c>
      <c r="AM27" s="161">
        <v>0</v>
      </c>
      <c r="AN27" s="161">
        <v>0</v>
      </c>
      <c r="AO27" s="160">
        <v>7894130</v>
      </c>
      <c r="AP27" s="161">
        <v>18266602</v>
      </c>
      <c r="AQ27" s="161">
        <v>5735243</v>
      </c>
      <c r="AR27" s="161">
        <v>0</v>
      </c>
      <c r="AS27" s="161">
        <v>0</v>
      </c>
      <c r="AT27" s="160">
        <v>24001845</v>
      </c>
      <c r="AU27" s="159">
        <v>-16107715</v>
      </c>
      <c r="AV27" s="161">
        <v>6950373</v>
      </c>
      <c r="AW27" s="161">
        <v>666160</v>
      </c>
      <c r="AX27" s="161">
        <v>16892891</v>
      </c>
      <c r="AY27" s="161">
        <v>2445387</v>
      </c>
      <c r="AZ27" s="162">
        <v>1017556</v>
      </c>
      <c r="BA27" s="162">
        <v>71286</v>
      </c>
      <c r="BB27" s="162">
        <v>2145362</v>
      </c>
      <c r="BC27" s="162">
        <v>354771</v>
      </c>
      <c r="BD27" s="161">
        <v>1508231</v>
      </c>
      <c r="BE27" s="161">
        <v>79273</v>
      </c>
      <c r="BF27" s="161">
        <v>2415683</v>
      </c>
      <c r="BG27" s="161">
        <v>530649</v>
      </c>
      <c r="BH27" s="162">
        <v>181408</v>
      </c>
      <c r="BI27" s="162">
        <v>0</v>
      </c>
      <c r="BJ27" s="161">
        <v>0</v>
      </c>
      <c r="BK27" s="160">
        <v>8304219</v>
      </c>
      <c r="BL27" s="161">
        <v>19131674</v>
      </c>
      <c r="BM27" s="161">
        <v>4939293</v>
      </c>
      <c r="BN27" s="161">
        <v>0</v>
      </c>
      <c r="BO27" s="161">
        <v>0</v>
      </c>
      <c r="BP27" s="160">
        <v>24070967</v>
      </c>
      <c r="BQ27" s="159">
        <v>-15766748</v>
      </c>
      <c r="BR27" s="161">
        <v>5693487</v>
      </c>
      <c r="BS27" s="161">
        <v>682814</v>
      </c>
      <c r="BT27" s="161">
        <v>18745859</v>
      </c>
      <c r="BU27" s="161">
        <v>2506521</v>
      </c>
      <c r="BV27" s="162">
        <v>833544</v>
      </c>
      <c r="BW27" s="162">
        <v>73069</v>
      </c>
      <c r="BX27" s="162">
        <v>2380685</v>
      </c>
      <c r="BY27" s="162">
        <v>363640</v>
      </c>
      <c r="BZ27" s="161">
        <v>1235487</v>
      </c>
      <c r="CA27" s="161">
        <v>81255</v>
      </c>
      <c r="CB27" s="161">
        <v>2680658</v>
      </c>
      <c r="CC27" s="161">
        <v>543915</v>
      </c>
      <c r="CD27" s="162">
        <v>184138</v>
      </c>
      <c r="CE27" s="162">
        <v>0</v>
      </c>
      <c r="CF27" s="161">
        <v>0</v>
      </c>
      <c r="CG27" s="160">
        <v>8376391</v>
      </c>
      <c r="CH27" s="161">
        <v>19867417</v>
      </c>
      <c r="CI27" s="161">
        <v>3640483</v>
      </c>
      <c r="CJ27" s="161">
        <v>0</v>
      </c>
      <c r="CK27" s="161">
        <v>0</v>
      </c>
      <c r="CL27" s="160">
        <v>23507900</v>
      </c>
      <c r="CM27" s="159">
        <v>-15131509</v>
      </c>
      <c r="CN27" s="161">
        <v>4745671</v>
      </c>
      <c r="CO27" s="161">
        <v>707395</v>
      </c>
      <c r="CP27" s="161">
        <v>20573492</v>
      </c>
      <c r="CQ27" s="161">
        <v>2596756</v>
      </c>
      <c r="CR27" s="162">
        <v>694780</v>
      </c>
      <c r="CS27" s="162">
        <v>75699</v>
      </c>
      <c r="CT27" s="162">
        <v>2612790</v>
      </c>
      <c r="CU27" s="162">
        <v>376731</v>
      </c>
      <c r="CV27" s="161">
        <v>1029811</v>
      </c>
      <c r="CW27" s="161">
        <v>84180</v>
      </c>
      <c r="CX27" s="161">
        <v>2942009</v>
      </c>
      <c r="CY27" s="161">
        <v>563496</v>
      </c>
      <c r="CZ27" s="162">
        <v>188524</v>
      </c>
      <c r="DA27" s="162">
        <v>0</v>
      </c>
      <c r="DB27" s="161">
        <v>0</v>
      </c>
      <c r="DC27" s="160">
        <v>8568020</v>
      </c>
      <c r="DD27" s="161">
        <v>20492198</v>
      </c>
      <c r="DE27" s="161">
        <v>2663928</v>
      </c>
      <c r="DF27" s="161">
        <v>0</v>
      </c>
      <c r="DG27" s="161">
        <v>0</v>
      </c>
      <c r="DH27" s="160">
        <v>23156126</v>
      </c>
      <c r="DI27" s="159">
        <v>-14588106</v>
      </c>
      <c r="DJ27" s="161">
        <v>3636927</v>
      </c>
      <c r="DK27" s="161">
        <v>732861</v>
      </c>
      <c r="DL27" s="161">
        <v>22593725</v>
      </c>
      <c r="DM27" s="161">
        <v>2690239</v>
      </c>
      <c r="DN27" s="162">
        <v>532457</v>
      </c>
      <c r="DO27" s="162">
        <v>78424</v>
      </c>
      <c r="DP27" s="162">
        <v>2869356</v>
      </c>
      <c r="DQ27" s="162">
        <v>390294</v>
      </c>
      <c r="DR27" s="161">
        <v>789213</v>
      </c>
      <c r="DS27" s="161">
        <v>87210</v>
      </c>
      <c r="DT27" s="161">
        <v>3230903</v>
      </c>
      <c r="DU27" s="161">
        <v>583782</v>
      </c>
      <c r="DV27" s="162">
        <v>194639</v>
      </c>
      <c r="DW27" s="162">
        <v>0</v>
      </c>
      <c r="DX27" s="161">
        <v>0</v>
      </c>
      <c r="DY27" s="160">
        <v>8756278</v>
      </c>
      <c r="DZ27" s="161">
        <v>21179730</v>
      </c>
      <c r="EA27" s="161">
        <v>4004507</v>
      </c>
      <c r="EB27" s="161">
        <v>0</v>
      </c>
      <c r="EC27" s="161">
        <v>0</v>
      </c>
      <c r="ED27" s="160">
        <v>25184237</v>
      </c>
      <c r="EE27" s="159">
        <v>-16427959</v>
      </c>
      <c r="EF27" s="161">
        <v>2842640</v>
      </c>
      <c r="EG27" s="161">
        <v>759977</v>
      </c>
      <c r="EH27" s="161">
        <v>24358546</v>
      </c>
      <c r="EI27" s="161">
        <v>2789778</v>
      </c>
      <c r="EJ27" s="162">
        <v>416171</v>
      </c>
      <c r="EK27" s="162">
        <v>81326</v>
      </c>
      <c r="EL27" s="162">
        <v>3093484</v>
      </c>
      <c r="EM27" s="162">
        <v>404735</v>
      </c>
      <c r="EN27" s="161">
        <v>616853</v>
      </c>
      <c r="EO27" s="161">
        <v>90437</v>
      </c>
      <c r="EP27" s="161">
        <v>3483272</v>
      </c>
      <c r="EQ27" s="161">
        <v>605382</v>
      </c>
      <c r="ER27" s="162">
        <v>201713</v>
      </c>
      <c r="ES27" s="162">
        <v>0</v>
      </c>
      <c r="ET27" s="161">
        <v>0</v>
      </c>
      <c r="EU27" s="160">
        <v>8993373</v>
      </c>
      <c r="EV27" s="161">
        <v>21903279</v>
      </c>
      <c r="EW27" s="161">
        <v>3395562</v>
      </c>
      <c r="EX27" s="161">
        <v>0</v>
      </c>
      <c r="EY27" s="161">
        <v>0</v>
      </c>
      <c r="EZ27" s="160">
        <v>25298841</v>
      </c>
      <c r="FA27" s="159">
        <v>-16305468</v>
      </c>
      <c r="FB27" s="158">
        <v>1075</v>
      </c>
      <c r="FC27" s="158">
        <v>81</v>
      </c>
      <c r="FD27" s="158">
        <v>1</v>
      </c>
      <c r="FE27" s="158">
        <v>14</v>
      </c>
      <c r="FF27" s="158">
        <v>94</v>
      </c>
      <c r="FG27" s="158">
        <v>256</v>
      </c>
      <c r="FH27" s="158">
        <v>10</v>
      </c>
      <c r="FI27" s="158">
        <v>125</v>
      </c>
      <c r="FJ27" s="158">
        <v>10</v>
      </c>
      <c r="FK27" s="158">
        <v>4</v>
      </c>
      <c r="FL27" s="158">
        <v>364</v>
      </c>
      <c r="FM27" s="158">
        <v>38</v>
      </c>
      <c r="FN27" s="158">
        <v>0</v>
      </c>
      <c r="FO27" s="158">
        <v>19</v>
      </c>
      <c r="FP27" s="158">
        <v>387</v>
      </c>
      <c r="FQ27" s="158">
        <v>6</v>
      </c>
      <c r="FR27" s="158">
        <v>42</v>
      </c>
      <c r="FS27" s="158">
        <v>274</v>
      </c>
      <c r="FT27" s="158">
        <v>2</v>
      </c>
      <c r="FU27" s="158">
        <v>1</v>
      </c>
      <c r="FV27" s="158">
        <v>1</v>
      </c>
      <c r="FW27" s="158">
        <v>1</v>
      </c>
      <c r="FX27" s="158">
        <v>1</v>
      </c>
      <c r="FY27" s="158">
        <v>0</v>
      </c>
      <c r="FZ27" s="158">
        <v>1</v>
      </c>
      <c r="GA27" s="158">
        <v>0</v>
      </c>
      <c r="GB27" s="158">
        <v>1</v>
      </c>
      <c r="GC27" s="158">
        <v>0</v>
      </c>
      <c r="GD27" s="158">
        <v>0</v>
      </c>
      <c r="GE27" s="5">
        <v>42977.640509259261</v>
      </c>
      <c r="GF27" s="2" t="s">
        <v>11</v>
      </c>
      <c r="GG27" s="2" t="s">
        <v>589</v>
      </c>
      <c r="GH27" s="2" t="s">
        <v>588</v>
      </c>
      <c r="GI27" s="2" t="s">
        <v>42</v>
      </c>
      <c r="GJ27" s="2">
        <v>641</v>
      </c>
      <c r="GK27" s="2">
        <v>39</v>
      </c>
      <c r="GL27" s="2">
        <v>985</v>
      </c>
      <c r="GM27" s="2">
        <v>517941</v>
      </c>
      <c r="GN27" s="2">
        <v>912</v>
      </c>
      <c r="GO27" s="2">
        <v>471</v>
      </c>
      <c r="GQ27" s="2">
        <v>45489</v>
      </c>
    </row>
    <row r="28" spans="1:199" x14ac:dyDescent="0.35">
      <c r="A28" s="2" t="s">
        <v>590</v>
      </c>
      <c r="B28" s="2" t="s">
        <v>31</v>
      </c>
      <c r="D28" s="161">
        <v>19730188</v>
      </c>
      <c r="E28" s="161">
        <v>140680</v>
      </c>
      <c r="F28" s="161">
        <v>14085588</v>
      </c>
      <c r="G28" s="161">
        <v>194527</v>
      </c>
      <c r="H28" s="162">
        <v>1036867</v>
      </c>
      <c r="I28" s="162">
        <v>14631</v>
      </c>
      <c r="J28" s="162">
        <v>1788870</v>
      </c>
      <c r="K28" s="162">
        <v>75161</v>
      </c>
      <c r="L28" s="161">
        <v>1584508</v>
      </c>
      <c r="M28" s="161">
        <v>16741</v>
      </c>
      <c r="N28" s="161">
        <v>2014239</v>
      </c>
      <c r="O28" s="161">
        <v>42212</v>
      </c>
      <c r="P28" s="162">
        <v>293686</v>
      </c>
      <c r="Q28" s="162">
        <v>0</v>
      </c>
      <c r="R28" s="161">
        <v>0</v>
      </c>
      <c r="S28" s="160">
        <v>6866915</v>
      </c>
      <c r="T28" s="161">
        <v>18347815</v>
      </c>
      <c r="U28" s="161">
        <v>4019297</v>
      </c>
      <c r="V28" s="161">
        <v>0</v>
      </c>
      <c r="W28" s="161">
        <v>0</v>
      </c>
      <c r="X28" s="160">
        <v>22367112</v>
      </c>
      <c r="Y28" s="159">
        <v>-15500197</v>
      </c>
      <c r="Z28" s="161">
        <v>5602898</v>
      </c>
      <c r="AA28" s="161">
        <v>113735</v>
      </c>
      <c r="AB28" s="161">
        <v>16532454</v>
      </c>
      <c r="AC28" s="161">
        <v>134429</v>
      </c>
      <c r="AD28" s="162">
        <v>795612</v>
      </c>
      <c r="AE28" s="162">
        <v>11828</v>
      </c>
      <c r="AF28" s="162">
        <v>2099622</v>
      </c>
      <c r="AG28" s="162">
        <v>66627</v>
      </c>
      <c r="AH28" s="161">
        <v>1215829</v>
      </c>
      <c r="AI28" s="161">
        <v>13534</v>
      </c>
      <c r="AJ28" s="161">
        <v>2364141</v>
      </c>
      <c r="AK28" s="162">
        <v>29171</v>
      </c>
      <c r="AL28" s="162">
        <v>210180</v>
      </c>
      <c r="AM28" s="161">
        <v>0</v>
      </c>
      <c r="AN28" s="161">
        <v>0</v>
      </c>
      <c r="AO28" s="160">
        <v>6806544</v>
      </c>
      <c r="AP28" s="161">
        <v>18992947</v>
      </c>
      <c r="AQ28" s="161">
        <v>3746131</v>
      </c>
      <c r="AR28" s="161">
        <v>0</v>
      </c>
      <c r="AS28" s="161">
        <v>0</v>
      </c>
      <c r="AT28" s="160">
        <v>22739078</v>
      </c>
      <c r="AU28" s="159">
        <v>-15932534</v>
      </c>
      <c r="AV28" s="161">
        <v>4056701</v>
      </c>
      <c r="AW28" s="161">
        <v>95672</v>
      </c>
      <c r="AX28" s="161">
        <v>18590587</v>
      </c>
      <c r="AY28" s="161">
        <v>104441</v>
      </c>
      <c r="AZ28" s="162">
        <v>576052</v>
      </c>
      <c r="BA28" s="162">
        <v>9950</v>
      </c>
      <c r="BB28" s="162">
        <v>2361005</v>
      </c>
      <c r="BC28" s="162">
        <v>62369</v>
      </c>
      <c r="BD28" s="161">
        <v>880304</v>
      </c>
      <c r="BE28" s="161">
        <v>11385</v>
      </c>
      <c r="BF28" s="161">
        <v>2658454</v>
      </c>
      <c r="BG28" s="161">
        <v>22664</v>
      </c>
      <c r="BH28" s="162">
        <v>195308</v>
      </c>
      <c r="BI28" s="162">
        <v>0</v>
      </c>
      <c r="BJ28" s="161">
        <v>0</v>
      </c>
      <c r="BK28" s="160">
        <v>6777491</v>
      </c>
      <c r="BL28" s="161">
        <v>19593362</v>
      </c>
      <c r="BM28" s="161">
        <v>3068446</v>
      </c>
      <c r="BN28" s="161">
        <v>0</v>
      </c>
      <c r="BO28" s="161">
        <v>0</v>
      </c>
      <c r="BP28" s="160">
        <v>22661808</v>
      </c>
      <c r="BQ28" s="159">
        <v>-15884317</v>
      </c>
      <c r="BR28" s="161">
        <v>2935142</v>
      </c>
      <c r="BS28" s="161">
        <v>98063</v>
      </c>
      <c r="BT28" s="161">
        <v>20264866</v>
      </c>
      <c r="BU28" s="161">
        <v>64231</v>
      </c>
      <c r="BV28" s="162">
        <v>416790</v>
      </c>
      <c r="BW28" s="162">
        <v>10199</v>
      </c>
      <c r="BX28" s="162">
        <v>2573638</v>
      </c>
      <c r="BY28" s="162">
        <v>56659</v>
      </c>
      <c r="BZ28" s="161">
        <v>636926</v>
      </c>
      <c r="CA28" s="161">
        <v>11670</v>
      </c>
      <c r="CB28" s="161">
        <v>2897876</v>
      </c>
      <c r="CC28" s="161">
        <v>13938</v>
      </c>
      <c r="CD28" s="162">
        <v>198310</v>
      </c>
      <c r="CE28" s="162">
        <v>0</v>
      </c>
      <c r="CF28" s="161">
        <v>0</v>
      </c>
      <c r="CG28" s="160">
        <v>6816006</v>
      </c>
      <c r="CH28" s="161">
        <v>20092828</v>
      </c>
      <c r="CI28" s="161">
        <v>2613626</v>
      </c>
      <c r="CJ28" s="161">
        <v>0</v>
      </c>
      <c r="CK28" s="161">
        <v>0</v>
      </c>
      <c r="CL28" s="160">
        <v>22706454</v>
      </c>
      <c r="CM28" s="159">
        <v>-15890448</v>
      </c>
      <c r="CN28" s="161">
        <v>1828105</v>
      </c>
      <c r="CO28" s="161">
        <v>65824</v>
      </c>
      <c r="CP28" s="161">
        <v>22109269</v>
      </c>
      <c r="CQ28" s="161">
        <v>33272</v>
      </c>
      <c r="CR28" s="162">
        <v>259591</v>
      </c>
      <c r="CS28" s="162">
        <v>6846</v>
      </c>
      <c r="CT28" s="162">
        <v>2807877</v>
      </c>
      <c r="CU28" s="162">
        <v>52263</v>
      </c>
      <c r="CV28" s="161">
        <v>396699</v>
      </c>
      <c r="CW28" s="161">
        <v>7833</v>
      </c>
      <c r="CX28" s="161">
        <v>3161626</v>
      </c>
      <c r="CY28" s="161">
        <v>7220</v>
      </c>
      <c r="CZ28" s="162">
        <v>202982</v>
      </c>
      <c r="DA28" s="162">
        <v>0</v>
      </c>
      <c r="DB28" s="161">
        <v>0</v>
      </c>
      <c r="DC28" s="160">
        <v>6902937</v>
      </c>
      <c r="DD28" s="161">
        <v>20564511</v>
      </c>
      <c r="DE28" s="161">
        <v>2564728</v>
      </c>
      <c r="DF28" s="161">
        <v>0</v>
      </c>
      <c r="DG28" s="161">
        <v>0</v>
      </c>
      <c r="DH28" s="160">
        <v>23129239</v>
      </c>
      <c r="DI28" s="159">
        <v>-16226302</v>
      </c>
      <c r="DJ28" s="161">
        <v>993837</v>
      </c>
      <c r="DK28" s="161">
        <v>20758</v>
      </c>
      <c r="DL28" s="161">
        <v>23799973</v>
      </c>
      <c r="DM28" s="161">
        <v>11490</v>
      </c>
      <c r="DN28" s="162">
        <v>141125</v>
      </c>
      <c r="DO28" s="162">
        <v>2159</v>
      </c>
      <c r="DP28" s="162">
        <v>3022597</v>
      </c>
      <c r="DQ28" s="162">
        <v>49170</v>
      </c>
      <c r="DR28" s="161">
        <v>215663</v>
      </c>
      <c r="DS28" s="161">
        <v>2470</v>
      </c>
      <c r="DT28" s="161">
        <v>3403396</v>
      </c>
      <c r="DU28" s="161">
        <v>2493</v>
      </c>
      <c r="DV28" s="162">
        <v>209497</v>
      </c>
      <c r="DW28" s="162">
        <v>0</v>
      </c>
      <c r="DX28" s="161">
        <v>0</v>
      </c>
      <c r="DY28" s="160">
        <v>7048570</v>
      </c>
      <c r="DZ28" s="161">
        <v>21033312</v>
      </c>
      <c r="EA28" s="161">
        <v>2256125</v>
      </c>
      <c r="EB28" s="161">
        <v>0</v>
      </c>
      <c r="EC28" s="161">
        <v>0</v>
      </c>
      <c r="ED28" s="160">
        <v>23289437</v>
      </c>
      <c r="EE28" s="159">
        <v>-16240867</v>
      </c>
      <c r="EF28" s="161">
        <v>544473</v>
      </c>
      <c r="EG28" s="161">
        <v>10763</v>
      </c>
      <c r="EH28" s="161">
        <v>24948879</v>
      </c>
      <c r="EI28" s="161">
        <v>0</v>
      </c>
      <c r="EJ28" s="162">
        <v>77315</v>
      </c>
      <c r="EK28" s="162">
        <v>1119</v>
      </c>
      <c r="EL28" s="162">
        <v>3168508</v>
      </c>
      <c r="EM28" s="162">
        <v>47538</v>
      </c>
      <c r="EN28" s="161">
        <v>118151</v>
      </c>
      <c r="EO28" s="161">
        <v>1281</v>
      </c>
      <c r="EP28" s="161">
        <v>3567690</v>
      </c>
      <c r="EQ28" s="161">
        <v>0</v>
      </c>
      <c r="ER28" s="162">
        <v>214906</v>
      </c>
      <c r="ES28" s="162">
        <v>0</v>
      </c>
      <c r="ET28" s="161">
        <v>0</v>
      </c>
      <c r="EU28" s="160">
        <v>7196508</v>
      </c>
      <c r="EV28" s="161">
        <v>21643700</v>
      </c>
      <c r="EW28" s="161">
        <v>4612948</v>
      </c>
      <c r="EX28" s="161">
        <v>0</v>
      </c>
      <c r="EY28" s="161">
        <v>0</v>
      </c>
      <c r="EZ28" s="160">
        <v>26256648</v>
      </c>
      <c r="FA28" s="159">
        <v>-19060140</v>
      </c>
      <c r="FB28" s="158">
        <v>1022</v>
      </c>
      <c r="FC28" s="158">
        <v>41</v>
      </c>
      <c r="FD28" s="158">
        <v>0</v>
      </c>
      <c r="FE28" s="158">
        <v>0</v>
      </c>
      <c r="FF28" s="158">
        <v>65</v>
      </c>
      <c r="FG28" s="158">
        <v>253</v>
      </c>
      <c r="FH28" s="158">
        <v>0</v>
      </c>
      <c r="FI28" s="158">
        <v>18</v>
      </c>
      <c r="FJ28" s="158">
        <v>3</v>
      </c>
      <c r="FK28" s="158">
        <v>0</v>
      </c>
      <c r="FL28" s="158">
        <v>219</v>
      </c>
      <c r="FM28" s="158">
        <v>34</v>
      </c>
      <c r="FN28" s="158">
        <v>0</v>
      </c>
      <c r="FO28" s="158">
        <v>11</v>
      </c>
      <c r="FP28" s="158">
        <v>324</v>
      </c>
      <c r="FQ28" s="158">
        <v>0</v>
      </c>
      <c r="FR28" s="158">
        <v>83</v>
      </c>
      <c r="FS28" s="158">
        <v>276</v>
      </c>
      <c r="FT28" s="158">
        <v>2</v>
      </c>
      <c r="FU28" s="158">
        <v>1</v>
      </c>
      <c r="FV28" s="158">
        <v>1</v>
      </c>
      <c r="FW28" s="158">
        <v>1</v>
      </c>
      <c r="FX28" s="158">
        <v>1</v>
      </c>
      <c r="FY28" s="158">
        <v>0</v>
      </c>
      <c r="FZ28" s="158">
        <v>0</v>
      </c>
      <c r="GA28" s="158">
        <v>0</v>
      </c>
      <c r="GB28" s="158">
        <v>0</v>
      </c>
      <c r="GC28" s="158">
        <v>2</v>
      </c>
      <c r="GD28" s="158">
        <v>0</v>
      </c>
      <c r="GE28" s="5">
        <v>42977.568252314813</v>
      </c>
      <c r="GF28" s="2" t="s">
        <v>11</v>
      </c>
      <c r="GG28" s="2" t="s">
        <v>589</v>
      </c>
      <c r="GH28" s="2" t="s">
        <v>588</v>
      </c>
      <c r="GI28" s="2" t="s">
        <v>30</v>
      </c>
      <c r="GJ28" s="2">
        <v>641</v>
      </c>
      <c r="GK28" s="2">
        <v>39</v>
      </c>
      <c r="GL28" s="2">
        <v>985</v>
      </c>
      <c r="GM28" s="2">
        <v>518517</v>
      </c>
      <c r="GN28" s="2">
        <v>912</v>
      </c>
      <c r="GO28" s="2">
        <v>473</v>
      </c>
      <c r="GQ28" s="2">
        <v>44679</v>
      </c>
    </row>
    <row r="29" spans="1:199" x14ac:dyDescent="0.35">
      <c r="A29" s="2" t="s">
        <v>590</v>
      </c>
      <c r="B29" s="2" t="s">
        <v>103</v>
      </c>
      <c r="D29" s="161">
        <v>4075834</v>
      </c>
      <c r="E29" s="161">
        <v>812900</v>
      </c>
      <c r="F29" s="161">
        <v>8036670</v>
      </c>
      <c r="G29" s="161">
        <v>244520</v>
      </c>
      <c r="H29" s="162">
        <v>448675</v>
      </c>
      <c r="I29" s="162">
        <v>96732</v>
      </c>
      <c r="J29" s="162">
        <v>1149243</v>
      </c>
      <c r="K29" s="162">
        <v>23753</v>
      </c>
      <c r="L29" s="161">
        <v>884456</v>
      </c>
      <c r="M29" s="161">
        <v>119081</v>
      </c>
      <c r="N29" s="161">
        <v>1219635</v>
      </c>
      <c r="O29" s="161">
        <v>35064</v>
      </c>
      <c r="P29" s="162">
        <v>40178</v>
      </c>
      <c r="Q29" s="162">
        <v>0</v>
      </c>
      <c r="R29" s="161">
        <v>0</v>
      </c>
      <c r="S29" s="160">
        <v>4016817</v>
      </c>
      <c r="T29" s="161">
        <v>10167638</v>
      </c>
      <c r="U29" s="161">
        <v>2480000</v>
      </c>
      <c r="V29" s="161">
        <v>0</v>
      </c>
      <c r="W29" s="161">
        <v>0</v>
      </c>
      <c r="X29" s="160">
        <v>12647638</v>
      </c>
      <c r="Y29" s="159">
        <v>-8630821</v>
      </c>
      <c r="Z29" s="161">
        <v>3359900</v>
      </c>
      <c r="AA29" s="161">
        <v>996000</v>
      </c>
      <c r="AB29" s="161">
        <v>9007000</v>
      </c>
      <c r="AC29" s="161">
        <v>248000</v>
      </c>
      <c r="AD29" s="162">
        <v>329707</v>
      </c>
      <c r="AE29" s="162">
        <v>93118</v>
      </c>
      <c r="AF29" s="162">
        <v>1238375</v>
      </c>
      <c r="AG29" s="162">
        <v>23753</v>
      </c>
      <c r="AH29" s="161">
        <v>729099</v>
      </c>
      <c r="AI29" s="161">
        <v>118528</v>
      </c>
      <c r="AJ29" s="161">
        <v>1287999</v>
      </c>
      <c r="AK29" s="162">
        <v>35415</v>
      </c>
      <c r="AL29" s="162">
        <v>30185</v>
      </c>
      <c r="AM29" s="161">
        <v>0</v>
      </c>
      <c r="AN29" s="161">
        <v>0</v>
      </c>
      <c r="AO29" s="160">
        <v>3886179</v>
      </c>
      <c r="AP29" s="161">
        <v>10512225</v>
      </c>
      <c r="AQ29" s="161">
        <v>1485000</v>
      </c>
      <c r="AR29" s="161">
        <v>0</v>
      </c>
      <c r="AS29" s="161">
        <v>0</v>
      </c>
      <c r="AT29" s="160">
        <v>11997225</v>
      </c>
      <c r="AU29" s="159">
        <v>-8111046</v>
      </c>
      <c r="AV29" s="161">
        <v>2674300</v>
      </c>
      <c r="AW29" s="161">
        <v>982800</v>
      </c>
      <c r="AX29" s="161">
        <v>9608600</v>
      </c>
      <c r="AY29" s="161">
        <v>253846</v>
      </c>
      <c r="AZ29" s="162">
        <v>225319</v>
      </c>
      <c r="BA29" s="162">
        <v>91736</v>
      </c>
      <c r="BB29" s="162">
        <v>1334204</v>
      </c>
      <c r="BC29" s="162">
        <v>23753</v>
      </c>
      <c r="BD29" s="161">
        <v>580328</v>
      </c>
      <c r="BE29" s="161">
        <v>116950</v>
      </c>
      <c r="BF29" s="161">
        <v>1374034</v>
      </c>
      <c r="BG29" s="161">
        <v>36300</v>
      </c>
      <c r="BH29" s="162">
        <v>16824</v>
      </c>
      <c r="BI29" s="162">
        <v>0</v>
      </c>
      <c r="BJ29" s="161">
        <v>0</v>
      </c>
      <c r="BK29" s="160">
        <v>3799448</v>
      </c>
      <c r="BL29" s="161">
        <v>10707500</v>
      </c>
      <c r="BM29" s="161">
        <v>420000</v>
      </c>
      <c r="BN29" s="161">
        <v>0</v>
      </c>
      <c r="BO29" s="161">
        <v>0</v>
      </c>
      <c r="BP29" s="160">
        <v>11127500</v>
      </c>
      <c r="BQ29" s="159">
        <v>-7328052</v>
      </c>
      <c r="BR29" s="161">
        <v>2088400</v>
      </c>
      <c r="BS29" s="161">
        <v>960400</v>
      </c>
      <c r="BT29" s="161">
        <v>10242000</v>
      </c>
      <c r="BU29" s="161">
        <v>261200</v>
      </c>
      <c r="BV29" s="162">
        <v>132193</v>
      </c>
      <c r="BW29" s="162">
        <v>89287</v>
      </c>
      <c r="BX29" s="162">
        <v>1437805</v>
      </c>
      <c r="BY29" s="162">
        <v>23753</v>
      </c>
      <c r="BZ29" s="161">
        <v>453188</v>
      </c>
      <c r="CA29" s="161">
        <v>114283</v>
      </c>
      <c r="CB29" s="161">
        <v>1464594</v>
      </c>
      <c r="CC29" s="161">
        <v>37207</v>
      </c>
      <c r="CD29" s="162">
        <v>20000</v>
      </c>
      <c r="CE29" s="162">
        <v>0</v>
      </c>
      <c r="CF29" s="161">
        <v>0</v>
      </c>
      <c r="CG29" s="160">
        <v>3772310</v>
      </c>
      <c r="CH29" s="161">
        <v>10971350</v>
      </c>
      <c r="CI29" s="161">
        <v>985000</v>
      </c>
      <c r="CJ29" s="161">
        <v>0</v>
      </c>
      <c r="CK29" s="161">
        <v>0</v>
      </c>
      <c r="CL29" s="160">
        <v>11956350</v>
      </c>
      <c r="CM29" s="159">
        <v>-8184040</v>
      </c>
      <c r="CN29" s="161">
        <v>1681100</v>
      </c>
      <c r="CO29" s="161">
        <v>924400</v>
      </c>
      <c r="CP29" s="161">
        <v>10860200</v>
      </c>
      <c r="CQ29" s="161">
        <v>269600</v>
      </c>
      <c r="CR29" s="162">
        <v>63817</v>
      </c>
      <c r="CS29" s="162">
        <v>85130</v>
      </c>
      <c r="CT29" s="162">
        <v>1519226</v>
      </c>
      <c r="CU29" s="162">
        <v>23753</v>
      </c>
      <c r="CV29" s="161">
        <v>364800</v>
      </c>
      <c r="CW29" s="161">
        <v>110000</v>
      </c>
      <c r="CX29" s="161">
        <v>1553000</v>
      </c>
      <c r="CY29" s="161">
        <v>38550</v>
      </c>
      <c r="CZ29" s="162">
        <v>20000</v>
      </c>
      <c r="DA29" s="162">
        <v>0</v>
      </c>
      <c r="DB29" s="161">
        <v>0</v>
      </c>
      <c r="DC29" s="160">
        <v>3778276</v>
      </c>
      <c r="DD29" s="161">
        <v>11288000</v>
      </c>
      <c r="DE29" s="161">
        <v>60380</v>
      </c>
      <c r="DF29" s="161">
        <v>3400</v>
      </c>
      <c r="DG29" s="161">
        <v>0</v>
      </c>
      <c r="DH29" s="160">
        <v>11351780</v>
      </c>
      <c r="DI29" s="159">
        <v>-7573504</v>
      </c>
      <c r="DJ29" s="161">
        <v>0</v>
      </c>
      <c r="DK29" s="161">
        <v>0</v>
      </c>
      <c r="DL29" s="161">
        <v>13230700</v>
      </c>
      <c r="DM29" s="161">
        <v>279800</v>
      </c>
      <c r="DN29" s="162">
        <v>0</v>
      </c>
      <c r="DO29" s="162">
        <v>0</v>
      </c>
      <c r="DP29" s="162">
        <v>1651141</v>
      </c>
      <c r="DQ29" s="162">
        <v>23750</v>
      </c>
      <c r="DR29" s="161">
        <v>0</v>
      </c>
      <c r="DS29" s="161">
        <v>0</v>
      </c>
      <c r="DT29" s="161">
        <v>1892000</v>
      </c>
      <c r="DU29" s="161">
        <v>40000</v>
      </c>
      <c r="DV29" s="162">
        <v>20000</v>
      </c>
      <c r="DW29" s="162">
        <v>0</v>
      </c>
      <c r="DX29" s="161">
        <v>0</v>
      </c>
      <c r="DY29" s="160">
        <v>3626891</v>
      </c>
      <c r="DZ29" s="161">
        <v>11585000</v>
      </c>
      <c r="EA29" s="161">
        <v>250000</v>
      </c>
      <c r="EB29" s="161">
        <v>0</v>
      </c>
      <c r="EC29" s="161">
        <v>0</v>
      </c>
      <c r="ED29" s="160">
        <v>11835000</v>
      </c>
      <c r="EE29" s="159">
        <v>-8208109</v>
      </c>
      <c r="EF29" s="161">
        <v>0</v>
      </c>
      <c r="EG29" s="161">
        <v>0</v>
      </c>
      <c r="EH29" s="161">
        <v>13731800</v>
      </c>
      <c r="EI29" s="161">
        <v>287800</v>
      </c>
      <c r="EJ29" s="162">
        <v>0</v>
      </c>
      <c r="EK29" s="162">
        <v>0</v>
      </c>
      <c r="EL29" s="162">
        <v>1712233</v>
      </c>
      <c r="EM29" s="162">
        <v>23753</v>
      </c>
      <c r="EN29" s="161">
        <v>0</v>
      </c>
      <c r="EO29" s="161">
        <v>0</v>
      </c>
      <c r="EP29" s="161">
        <v>1963649</v>
      </c>
      <c r="EQ29" s="161">
        <v>41152</v>
      </c>
      <c r="ER29" s="162">
        <v>20000</v>
      </c>
      <c r="ES29" s="162">
        <v>0</v>
      </c>
      <c r="ET29" s="161">
        <v>0</v>
      </c>
      <c r="EU29" s="160">
        <v>3760787</v>
      </c>
      <c r="EV29" s="161">
        <v>11733702</v>
      </c>
      <c r="EW29" s="161">
        <v>0</v>
      </c>
      <c r="EX29" s="161">
        <v>0</v>
      </c>
      <c r="EY29" s="161">
        <v>0</v>
      </c>
      <c r="EZ29" s="160">
        <v>11733702</v>
      </c>
      <c r="FA29" s="159">
        <v>-7972915</v>
      </c>
      <c r="FB29" s="158">
        <v>585</v>
      </c>
      <c r="FC29" s="158">
        <v>35</v>
      </c>
      <c r="FD29" s="158">
        <v>0</v>
      </c>
      <c r="FE29" s="158">
        <v>0</v>
      </c>
      <c r="FF29" s="158">
        <v>47</v>
      </c>
      <c r="FG29" s="158">
        <v>149</v>
      </c>
      <c r="FH29" s="158">
        <v>0</v>
      </c>
      <c r="FI29" s="158">
        <v>19</v>
      </c>
      <c r="FJ29" s="158">
        <v>13</v>
      </c>
      <c r="FK29" s="158">
        <v>0</v>
      </c>
      <c r="FL29" s="158">
        <v>156</v>
      </c>
      <c r="FM29" s="158">
        <v>29</v>
      </c>
      <c r="FN29" s="158">
        <v>0</v>
      </c>
      <c r="FO29" s="158">
        <v>5</v>
      </c>
      <c r="FP29" s="158">
        <v>223</v>
      </c>
      <c r="FQ29" s="158">
        <v>0</v>
      </c>
      <c r="FR29" s="158">
        <v>21</v>
      </c>
      <c r="FS29" s="158">
        <v>127</v>
      </c>
      <c r="FT29" s="158">
        <v>1</v>
      </c>
      <c r="FU29" s="158">
        <v>1</v>
      </c>
      <c r="FV29" s="158">
        <v>0</v>
      </c>
      <c r="FW29" s="158">
        <v>0</v>
      </c>
      <c r="FX29" s="158">
        <v>0</v>
      </c>
      <c r="FY29" s="158">
        <v>0</v>
      </c>
      <c r="FZ29" s="158">
        <v>0</v>
      </c>
      <c r="GA29" s="158">
        <v>0</v>
      </c>
      <c r="GB29" s="158">
        <v>0</v>
      </c>
      <c r="GC29" s="158">
        <v>1</v>
      </c>
      <c r="GD29" s="158">
        <v>2</v>
      </c>
      <c r="GE29" s="5">
        <v>42986.393206018518</v>
      </c>
      <c r="GF29" s="2" t="s">
        <v>11</v>
      </c>
      <c r="GG29" s="2" t="s">
        <v>589</v>
      </c>
      <c r="GH29" s="2" t="s">
        <v>588</v>
      </c>
      <c r="GI29" s="2" t="s">
        <v>102</v>
      </c>
      <c r="GJ29" s="2">
        <v>641</v>
      </c>
      <c r="GK29" s="2">
        <v>39</v>
      </c>
      <c r="GL29" s="2">
        <v>985</v>
      </c>
      <c r="GM29" s="2">
        <v>519395</v>
      </c>
      <c r="GN29" s="2">
        <v>912</v>
      </c>
      <c r="GO29" s="2">
        <v>475</v>
      </c>
      <c r="GQ29" s="2">
        <v>55326</v>
      </c>
    </row>
    <row r="30" spans="1:199" x14ac:dyDescent="0.35">
      <c r="A30" s="2" t="s">
        <v>590</v>
      </c>
      <c r="B30" s="2" t="s">
        <v>67</v>
      </c>
      <c r="D30" s="161">
        <v>2629907</v>
      </c>
      <c r="E30" s="161">
        <v>926288</v>
      </c>
      <c r="F30" s="161">
        <v>6877743</v>
      </c>
      <c r="G30" s="161">
        <v>54093</v>
      </c>
      <c r="H30" s="162">
        <v>389221</v>
      </c>
      <c r="I30" s="162">
        <v>106113</v>
      </c>
      <c r="J30" s="162">
        <v>857091</v>
      </c>
      <c r="K30" s="162">
        <v>15564</v>
      </c>
      <c r="L30" s="161">
        <v>570690</v>
      </c>
      <c r="M30" s="161">
        <v>110228</v>
      </c>
      <c r="N30" s="161">
        <v>983517</v>
      </c>
      <c r="O30" s="161">
        <v>11738</v>
      </c>
      <c r="P30" s="162">
        <v>0</v>
      </c>
      <c r="Q30" s="162">
        <v>0</v>
      </c>
      <c r="R30" s="161">
        <v>35000</v>
      </c>
      <c r="S30" s="160">
        <v>3079162</v>
      </c>
      <c r="T30" s="161">
        <v>4885977</v>
      </c>
      <c r="U30" s="161">
        <v>1572000</v>
      </c>
      <c r="V30" s="161">
        <v>0</v>
      </c>
      <c r="W30" s="161">
        <v>0</v>
      </c>
      <c r="X30" s="160">
        <v>6457977</v>
      </c>
      <c r="Y30" s="159">
        <v>-3378815</v>
      </c>
      <c r="Z30" s="161">
        <v>2401690</v>
      </c>
      <c r="AA30" s="161">
        <v>806324</v>
      </c>
      <c r="AB30" s="161">
        <v>7151276</v>
      </c>
      <c r="AC30" s="161">
        <v>54634</v>
      </c>
      <c r="AD30" s="162">
        <v>355445</v>
      </c>
      <c r="AE30" s="162">
        <v>92367</v>
      </c>
      <c r="AF30" s="162">
        <v>891186</v>
      </c>
      <c r="AG30" s="162">
        <v>15719</v>
      </c>
      <c r="AH30" s="161">
        <v>521167</v>
      </c>
      <c r="AI30" s="161">
        <v>95953</v>
      </c>
      <c r="AJ30" s="161">
        <v>1022632</v>
      </c>
      <c r="AK30" s="162">
        <v>11856</v>
      </c>
      <c r="AL30" s="162">
        <v>0</v>
      </c>
      <c r="AM30" s="161">
        <v>0</v>
      </c>
      <c r="AN30" s="161">
        <v>35000</v>
      </c>
      <c r="AO30" s="160">
        <v>3041325</v>
      </c>
      <c r="AP30" s="161">
        <v>5210772</v>
      </c>
      <c r="AQ30" s="161">
        <v>1587720</v>
      </c>
      <c r="AR30" s="161">
        <v>0</v>
      </c>
      <c r="AS30" s="161">
        <v>0</v>
      </c>
      <c r="AT30" s="160">
        <v>6798492</v>
      </c>
      <c r="AU30" s="159">
        <v>-3757167</v>
      </c>
      <c r="AV30" s="161">
        <v>2171490</v>
      </c>
      <c r="AW30" s="161">
        <v>685160</v>
      </c>
      <c r="AX30" s="161">
        <v>7427544</v>
      </c>
      <c r="AY30" s="161">
        <v>55181</v>
      </c>
      <c r="AZ30" s="162">
        <v>321332</v>
      </c>
      <c r="BA30" s="162">
        <v>78483</v>
      </c>
      <c r="BB30" s="162">
        <v>925621</v>
      </c>
      <c r="BC30" s="162">
        <v>15876</v>
      </c>
      <c r="BD30" s="161">
        <v>471148</v>
      </c>
      <c r="BE30" s="161">
        <v>81534</v>
      </c>
      <c r="BF30" s="161">
        <v>1062139</v>
      </c>
      <c r="BG30" s="161">
        <v>11974</v>
      </c>
      <c r="BH30" s="162">
        <v>0</v>
      </c>
      <c r="BI30" s="162">
        <v>0</v>
      </c>
      <c r="BJ30" s="161">
        <v>35000</v>
      </c>
      <c r="BK30" s="160">
        <v>3003107</v>
      </c>
      <c r="BL30" s="161">
        <v>5435126</v>
      </c>
      <c r="BM30" s="161">
        <v>1603597</v>
      </c>
      <c r="BN30" s="161">
        <v>0</v>
      </c>
      <c r="BO30" s="161">
        <v>0</v>
      </c>
      <c r="BP30" s="160">
        <v>7038723</v>
      </c>
      <c r="BQ30" s="159">
        <v>-4035616</v>
      </c>
      <c r="BR30" s="161">
        <v>1970954</v>
      </c>
      <c r="BS30" s="161">
        <v>573063</v>
      </c>
      <c r="BT30" s="161">
        <v>7817987</v>
      </c>
      <c r="BU30" s="161">
        <v>56560</v>
      </c>
      <c r="BV30" s="162">
        <v>291697</v>
      </c>
      <c r="BW30" s="162">
        <v>65637</v>
      </c>
      <c r="BX30" s="162">
        <v>974286</v>
      </c>
      <c r="BY30" s="162">
        <v>16273</v>
      </c>
      <c r="BZ30" s="161">
        <v>427697</v>
      </c>
      <c r="CA30" s="161">
        <v>68194</v>
      </c>
      <c r="CB30" s="161">
        <v>1117972</v>
      </c>
      <c r="CC30" s="161">
        <v>12274</v>
      </c>
      <c r="CD30" s="162">
        <v>0</v>
      </c>
      <c r="CE30" s="162">
        <v>0</v>
      </c>
      <c r="CF30" s="161">
        <v>35000</v>
      </c>
      <c r="CG30" s="160">
        <v>3009030</v>
      </c>
      <c r="CH30" s="161">
        <v>5653330</v>
      </c>
      <c r="CI30" s="161">
        <v>1643687</v>
      </c>
      <c r="CJ30" s="161">
        <v>0</v>
      </c>
      <c r="CK30" s="161">
        <v>0</v>
      </c>
      <c r="CL30" s="160">
        <v>7297017</v>
      </c>
      <c r="CM30" s="159">
        <v>-4287987</v>
      </c>
      <c r="CN30" s="161">
        <v>1787392</v>
      </c>
      <c r="CO30" s="161">
        <v>464466</v>
      </c>
      <c r="CP30" s="161">
        <v>8304190</v>
      </c>
      <c r="CQ30" s="161">
        <v>58596</v>
      </c>
      <c r="CR30" s="162">
        <v>264530</v>
      </c>
      <c r="CS30" s="162">
        <v>53192</v>
      </c>
      <c r="CT30" s="162">
        <v>1034884</v>
      </c>
      <c r="CU30" s="162">
        <v>16859</v>
      </c>
      <c r="CV30" s="161">
        <v>387864</v>
      </c>
      <c r="CW30" s="161">
        <v>55272</v>
      </c>
      <c r="CX30" s="161">
        <v>1187499</v>
      </c>
      <c r="CY30" s="161">
        <v>12715</v>
      </c>
      <c r="CZ30" s="162">
        <v>0</v>
      </c>
      <c r="DA30" s="162">
        <v>0</v>
      </c>
      <c r="DB30" s="161">
        <v>35000</v>
      </c>
      <c r="DC30" s="160">
        <v>3047815</v>
      </c>
      <c r="DD30" s="161">
        <v>5875898</v>
      </c>
      <c r="DE30" s="161">
        <v>1702860</v>
      </c>
      <c r="DF30" s="161">
        <v>0</v>
      </c>
      <c r="DG30" s="161">
        <v>0</v>
      </c>
      <c r="DH30" s="160">
        <v>7578758</v>
      </c>
      <c r="DI30" s="159">
        <v>-4530943</v>
      </c>
      <c r="DJ30" s="161">
        <v>1597222</v>
      </c>
      <c r="DK30" s="161">
        <v>351960</v>
      </c>
      <c r="DL30" s="161">
        <v>8807896</v>
      </c>
      <c r="DM30" s="161">
        <v>60706</v>
      </c>
      <c r="DN30" s="162">
        <v>236385</v>
      </c>
      <c r="DO30" s="162">
        <v>40299</v>
      </c>
      <c r="DP30" s="162">
        <v>1097664</v>
      </c>
      <c r="DQ30" s="162">
        <v>17466</v>
      </c>
      <c r="DR30" s="161">
        <v>346597</v>
      </c>
      <c r="DS30" s="161">
        <v>41883</v>
      </c>
      <c r="DT30" s="161">
        <v>1259529</v>
      </c>
      <c r="DU30" s="161">
        <v>13173</v>
      </c>
      <c r="DV30" s="162">
        <v>0</v>
      </c>
      <c r="DW30" s="162">
        <v>0</v>
      </c>
      <c r="DX30" s="161">
        <v>35000</v>
      </c>
      <c r="DY30" s="160">
        <v>3087996</v>
      </c>
      <c r="DZ30" s="161">
        <v>6102917</v>
      </c>
      <c r="EA30" s="161">
        <v>1764163</v>
      </c>
      <c r="EB30" s="161">
        <v>0</v>
      </c>
      <c r="EC30" s="161">
        <v>0</v>
      </c>
      <c r="ED30" s="160">
        <v>7867080</v>
      </c>
      <c r="EE30" s="159">
        <v>-4779084</v>
      </c>
      <c r="EF30" s="161">
        <v>1401803</v>
      </c>
      <c r="EG30" s="161">
        <v>235755</v>
      </c>
      <c r="EH30" s="161">
        <v>9338544</v>
      </c>
      <c r="EI30" s="161">
        <v>62952</v>
      </c>
      <c r="EJ30" s="162">
        <v>207463</v>
      </c>
      <c r="EK30" s="162">
        <v>26982</v>
      </c>
      <c r="EL30" s="162">
        <v>1163802</v>
      </c>
      <c r="EM30" s="162">
        <v>18112</v>
      </c>
      <c r="EN30" s="161">
        <v>304191</v>
      </c>
      <c r="EO30" s="161">
        <v>28055</v>
      </c>
      <c r="EP30" s="161">
        <v>1335412</v>
      </c>
      <c r="EQ30" s="161">
        <v>13660</v>
      </c>
      <c r="ER30" s="162">
        <v>0</v>
      </c>
      <c r="ES30" s="162">
        <v>0</v>
      </c>
      <c r="ET30" s="161">
        <v>35000</v>
      </c>
      <c r="EU30" s="160">
        <v>3132677</v>
      </c>
      <c r="EV30" s="161">
        <v>6334477</v>
      </c>
      <c r="EW30" s="161">
        <v>1829437</v>
      </c>
      <c r="EX30" s="161">
        <v>0</v>
      </c>
      <c r="EY30" s="161">
        <v>0</v>
      </c>
      <c r="EZ30" s="160">
        <v>8163914</v>
      </c>
      <c r="FA30" s="159">
        <v>-5031237</v>
      </c>
      <c r="FB30" s="158">
        <v>335</v>
      </c>
      <c r="FC30" s="158">
        <v>3</v>
      </c>
      <c r="FD30" s="158">
        <v>0</v>
      </c>
      <c r="FE30" s="158">
        <v>0</v>
      </c>
      <c r="FF30" s="158">
        <v>18</v>
      </c>
      <c r="FG30" s="158">
        <v>66</v>
      </c>
      <c r="FH30" s="158">
        <v>320</v>
      </c>
      <c r="FI30" s="158">
        <v>320</v>
      </c>
      <c r="FJ30" s="158">
        <v>4</v>
      </c>
      <c r="FK30" s="158">
        <v>4</v>
      </c>
      <c r="FL30" s="158">
        <v>4</v>
      </c>
      <c r="FM30" s="158">
        <v>27</v>
      </c>
      <c r="FN30" s="158">
        <v>0</v>
      </c>
      <c r="FO30" s="158">
        <v>0</v>
      </c>
      <c r="FP30" s="158">
        <v>532</v>
      </c>
      <c r="FQ30" s="158">
        <v>0</v>
      </c>
      <c r="FR30" s="158">
        <v>0</v>
      </c>
      <c r="FS30" s="158">
        <v>10</v>
      </c>
      <c r="FT30" s="158">
        <v>1</v>
      </c>
      <c r="FU30" s="158">
        <v>0</v>
      </c>
      <c r="FV30" s="158">
        <v>1</v>
      </c>
      <c r="FW30" s="158">
        <v>0</v>
      </c>
      <c r="FX30" s="158">
        <v>0</v>
      </c>
      <c r="FY30" s="158">
        <v>0</v>
      </c>
      <c r="FZ30" s="158">
        <v>0</v>
      </c>
      <c r="GA30" s="158">
        <v>0</v>
      </c>
      <c r="GB30" s="158">
        <v>0</v>
      </c>
      <c r="GC30" s="158">
        <v>3</v>
      </c>
      <c r="GD30" s="158">
        <v>0</v>
      </c>
      <c r="GE30" s="5">
        <v>42984.541087962964</v>
      </c>
      <c r="GF30" s="2" t="s">
        <v>11</v>
      </c>
      <c r="GG30" s="2" t="s">
        <v>589</v>
      </c>
      <c r="GH30" s="2" t="s">
        <v>588</v>
      </c>
      <c r="GI30" s="2" t="s">
        <v>66</v>
      </c>
      <c r="GJ30" s="2">
        <v>641</v>
      </c>
      <c r="GK30" s="2">
        <v>39</v>
      </c>
      <c r="GL30" s="2">
        <v>985</v>
      </c>
      <c r="GM30" s="2">
        <v>519350</v>
      </c>
      <c r="GN30" s="2">
        <v>912</v>
      </c>
      <c r="GO30" s="2">
        <v>691</v>
      </c>
      <c r="GQ30" s="2">
        <v>48245</v>
      </c>
    </row>
    <row r="31" spans="1:199" x14ac:dyDescent="0.35">
      <c r="A31" s="2" t="s">
        <v>590</v>
      </c>
      <c r="B31" s="2" t="s">
        <v>27</v>
      </c>
      <c r="D31" s="161">
        <v>9965000</v>
      </c>
      <c r="E31" s="161">
        <v>37000</v>
      </c>
      <c r="F31" s="161">
        <v>12022000</v>
      </c>
      <c r="G31" s="161">
        <v>0</v>
      </c>
      <c r="H31" s="162">
        <v>1465000</v>
      </c>
      <c r="I31" s="162">
        <v>4000</v>
      </c>
      <c r="J31" s="162">
        <v>1467000</v>
      </c>
      <c r="K31" s="162">
        <v>0</v>
      </c>
      <c r="L31" s="161">
        <v>2162000</v>
      </c>
      <c r="M31" s="161">
        <v>4000</v>
      </c>
      <c r="N31" s="161">
        <v>1719000</v>
      </c>
      <c r="O31" s="161">
        <v>0</v>
      </c>
      <c r="P31" s="162">
        <v>392000</v>
      </c>
      <c r="Q31" s="162">
        <v>0</v>
      </c>
      <c r="R31" s="161">
        <v>84000</v>
      </c>
      <c r="S31" s="160">
        <v>7297000</v>
      </c>
      <c r="T31" s="161">
        <v>28728000</v>
      </c>
      <c r="U31" s="161">
        <v>5720000</v>
      </c>
      <c r="V31" s="161">
        <v>0</v>
      </c>
      <c r="W31" s="161">
        <v>0</v>
      </c>
      <c r="X31" s="160">
        <v>34448000</v>
      </c>
      <c r="Y31" s="159">
        <v>-27151000</v>
      </c>
      <c r="Z31" s="161">
        <v>7251000</v>
      </c>
      <c r="AA31" s="161">
        <v>37000</v>
      </c>
      <c r="AB31" s="161">
        <v>14299000</v>
      </c>
      <c r="AC31" s="161">
        <v>0</v>
      </c>
      <c r="AD31" s="162">
        <v>1066000</v>
      </c>
      <c r="AE31" s="162">
        <v>4000</v>
      </c>
      <c r="AF31" s="162">
        <v>1744000</v>
      </c>
      <c r="AG31" s="162">
        <v>0</v>
      </c>
      <c r="AH31" s="161">
        <v>1573000</v>
      </c>
      <c r="AI31" s="161">
        <v>4000</v>
      </c>
      <c r="AJ31" s="161">
        <v>2045000</v>
      </c>
      <c r="AK31" s="162">
        <v>0</v>
      </c>
      <c r="AL31" s="162">
        <v>408000</v>
      </c>
      <c r="AM31" s="161">
        <v>0</v>
      </c>
      <c r="AN31" s="161">
        <v>96000</v>
      </c>
      <c r="AO31" s="160">
        <v>6940000</v>
      </c>
      <c r="AP31" s="161">
        <v>29971000</v>
      </c>
      <c r="AQ31" s="161">
        <v>5500000</v>
      </c>
      <c r="AR31" s="161">
        <v>0</v>
      </c>
      <c r="AS31" s="161">
        <v>0</v>
      </c>
      <c r="AT31" s="160">
        <v>35471000</v>
      </c>
      <c r="AU31" s="159">
        <v>-28531000</v>
      </c>
      <c r="AV31" s="161">
        <v>4306000</v>
      </c>
      <c r="AW31" s="161">
        <v>37000</v>
      </c>
      <c r="AX31" s="161">
        <v>16881000</v>
      </c>
      <c r="AY31" s="161">
        <v>0</v>
      </c>
      <c r="AZ31" s="162">
        <v>633000</v>
      </c>
      <c r="BA31" s="162">
        <v>4000</v>
      </c>
      <c r="BB31" s="162">
        <v>2059000</v>
      </c>
      <c r="BC31" s="162">
        <v>0</v>
      </c>
      <c r="BD31" s="161">
        <v>934000</v>
      </c>
      <c r="BE31" s="161">
        <v>4000</v>
      </c>
      <c r="BF31" s="161">
        <v>2414000</v>
      </c>
      <c r="BG31" s="161">
        <v>0</v>
      </c>
      <c r="BH31" s="162">
        <v>372000</v>
      </c>
      <c r="BI31" s="162">
        <v>0</v>
      </c>
      <c r="BJ31" s="161">
        <v>96000</v>
      </c>
      <c r="BK31" s="160">
        <v>6516000</v>
      </c>
      <c r="BL31" s="161">
        <v>31091000</v>
      </c>
      <c r="BM31" s="161">
        <v>5610000</v>
      </c>
      <c r="BN31" s="161">
        <v>0</v>
      </c>
      <c r="BO31" s="161">
        <v>0</v>
      </c>
      <c r="BP31" s="160">
        <v>36701000</v>
      </c>
      <c r="BQ31" s="159">
        <v>-30185000</v>
      </c>
      <c r="BR31" s="161">
        <v>2825000</v>
      </c>
      <c r="BS31" s="161">
        <v>37000</v>
      </c>
      <c r="BT31" s="161">
        <v>18845000</v>
      </c>
      <c r="BU31" s="161">
        <v>0</v>
      </c>
      <c r="BV31" s="162">
        <v>415000</v>
      </c>
      <c r="BW31" s="162">
        <v>4000</v>
      </c>
      <c r="BX31" s="162">
        <v>2299000</v>
      </c>
      <c r="BY31" s="162">
        <v>0</v>
      </c>
      <c r="BZ31" s="161">
        <v>613000</v>
      </c>
      <c r="CA31" s="161">
        <v>4000</v>
      </c>
      <c r="CB31" s="161">
        <v>2695000</v>
      </c>
      <c r="CC31" s="161">
        <v>0</v>
      </c>
      <c r="CD31" s="162">
        <v>372000</v>
      </c>
      <c r="CE31" s="162">
        <v>0</v>
      </c>
      <c r="CF31" s="161">
        <v>96000</v>
      </c>
      <c r="CG31" s="160">
        <v>6498000</v>
      </c>
      <c r="CH31" s="161">
        <v>31796000</v>
      </c>
      <c r="CI31" s="161">
        <v>1760000</v>
      </c>
      <c r="CJ31" s="161">
        <v>0</v>
      </c>
      <c r="CK31" s="161">
        <v>0</v>
      </c>
      <c r="CL31" s="160">
        <v>33556000</v>
      </c>
      <c r="CM31" s="159">
        <v>-27058000</v>
      </c>
      <c r="CN31" s="161">
        <v>0</v>
      </c>
      <c r="CO31" s="161">
        <v>37000</v>
      </c>
      <c r="CP31" s="161">
        <v>22852000</v>
      </c>
      <c r="CQ31" s="161">
        <v>0</v>
      </c>
      <c r="CR31" s="162">
        <v>0</v>
      </c>
      <c r="CS31" s="162">
        <v>4000</v>
      </c>
      <c r="CT31" s="162">
        <v>2788000</v>
      </c>
      <c r="CU31" s="162">
        <v>0</v>
      </c>
      <c r="CV31" s="161">
        <v>0</v>
      </c>
      <c r="CW31" s="161">
        <v>4000</v>
      </c>
      <c r="CX31" s="161">
        <v>3268000</v>
      </c>
      <c r="CY31" s="161">
        <v>0</v>
      </c>
      <c r="CZ31" s="162">
        <v>372000</v>
      </c>
      <c r="DA31" s="162">
        <v>0</v>
      </c>
      <c r="DB31" s="161">
        <v>120000</v>
      </c>
      <c r="DC31" s="160">
        <v>6556000</v>
      </c>
      <c r="DD31" s="161">
        <v>32289000</v>
      </c>
      <c r="DE31" s="161">
        <v>3410000</v>
      </c>
      <c r="DF31" s="161">
        <v>0</v>
      </c>
      <c r="DG31" s="161">
        <v>0</v>
      </c>
      <c r="DH31" s="160">
        <v>35699000</v>
      </c>
      <c r="DI31" s="159">
        <v>-29143000</v>
      </c>
      <c r="DJ31" s="161">
        <v>0</v>
      </c>
      <c r="DK31" s="161">
        <v>37000</v>
      </c>
      <c r="DL31" s="161">
        <v>23628000</v>
      </c>
      <c r="DM31" s="161">
        <v>0</v>
      </c>
      <c r="DN31" s="162">
        <v>0</v>
      </c>
      <c r="DO31" s="162">
        <v>4000</v>
      </c>
      <c r="DP31" s="162">
        <v>2882000</v>
      </c>
      <c r="DQ31" s="162">
        <v>0</v>
      </c>
      <c r="DR31" s="161">
        <v>0</v>
      </c>
      <c r="DS31" s="161">
        <v>4000</v>
      </c>
      <c r="DT31" s="161">
        <v>3379000</v>
      </c>
      <c r="DU31" s="161">
        <v>0</v>
      </c>
      <c r="DV31" s="162">
        <v>372000</v>
      </c>
      <c r="DW31" s="162">
        <v>0</v>
      </c>
      <c r="DX31" s="161">
        <v>120000</v>
      </c>
      <c r="DY31" s="160">
        <v>6761000</v>
      </c>
      <c r="DZ31" s="161">
        <v>33160000</v>
      </c>
      <c r="EA31" s="161">
        <v>5720000</v>
      </c>
      <c r="EB31" s="161">
        <v>0</v>
      </c>
      <c r="EC31" s="161">
        <v>0</v>
      </c>
      <c r="ED31" s="160">
        <v>38880000</v>
      </c>
      <c r="EE31" s="159">
        <v>-32119000</v>
      </c>
      <c r="EF31" s="161">
        <v>0</v>
      </c>
      <c r="EG31" s="161">
        <v>37000</v>
      </c>
      <c r="EH31" s="161">
        <v>23925000</v>
      </c>
      <c r="EI31" s="161">
        <v>0</v>
      </c>
      <c r="EJ31" s="162">
        <v>0</v>
      </c>
      <c r="EK31" s="162">
        <v>4000</v>
      </c>
      <c r="EL31" s="162">
        <v>2919000</v>
      </c>
      <c r="EM31" s="162">
        <v>0</v>
      </c>
      <c r="EN31" s="161">
        <v>0</v>
      </c>
      <c r="EO31" s="161">
        <v>4000</v>
      </c>
      <c r="EP31" s="161">
        <v>3421000</v>
      </c>
      <c r="EQ31" s="161">
        <v>0</v>
      </c>
      <c r="ER31" s="162">
        <v>372000</v>
      </c>
      <c r="ES31" s="162">
        <v>0</v>
      </c>
      <c r="ET31" s="161">
        <v>120000</v>
      </c>
      <c r="EU31" s="160">
        <v>6840000</v>
      </c>
      <c r="EV31" s="161">
        <v>34379000</v>
      </c>
      <c r="EW31" s="161">
        <v>7040000</v>
      </c>
      <c r="EX31" s="161">
        <v>0</v>
      </c>
      <c r="EY31" s="161">
        <v>0</v>
      </c>
      <c r="EZ31" s="160">
        <v>41419000</v>
      </c>
      <c r="FA31" s="159">
        <v>-34579000</v>
      </c>
      <c r="FB31" s="158">
        <v>1918</v>
      </c>
      <c r="FC31" s="158">
        <v>0</v>
      </c>
      <c r="FD31" s="158">
        <v>2</v>
      </c>
      <c r="FE31" s="158">
        <v>0</v>
      </c>
      <c r="FF31" s="158">
        <v>82</v>
      </c>
      <c r="FG31" s="158">
        <v>378</v>
      </c>
      <c r="FH31" s="158">
        <v>53</v>
      </c>
      <c r="FI31" s="158">
        <v>0</v>
      </c>
      <c r="FJ31" s="158">
        <v>3</v>
      </c>
      <c r="FK31" s="158">
        <v>0</v>
      </c>
      <c r="FL31" s="158">
        <v>0</v>
      </c>
      <c r="FM31" s="158">
        <v>0</v>
      </c>
      <c r="FN31" s="158">
        <v>0</v>
      </c>
      <c r="FO31" s="158">
        <v>3</v>
      </c>
      <c r="FP31" s="158">
        <v>289</v>
      </c>
      <c r="FQ31" s="158">
        <v>0</v>
      </c>
      <c r="FR31" s="158">
        <v>0</v>
      </c>
      <c r="FS31" s="158">
        <v>0</v>
      </c>
      <c r="FT31" s="158">
        <v>6</v>
      </c>
      <c r="FU31" s="158">
        <v>5</v>
      </c>
      <c r="FV31" s="158">
        <v>1</v>
      </c>
      <c r="FW31" s="158">
        <v>0</v>
      </c>
      <c r="FX31" s="158">
        <v>0</v>
      </c>
      <c r="FY31" s="158">
        <v>0</v>
      </c>
      <c r="FZ31" s="158">
        <v>1</v>
      </c>
      <c r="GA31" s="158">
        <v>1</v>
      </c>
      <c r="GB31" s="158">
        <v>0</v>
      </c>
      <c r="GC31" s="158">
        <v>1</v>
      </c>
      <c r="GD31" s="158">
        <v>0</v>
      </c>
      <c r="GE31" s="5">
        <v>42979.486631944441</v>
      </c>
      <c r="GF31" s="2" t="s">
        <v>11</v>
      </c>
      <c r="GG31" s="2" t="s">
        <v>589</v>
      </c>
      <c r="GH31" s="2" t="s">
        <v>588</v>
      </c>
      <c r="GI31" s="2" t="s">
        <v>26</v>
      </c>
      <c r="GJ31" s="2">
        <v>641</v>
      </c>
      <c r="GK31" s="2">
        <v>39</v>
      </c>
      <c r="GL31" s="2">
        <v>985</v>
      </c>
      <c r="GM31" s="2">
        <v>519337</v>
      </c>
      <c r="GN31" s="2">
        <v>912</v>
      </c>
      <c r="GO31" s="2">
        <v>478</v>
      </c>
      <c r="GQ31" s="2">
        <v>48054</v>
      </c>
    </row>
    <row r="32" spans="1:199" x14ac:dyDescent="0.35">
      <c r="A32" s="2" t="s">
        <v>590</v>
      </c>
      <c r="B32" s="2" t="s">
        <v>15</v>
      </c>
      <c r="D32" s="161">
        <v>3405500</v>
      </c>
      <c r="E32" s="161">
        <v>360000</v>
      </c>
      <c r="F32" s="161">
        <v>7393800</v>
      </c>
      <c r="G32" s="161">
        <v>115000</v>
      </c>
      <c r="H32" s="162">
        <v>500000</v>
      </c>
      <c r="I32" s="162">
        <v>40000</v>
      </c>
      <c r="J32" s="162">
        <v>940000</v>
      </c>
      <c r="K32" s="162">
        <v>41000</v>
      </c>
      <c r="L32" s="161">
        <v>730000</v>
      </c>
      <c r="M32" s="161">
        <v>43000</v>
      </c>
      <c r="N32" s="161">
        <v>1057000</v>
      </c>
      <c r="O32" s="161">
        <v>17000</v>
      </c>
      <c r="P32" s="162">
        <v>200550</v>
      </c>
      <c r="Q32" s="162">
        <v>0</v>
      </c>
      <c r="R32" s="161">
        <v>0</v>
      </c>
      <c r="S32" s="160">
        <v>3568550</v>
      </c>
      <c r="T32" s="161">
        <v>6975500</v>
      </c>
      <c r="U32" s="161">
        <v>2051510</v>
      </c>
      <c r="V32" s="161">
        <v>0</v>
      </c>
      <c r="W32" s="161">
        <v>167690</v>
      </c>
      <c r="X32" s="160">
        <v>9194700</v>
      </c>
      <c r="Y32" s="159">
        <v>-5626150</v>
      </c>
      <c r="Z32" s="161">
        <v>2787100</v>
      </c>
      <c r="AA32" s="161">
        <v>314400</v>
      </c>
      <c r="AB32" s="161">
        <v>8157000</v>
      </c>
      <c r="AC32" s="161">
        <v>105000</v>
      </c>
      <c r="AD32" s="162">
        <v>400000</v>
      </c>
      <c r="AE32" s="162">
        <v>35000</v>
      </c>
      <c r="AF32" s="162">
        <v>1040000</v>
      </c>
      <c r="AG32" s="162">
        <v>39000</v>
      </c>
      <c r="AH32" s="161">
        <v>600000</v>
      </c>
      <c r="AI32" s="161">
        <v>37400</v>
      </c>
      <c r="AJ32" s="161">
        <v>1170000</v>
      </c>
      <c r="AK32" s="162">
        <v>15000</v>
      </c>
      <c r="AL32" s="162">
        <v>97100</v>
      </c>
      <c r="AM32" s="161">
        <v>0</v>
      </c>
      <c r="AN32" s="161">
        <v>0</v>
      </c>
      <c r="AO32" s="160">
        <v>3433500</v>
      </c>
      <c r="AP32" s="161">
        <v>7119900</v>
      </c>
      <c r="AQ32" s="161">
        <v>601900</v>
      </c>
      <c r="AR32" s="161">
        <v>0</v>
      </c>
      <c r="AS32" s="161">
        <v>0</v>
      </c>
      <c r="AT32" s="160">
        <v>7721800</v>
      </c>
      <c r="AU32" s="159">
        <v>-4288300</v>
      </c>
      <c r="AV32" s="161">
        <v>2120700</v>
      </c>
      <c r="AW32" s="161">
        <v>270700</v>
      </c>
      <c r="AX32" s="161">
        <v>8976500</v>
      </c>
      <c r="AY32" s="161">
        <v>95000</v>
      </c>
      <c r="AZ32" s="162">
        <v>300000</v>
      </c>
      <c r="BA32" s="162">
        <v>30000</v>
      </c>
      <c r="BB32" s="162">
        <v>1140000</v>
      </c>
      <c r="BC32" s="162">
        <v>37000</v>
      </c>
      <c r="BD32" s="161">
        <v>460000</v>
      </c>
      <c r="BE32" s="161">
        <v>32200</v>
      </c>
      <c r="BF32" s="161">
        <v>1280000</v>
      </c>
      <c r="BG32" s="161">
        <v>15000</v>
      </c>
      <c r="BH32" s="162">
        <v>97100</v>
      </c>
      <c r="BI32" s="162">
        <v>0</v>
      </c>
      <c r="BJ32" s="161">
        <v>0</v>
      </c>
      <c r="BK32" s="160">
        <v>3391300</v>
      </c>
      <c r="BL32" s="161">
        <v>7244600</v>
      </c>
      <c r="BM32" s="161">
        <v>481900</v>
      </c>
      <c r="BN32" s="161">
        <v>0</v>
      </c>
      <c r="BO32" s="161">
        <v>0</v>
      </c>
      <c r="BP32" s="160">
        <v>7726500</v>
      </c>
      <c r="BQ32" s="159">
        <v>-4335200</v>
      </c>
      <c r="BR32" s="161">
        <v>1617800</v>
      </c>
      <c r="BS32" s="161">
        <v>187400</v>
      </c>
      <c r="BT32" s="161">
        <v>9834300</v>
      </c>
      <c r="BU32" s="161">
        <v>85000</v>
      </c>
      <c r="BV32" s="162">
        <v>230000</v>
      </c>
      <c r="BW32" s="162">
        <v>21000</v>
      </c>
      <c r="BX32" s="162">
        <v>1245000</v>
      </c>
      <c r="BY32" s="162">
        <v>35000</v>
      </c>
      <c r="BZ32" s="161">
        <v>350000</v>
      </c>
      <c r="CA32" s="161">
        <v>22300</v>
      </c>
      <c r="CB32" s="161">
        <v>1400000</v>
      </c>
      <c r="CC32" s="161">
        <v>15000</v>
      </c>
      <c r="CD32" s="162">
        <v>0</v>
      </c>
      <c r="CE32" s="162">
        <v>0</v>
      </c>
      <c r="CF32" s="161">
        <v>0</v>
      </c>
      <c r="CG32" s="160">
        <v>3318300</v>
      </c>
      <c r="CH32" s="161">
        <v>7635600</v>
      </c>
      <c r="CI32" s="161">
        <v>1435900</v>
      </c>
      <c r="CJ32" s="161">
        <v>0</v>
      </c>
      <c r="CK32" s="161">
        <v>0</v>
      </c>
      <c r="CL32" s="160">
        <v>9071500</v>
      </c>
      <c r="CM32" s="159">
        <v>-5753200</v>
      </c>
      <c r="CN32" s="161">
        <v>915800</v>
      </c>
      <c r="CO32" s="161">
        <v>181000</v>
      </c>
      <c r="CP32" s="161">
        <v>10958400</v>
      </c>
      <c r="CQ32" s="161">
        <v>75000</v>
      </c>
      <c r="CR32" s="162">
        <v>120000</v>
      </c>
      <c r="CS32" s="162">
        <v>20000</v>
      </c>
      <c r="CT32" s="162">
        <v>1390000</v>
      </c>
      <c r="CU32" s="162">
        <v>33000</v>
      </c>
      <c r="CV32" s="161">
        <v>195000</v>
      </c>
      <c r="CW32" s="161">
        <v>21500</v>
      </c>
      <c r="CX32" s="161">
        <v>1560000</v>
      </c>
      <c r="CY32" s="161">
        <v>15000</v>
      </c>
      <c r="CZ32" s="162">
        <v>0</v>
      </c>
      <c r="DA32" s="162">
        <v>0</v>
      </c>
      <c r="DB32" s="161">
        <v>0</v>
      </c>
      <c r="DC32" s="160">
        <v>3354500</v>
      </c>
      <c r="DD32" s="161">
        <v>8173000</v>
      </c>
      <c r="DE32" s="161">
        <v>1761940</v>
      </c>
      <c r="DF32" s="161">
        <v>0</v>
      </c>
      <c r="DG32" s="161">
        <v>0</v>
      </c>
      <c r="DH32" s="160">
        <v>9934940</v>
      </c>
      <c r="DI32" s="159">
        <v>-6580440</v>
      </c>
      <c r="DJ32" s="161">
        <v>239800</v>
      </c>
      <c r="DK32" s="161">
        <v>68000</v>
      </c>
      <c r="DL32" s="161">
        <v>12174600</v>
      </c>
      <c r="DM32" s="161">
        <v>65000</v>
      </c>
      <c r="DN32" s="162">
        <v>40000</v>
      </c>
      <c r="DO32" s="162">
        <v>7600</v>
      </c>
      <c r="DP32" s="162">
        <v>1540000</v>
      </c>
      <c r="DQ32" s="162">
        <v>31000</v>
      </c>
      <c r="DR32" s="161">
        <v>55000</v>
      </c>
      <c r="DS32" s="161">
        <v>8100</v>
      </c>
      <c r="DT32" s="161">
        <v>1735000</v>
      </c>
      <c r="DU32" s="161">
        <v>15000</v>
      </c>
      <c r="DV32" s="162">
        <v>0</v>
      </c>
      <c r="DW32" s="162">
        <v>0</v>
      </c>
      <c r="DX32" s="161">
        <v>0</v>
      </c>
      <c r="DY32" s="160">
        <v>3431700</v>
      </c>
      <c r="DZ32" s="161">
        <v>8664000</v>
      </c>
      <c r="EA32" s="161">
        <v>1483800</v>
      </c>
      <c r="EB32" s="161">
        <v>0</v>
      </c>
      <c r="EC32" s="161">
        <v>0</v>
      </c>
      <c r="ED32" s="160">
        <v>10147800</v>
      </c>
      <c r="EE32" s="159">
        <v>-6716100</v>
      </c>
      <c r="EF32" s="161">
        <v>128400</v>
      </c>
      <c r="EG32" s="161">
        <v>28200</v>
      </c>
      <c r="EH32" s="161">
        <v>12777000</v>
      </c>
      <c r="EI32" s="161">
        <v>55000</v>
      </c>
      <c r="EJ32" s="162">
        <v>20000</v>
      </c>
      <c r="EK32" s="162">
        <v>3000</v>
      </c>
      <c r="EL32" s="162">
        <v>1620000</v>
      </c>
      <c r="EM32" s="162">
        <v>29000</v>
      </c>
      <c r="EN32" s="161">
        <v>27000</v>
      </c>
      <c r="EO32" s="161">
        <v>3300</v>
      </c>
      <c r="EP32" s="161">
        <v>1820000</v>
      </c>
      <c r="EQ32" s="161">
        <v>15000</v>
      </c>
      <c r="ER32" s="162">
        <v>0</v>
      </c>
      <c r="ES32" s="162">
        <v>0</v>
      </c>
      <c r="ET32" s="161">
        <v>0</v>
      </c>
      <c r="EU32" s="160">
        <v>3537300</v>
      </c>
      <c r="EV32" s="161">
        <v>9172800</v>
      </c>
      <c r="EW32" s="161">
        <v>1413000</v>
      </c>
      <c r="EX32" s="161">
        <v>0</v>
      </c>
      <c r="EY32" s="161">
        <v>0</v>
      </c>
      <c r="EZ32" s="160">
        <v>10585800</v>
      </c>
      <c r="FA32" s="159">
        <v>-7048500</v>
      </c>
      <c r="FB32" s="158">
        <v>425</v>
      </c>
      <c r="FC32" s="158">
        <v>75</v>
      </c>
      <c r="FD32" s="158">
        <v>4</v>
      </c>
      <c r="FE32" s="158">
        <v>0</v>
      </c>
      <c r="FF32" s="158">
        <v>53</v>
      </c>
      <c r="FG32" s="158">
        <v>89</v>
      </c>
      <c r="FH32" s="158">
        <v>0</v>
      </c>
      <c r="FI32" s="158">
        <v>17</v>
      </c>
      <c r="FJ32" s="158">
        <v>4</v>
      </c>
      <c r="FK32" s="158">
        <v>0</v>
      </c>
      <c r="FL32" s="158">
        <v>151</v>
      </c>
      <c r="FM32" s="158">
        <v>30</v>
      </c>
      <c r="FN32" s="158">
        <v>0</v>
      </c>
      <c r="FO32" s="158">
        <v>5</v>
      </c>
      <c r="FP32" s="158">
        <v>151</v>
      </c>
      <c r="FQ32" s="158">
        <v>0</v>
      </c>
      <c r="FR32" s="158">
        <v>59</v>
      </c>
      <c r="FS32" s="158">
        <v>263</v>
      </c>
      <c r="FT32" s="158">
        <v>0</v>
      </c>
      <c r="FU32" s="158">
        <v>0</v>
      </c>
      <c r="FV32" s="158">
        <v>0</v>
      </c>
      <c r="FW32" s="158">
        <v>1</v>
      </c>
      <c r="FX32" s="158">
        <v>1</v>
      </c>
      <c r="FY32" s="158">
        <v>0</v>
      </c>
      <c r="FZ32" s="158">
        <v>0</v>
      </c>
      <c r="GA32" s="158">
        <v>0</v>
      </c>
      <c r="GB32" s="158">
        <v>0</v>
      </c>
      <c r="GC32" s="158">
        <v>2</v>
      </c>
      <c r="GD32" s="158">
        <v>0</v>
      </c>
      <c r="GE32" s="5">
        <v>42983.509467592594</v>
      </c>
      <c r="GF32" s="2" t="s">
        <v>11</v>
      </c>
      <c r="GG32" s="2" t="s">
        <v>589</v>
      </c>
      <c r="GH32" s="2" t="s">
        <v>588</v>
      </c>
      <c r="GI32" s="2" t="s">
        <v>14</v>
      </c>
      <c r="GJ32" s="2">
        <v>641</v>
      </c>
      <c r="GK32" s="2">
        <v>39</v>
      </c>
      <c r="GL32" s="2">
        <v>985</v>
      </c>
      <c r="GM32" s="2">
        <v>518491</v>
      </c>
      <c r="GN32" s="2">
        <v>912</v>
      </c>
      <c r="GO32" s="2">
        <v>692</v>
      </c>
      <c r="GQ32" s="2">
        <v>46053</v>
      </c>
    </row>
    <row r="33" spans="1:199" x14ac:dyDescent="0.35">
      <c r="A33" s="2" t="s">
        <v>590</v>
      </c>
      <c r="B33" s="2" t="s">
        <v>23</v>
      </c>
      <c r="D33" s="161">
        <v>3391666</v>
      </c>
      <c r="E33" s="161">
        <v>397311</v>
      </c>
      <c r="F33" s="161">
        <v>5450176</v>
      </c>
      <c r="G33" s="161">
        <v>46534</v>
      </c>
      <c r="H33" s="162">
        <v>420041</v>
      </c>
      <c r="I33" s="162">
        <v>27530</v>
      </c>
      <c r="J33" s="162">
        <v>563194</v>
      </c>
      <c r="K33" s="162">
        <v>1393</v>
      </c>
      <c r="L33" s="161">
        <v>718729</v>
      </c>
      <c r="M33" s="161">
        <v>44531</v>
      </c>
      <c r="N33" s="161">
        <v>766876</v>
      </c>
      <c r="O33" s="161">
        <v>6515</v>
      </c>
      <c r="P33" s="162">
        <v>0</v>
      </c>
      <c r="Q33" s="162">
        <v>0</v>
      </c>
      <c r="R33" s="161">
        <v>0</v>
      </c>
      <c r="S33" s="160">
        <v>2548809</v>
      </c>
      <c r="T33" s="161">
        <v>6307417</v>
      </c>
      <c r="U33" s="161">
        <v>2107436</v>
      </c>
      <c r="V33" s="161">
        <v>0</v>
      </c>
      <c r="W33" s="161">
        <v>0</v>
      </c>
      <c r="X33" s="160">
        <v>8414853</v>
      </c>
      <c r="Y33" s="159">
        <v>-5866044</v>
      </c>
      <c r="Z33" s="161">
        <v>2713965</v>
      </c>
      <c r="AA33" s="161">
        <v>419399</v>
      </c>
      <c r="AB33" s="161">
        <v>5674880</v>
      </c>
      <c r="AC33" s="161">
        <v>48209</v>
      </c>
      <c r="AD33" s="162">
        <v>334722</v>
      </c>
      <c r="AE33" s="162">
        <v>39299</v>
      </c>
      <c r="AF33" s="162">
        <v>676782</v>
      </c>
      <c r="AG33" s="162">
        <v>5749</v>
      </c>
      <c r="AH33" s="161">
        <v>569933</v>
      </c>
      <c r="AI33" s="161">
        <v>46134</v>
      </c>
      <c r="AJ33" s="161">
        <v>794483</v>
      </c>
      <c r="AK33" s="162">
        <v>6750</v>
      </c>
      <c r="AL33" s="162">
        <v>0</v>
      </c>
      <c r="AM33" s="161">
        <v>0</v>
      </c>
      <c r="AN33" s="161">
        <v>0</v>
      </c>
      <c r="AO33" s="160">
        <v>2473852</v>
      </c>
      <c r="AP33" s="161">
        <v>6331077</v>
      </c>
      <c r="AQ33" s="161">
        <v>2135456</v>
      </c>
      <c r="AR33" s="161">
        <v>0</v>
      </c>
      <c r="AS33" s="161">
        <v>0</v>
      </c>
      <c r="AT33" s="160">
        <v>8466533</v>
      </c>
      <c r="AU33" s="159">
        <v>-5992681</v>
      </c>
      <c r="AV33" s="161">
        <v>2380367</v>
      </c>
      <c r="AW33" s="161">
        <v>417780</v>
      </c>
      <c r="AX33" s="161">
        <v>5652969</v>
      </c>
      <c r="AY33" s="161">
        <v>48023</v>
      </c>
      <c r="AZ33" s="162">
        <v>293579</v>
      </c>
      <c r="BA33" s="162">
        <v>39148</v>
      </c>
      <c r="BB33" s="162">
        <v>674169</v>
      </c>
      <c r="BC33" s="162">
        <v>5727</v>
      </c>
      <c r="BD33" s="161">
        <v>499877</v>
      </c>
      <c r="BE33" s="161">
        <v>45956</v>
      </c>
      <c r="BF33" s="161">
        <v>791416</v>
      </c>
      <c r="BG33" s="161">
        <v>6722</v>
      </c>
      <c r="BH33" s="162">
        <v>0</v>
      </c>
      <c r="BI33" s="162">
        <v>0</v>
      </c>
      <c r="BJ33" s="161">
        <v>0</v>
      </c>
      <c r="BK33" s="160">
        <v>2356594</v>
      </c>
      <c r="BL33" s="161">
        <v>6378397</v>
      </c>
      <c r="BM33" s="161">
        <v>2163476</v>
      </c>
      <c r="BN33" s="161">
        <v>0</v>
      </c>
      <c r="BO33" s="161">
        <v>0</v>
      </c>
      <c r="BP33" s="160">
        <v>8541873</v>
      </c>
      <c r="BQ33" s="159">
        <v>-6185279</v>
      </c>
      <c r="BR33" s="161">
        <v>2008978</v>
      </c>
      <c r="BS33" s="161">
        <v>423043</v>
      </c>
      <c r="BT33" s="161">
        <v>5724179</v>
      </c>
      <c r="BU33" s="161">
        <v>48628</v>
      </c>
      <c r="BV33" s="162">
        <v>247774</v>
      </c>
      <c r="BW33" s="162">
        <v>39641</v>
      </c>
      <c r="BX33" s="162">
        <v>682661</v>
      </c>
      <c r="BY33" s="162">
        <v>5799</v>
      </c>
      <c r="BZ33" s="161">
        <v>421885</v>
      </c>
      <c r="CA33" s="161">
        <v>46535</v>
      </c>
      <c r="CB33" s="161">
        <v>801385</v>
      </c>
      <c r="CC33" s="161">
        <v>6809</v>
      </c>
      <c r="CD33" s="162">
        <v>0</v>
      </c>
      <c r="CE33" s="162">
        <v>0</v>
      </c>
      <c r="CF33" s="161">
        <v>0</v>
      </c>
      <c r="CG33" s="160">
        <v>2252489</v>
      </c>
      <c r="CH33" s="161">
        <v>6439913</v>
      </c>
      <c r="CI33" s="161">
        <v>2180288</v>
      </c>
      <c r="CJ33" s="161">
        <v>0</v>
      </c>
      <c r="CK33" s="161">
        <v>0</v>
      </c>
      <c r="CL33" s="160">
        <v>8620201</v>
      </c>
      <c r="CM33" s="159">
        <v>-6367712</v>
      </c>
      <c r="CN33" s="161">
        <v>2014635</v>
      </c>
      <c r="CO33" s="161">
        <v>427496</v>
      </c>
      <c r="CP33" s="161">
        <v>5784433</v>
      </c>
      <c r="CQ33" s="161">
        <v>49140</v>
      </c>
      <c r="CR33" s="162">
        <v>248472</v>
      </c>
      <c r="CS33" s="162">
        <v>40058</v>
      </c>
      <c r="CT33" s="162">
        <v>689847</v>
      </c>
      <c r="CU33" s="162">
        <v>5860</v>
      </c>
      <c r="CV33" s="161">
        <v>423073</v>
      </c>
      <c r="CW33" s="161">
        <v>47025</v>
      </c>
      <c r="CX33" s="161">
        <v>809821</v>
      </c>
      <c r="CY33" s="161">
        <v>6879</v>
      </c>
      <c r="CZ33" s="162">
        <v>0</v>
      </c>
      <c r="DA33" s="162">
        <v>0</v>
      </c>
      <c r="DB33" s="161">
        <v>0</v>
      </c>
      <c r="DC33" s="160">
        <v>2271035</v>
      </c>
      <c r="DD33" s="161">
        <v>6444645</v>
      </c>
      <c r="DE33" s="161">
        <v>2113040</v>
      </c>
      <c r="DF33" s="161">
        <v>0</v>
      </c>
      <c r="DG33" s="161">
        <v>0</v>
      </c>
      <c r="DH33" s="160">
        <v>8557685</v>
      </c>
      <c r="DI33" s="159">
        <v>-6286650</v>
      </c>
      <c r="DJ33" s="161">
        <v>1854681</v>
      </c>
      <c r="DK33" s="161">
        <v>427496</v>
      </c>
      <c r="DL33" s="161">
        <v>5784433</v>
      </c>
      <c r="DM33" s="161">
        <v>49140</v>
      </c>
      <c r="DN33" s="162">
        <v>228744</v>
      </c>
      <c r="DO33" s="162">
        <v>40058</v>
      </c>
      <c r="DP33" s="162">
        <v>689847</v>
      </c>
      <c r="DQ33" s="162">
        <v>5860</v>
      </c>
      <c r="DR33" s="161">
        <v>389483</v>
      </c>
      <c r="DS33" s="161">
        <v>47025</v>
      </c>
      <c r="DT33" s="161">
        <v>809821</v>
      </c>
      <c r="DU33" s="161">
        <v>6879</v>
      </c>
      <c r="DV33" s="162">
        <v>0</v>
      </c>
      <c r="DW33" s="162">
        <v>0</v>
      </c>
      <c r="DX33" s="161">
        <v>0</v>
      </c>
      <c r="DY33" s="160">
        <v>2217717</v>
      </c>
      <c r="DZ33" s="161">
        <v>6468305</v>
      </c>
      <c r="EA33" s="161">
        <v>2135456</v>
      </c>
      <c r="EB33" s="161">
        <v>0</v>
      </c>
      <c r="EC33" s="161">
        <v>0</v>
      </c>
      <c r="ED33" s="160">
        <v>8603761</v>
      </c>
      <c r="EE33" s="159">
        <v>-6386044</v>
      </c>
      <c r="EF33" s="161">
        <v>1506204</v>
      </c>
      <c r="EG33" s="161">
        <v>427901</v>
      </c>
      <c r="EH33" s="161">
        <v>5789911</v>
      </c>
      <c r="EI33" s="161">
        <v>49187</v>
      </c>
      <c r="EJ33" s="162">
        <v>185765</v>
      </c>
      <c r="EK33" s="162">
        <v>40096</v>
      </c>
      <c r="EL33" s="162">
        <v>690501</v>
      </c>
      <c r="EM33" s="162">
        <v>5866</v>
      </c>
      <c r="EN33" s="161">
        <v>316303</v>
      </c>
      <c r="EO33" s="161">
        <v>47069</v>
      </c>
      <c r="EP33" s="161">
        <v>810588</v>
      </c>
      <c r="EQ33" s="161">
        <v>6885</v>
      </c>
      <c r="ER33" s="162">
        <v>0</v>
      </c>
      <c r="ES33" s="162">
        <v>0</v>
      </c>
      <c r="ET33" s="161">
        <v>0</v>
      </c>
      <c r="EU33" s="160">
        <v>2103073</v>
      </c>
      <c r="EV33" s="161">
        <v>6520357</v>
      </c>
      <c r="EW33" s="161">
        <v>2169080</v>
      </c>
      <c r="EX33" s="161">
        <v>0</v>
      </c>
      <c r="EY33" s="161">
        <v>0</v>
      </c>
      <c r="EZ33" s="160">
        <v>8689437</v>
      </c>
      <c r="FA33" s="159">
        <v>-6586364</v>
      </c>
      <c r="FB33" s="158">
        <v>372</v>
      </c>
      <c r="FC33" s="158">
        <v>17</v>
      </c>
      <c r="FD33" s="158">
        <v>2</v>
      </c>
      <c r="FE33" s="158">
        <v>0</v>
      </c>
      <c r="FF33" s="158">
        <v>25</v>
      </c>
      <c r="FG33" s="158">
        <v>67</v>
      </c>
      <c r="FH33" s="158">
        <v>12</v>
      </c>
      <c r="FI33" s="158">
        <v>21</v>
      </c>
      <c r="FJ33" s="158">
        <v>9</v>
      </c>
      <c r="FK33" s="158">
        <v>2</v>
      </c>
      <c r="FL33" s="158">
        <v>112</v>
      </c>
      <c r="FM33" s="158">
        <v>24</v>
      </c>
      <c r="FN33" s="158">
        <v>7</v>
      </c>
      <c r="FO33" s="158">
        <v>6</v>
      </c>
      <c r="FP33" s="158">
        <v>146</v>
      </c>
      <c r="FQ33" s="158">
        <v>0</v>
      </c>
      <c r="FR33" s="158">
        <v>6</v>
      </c>
      <c r="FS33" s="158">
        <v>115</v>
      </c>
      <c r="FT33" s="158">
        <v>0</v>
      </c>
      <c r="FU33" s="158">
        <v>0</v>
      </c>
      <c r="FV33" s="158">
        <v>0</v>
      </c>
      <c r="FW33" s="158">
        <v>0</v>
      </c>
      <c r="FX33" s="158">
        <v>0</v>
      </c>
      <c r="FY33" s="158">
        <v>0</v>
      </c>
      <c r="FZ33" s="158">
        <v>0</v>
      </c>
      <c r="GA33" s="158">
        <v>0</v>
      </c>
      <c r="GB33" s="158">
        <v>0</v>
      </c>
      <c r="GC33" s="158">
        <v>1</v>
      </c>
      <c r="GD33" s="158">
        <v>0</v>
      </c>
      <c r="GE33" s="5">
        <v>42983.353472222225</v>
      </c>
      <c r="GF33" s="2" t="s">
        <v>11</v>
      </c>
      <c r="GG33" s="2" t="s">
        <v>589</v>
      </c>
      <c r="GH33" s="2" t="s">
        <v>588</v>
      </c>
      <c r="GI33" s="2" t="s">
        <v>22</v>
      </c>
      <c r="GJ33" s="2">
        <v>641</v>
      </c>
      <c r="GK33" s="2">
        <v>39</v>
      </c>
      <c r="GL33" s="2">
        <v>985</v>
      </c>
      <c r="GM33" s="2">
        <v>518730</v>
      </c>
      <c r="GN33" s="2">
        <v>912</v>
      </c>
      <c r="GO33" s="2">
        <v>693</v>
      </c>
      <c r="GQ33" s="2">
        <v>54996</v>
      </c>
    </row>
    <row r="34" spans="1:199" x14ac:dyDescent="0.35">
      <c r="A34" s="2" t="s">
        <v>590</v>
      </c>
      <c r="B34" s="2" t="s">
        <v>71</v>
      </c>
      <c r="D34" s="161">
        <v>1930321</v>
      </c>
      <c r="E34" s="161">
        <v>184011</v>
      </c>
      <c r="F34" s="161">
        <v>3223392</v>
      </c>
      <c r="G34" s="161">
        <v>126162</v>
      </c>
      <c r="H34" s="162">
        <v>283757</v>
      </c>
      <c r="I34" s="162">
        <v>15641</v>
      </c>
      <c r="J34" s="162">
        <v>409371</v>
      </c>
      <c r="K34" s="162">
        <v>18546</v>
      </c>
      <c r="L34" s="161">
        <v>418880</v>
      </c>
      <c r="M34" s="161">
        <v>21897</v>
      </c>
      <c r="N34" s="161">
        <v>460945</v>
      </c>
      <c r="O34" s="161">
        <v>27377</v>
      </c>
      <c r="P34" s="162">
        <v>22774</v>
      </c>
      <c r="Q34" s="162">
        <v>0</v>
      </c>
      <c r="R34" s="161">
        <v>0</v>
      </c>
      <c r="S34" s="160">
        <v>1679188</v>
      </c>
      <c r="T34" s="161">
        <v>5063498</v>
      </c>
      <c r="U34" s="161">
        <v>782723</v>
      </c>
      <c r="V34" s="161">
        <v>0</v>
      </c>
      <c r="W34" s="161">
        <v>0</v>
      </c>
      <c r="X34" s="160">
        <v>5846221</v>
      </c>
      <c r="Y34" s="159">
        <v>-4167033</v>
      </c>
      <c r="Z34" s="161">
        <v>1574696</v>
      </c>
      <c r="AA34" s="161">
        <v>144551</v>
      </c>
      <c r="AB34" s="161">
        <v>3486194</v>
      </c>
      <c r="AC34" s="161">
        <v>127424</v>
      </c>
      <c r="AD34" s="162">
        <v>231480</v>
      </c>
      <c r="AE34" s="162">
        <v>12287</v>
      </c>
      <c r="AF34" s="162">
        <v>442747</v>
      </c>
      <c r="AG34" s="162">
        <v>18731</v>
      </c>
      <c r="AH34" s="161">
        <v>341709</v>
      </c>
      <c r="AI34" s="161">
        <v>17202</v>
      </c>
      <c r="AJ34" s="161">
        <v>498526</v>
      </c>
      <c r="AK34" s="162">
        <v>27651</v>
      </c>
      <c r="AL34" s="162">
        <v>0</v>
      </c>
      <c r="AM34" s="161">
        <v>0</v>
      </c>
      <c r="AN34" s="161">
        <v>0</v>
      </c>
      <c r="AO34" s="160">
        <v>1590333</v>
      </c>
      <c r="AP34" s="161">
        <v>5403370</v>
      </c>
      <c r="AQ34" s="161">
        <v>719600</v>
      </c>
      <c r="AR34" s="161">
        <v>0</v>
      </c>
      <c r="AS34" s="161">
        <v>0</v>
      </c>
      <c r="AT34" s="160">
        <v>6122970</v>
      </c>
      <c r="AU34" s="159">
        <v>-4532637</v>
      </c>
      <c r="AV34" s="161">
        <v>1268568</v>
      </c>
      <c r="AW34" s="161">
        <v>114711</v>
      </c>
      <c r="AX34" s="161">
        <v>3716670</v>
      </c>
      <c r="AY34" s="161">
        <v>128698</v>
      </c>
      <c r="AZ34" s="162">
        <v>186479</v>
      </c>
      <c r="BA34" s="162">
        <v>9750</v>
      </c>
      <c r="BB34" s="162">
        <v>472017</v>
      </c>
      <c r="BC34" s="162">
        <v>18919</v>
      </c>
      <c r="BD34" s="161">
        <v>275279</v>
      </c>
      <c r="BE34" s="161">
        <v>13651</v>
      </c>
      <c r="BF34" s="161">
        <v>531484</v>
      </c>
      <c r="BG34" s="161">
        <v>27928</v>
      </c>
      <c r="BH34" s="162">
        <v>0</v>
      </c>
      <c r="BI34" s="162">
        <v>0</v>
      </c>
      <c r="BJ34" s="161">
        <v>0</v>
      </c>
      <c r="BK34" s="160">
        <v>1535507</v>
      </c>
      <c r="BL34" s="161">
        <v>5468191</v>
      </c>
      <c r="BM34" s="161">
        <v>549169</v>
      </c>
      <c r="BN34" s="161">
        <v>0</v>
      </c>
      <c r="BO34" s="161">
        <v>0</v>
      </c>
      <c r="BP34" s="160">
        <v>6017360</v>
      </c>
      <c r="BQ34" s="159">
        <v>-4481853</v>
      </c>
      <c r="BR34" s="161">
        <v>931545</v>
      </c>
      <c r="BS34" s="161">
        <v>74823</v>
      </c>
      <c r="BT34" s="161">
        <v>4076926</v>
      </c>
      <c r="BU34" s="161">
        <v>115426</v>
      </c>
      <c r="BV34" s="162">
        <v>136937</v>
      </c>
      <c r="BW34" s="162">
        <v>6360</v>
      </c>
      <c r="BX34" s="162">
        <v>517770</v>
      </c>
      <c r="BY34" s="162">
        <v>16968</v>
      </c>
      <c r="BZ34" s="161">
        <v>202145</v>
      </c>
      <c r="CA34" s="161">
        <v>8904</v>
      </c>
      <c r="CB34" s="161">
        <v>583000</v>
      </c>
      <c r="CC34" s="161">
        <v>25048</v>
      </c>
      <c r="CD34" s="162">
        <v>0</v>
      </c>
      <c r="CE34" s="162">
        <v>0</v>
      </c>
      <c r="CF34" s="161">
        <v>0</v>
      </c>
      <c r="CG34" s="160">
        <v>1497132</v>
      </c>
      <c r="CH34" s="161">
        <v>5691678</v>
      </c>
      <c r="CI34" s="161">
        <v>1142523</v>
      </c>
      <c r="CJ34" s="161">
        <v>0</v>
      </c>
      <c r="CK34" s="161">
        <v>0</v>
      </c>
      <c r="CL34" s="160">
        <v>6834201</v>
      </c>
      <c r="CM34" s="159">
        <v>-5337069</v>
      </c>
      <c r="CN34" s="161">
        <v>663493</v>
      </c>
      <c r="CO34" s="161">
        <v>33221</v>
      </c>
      <c r="CP34" s="161">
        <v>4470984</v>
      </c>
      <c r="CQ34" s="161">
        <v>91110</v>
      </c>
      <c r="CR34" s="162">
        <v>97533</v>
      </c>
      <c r="CS34" s="162">
        <v>2824</v>
      </c>
      <c r="CT34" s="162">
        <v>567815</v>
      </c>
      <c r="CU34" s="162">
        <v>13393</v>
      </c>
      <c r="CV34" s="161">
        <v>143978</v>
      </c>
      <c r="CW34" s="161">
        <v>3953</v>
      </c>
      <c r="CX34" s="161">
        <v>639351</v>
      </c>
      <c r="CY34" s="161">
        <v>19771</v>
      </c>
      <c r="CZ34" s="162">
        <v>0</v>
      </c>
      <c r="DA34" s="162">
        <v>0</v>
      </c>
      <c r="DB34" s="161">
        <v>0</v>
      </c>
      <c r="DC34" s="160">
        <v>1488618</v>
      </c>
      <c r="DD34" s="161">
        <v>5795827</v>
      </c>
      <c r="DE34" s="161">
        <v>422923</v>
      </c>
      <c r="DF34" s="161">
        <v>0</v>
      </c>
      <c r="DG34" s="161">
        <v>0</v>
      </c>
      <c r="DH34" s="160">
        <v>6218750</v>
      </c>
      <c r="DI34" s="159">
        <v>-4730132</v>
      </c>
      <c r="DJ34" s="161">
        <v>583231</v>
      </c>
      <c r="DK34" s="161">
        <v>22945</v>
      </c>
      <c r="DL34" s="161">
        <v>4713921</v>
      </c>
      <c r="DM34" s="161">
        <v>82591</v>
      </c>
      <c r="DN34" s="162">
        <v>85735</v>
      </c>
      <c r="DO34" s="162">
        <v>1950</v>
      </c>
      <c r="DP34" s="162">
        <v>598668</v>
      </c>
      <c r="DQ34" s="162">
        <v>12141</v>
      </c>
      <c r="DR34" s="161">
        <v>126561</v>
      </c>
      <c r="DS34" s="161">
        <v>2730</v>
      </c>
      <c r="DT34" s="161">
        <v>674091</v>
      </c>
      <c r="DU34" s="161">
        <v>17922</v>
      </c>
      <c r="DV34" s="162">
        <v>0</v>
      </c>
      <c r="DW34" s="162">
        <v>0</v>
      </c>
      <c r="DX34" s="161">
        <v>0</v>
      </c>
      <c r="DY34" s="160">
        <v>1519798</v>
      </c>
      <c r="DZ34" s="161">
        <v>5896018</v>
      </c>
      <c r="EA34" s="161">
        <v>189368</v>
      </c>
      <c r="EB34" s="161">
        <v>0</v>
      </c>
      <c r="EC34" s="161">
        <v>0</v>
      </c>
      <c r="ED34" s="160">
        <v>6085386</v>
      </c>
      <c r="EE34" s="159">
        <v>-4565588</v>
      </c>
      <c r="EF34" s="161">
        <v>432007</v>
      </c>
      <c r="EG34" s="161">
        <v>23794</v>
      </c>
      <c r="EH34" s="161">
        <v>4983978</v>
      </c>
      <c r="EI34" s="161">
        <v>85647</v>
      </c>
      <c r="EJ34" s="162">
        <v>63505</v>
      </c>
      <c r="EK34" s="162">
        <v>2022</v>
      </c>
      <c r="EL34" s="162">
        <v>632965</v>
      </c>
      <c r="EM34" s="162">
        <v>12590</v>
      </c>
      <c r="EN34" s="161">
        <v>93746</v>
      </c>
      <c r="EO34" s="161">
        <v>2831</v>
      </c>
      <c r="EP34" s="161">
        <v>712709</v>
      </c>
      <c r="EQ34" s="161">
        <v>18585</v>
      </c>
      <c r="ER34" s="162">
        <v>0</v>
      </c>
      <c r="ES34" s="162">
        <v>0</v>
      </c>
      <c r="ET34" s="161">
        <v>0</v>
      </c>
      <c r="EU34" s="160">
        <v>1538953</v>
      </c>
      <c r="EV34" s="161">
        <v>5987426</v>
      </c>
      <c r="EW34" s="161">
        <v>486046</v>
      </c>
      <c r="EX34" s="161">
        <v>0</v>
      </c>
      <c r="EY34" s="161">
        <v>0</v>
      </c>
      <c r="EZ34" s="160">
        <v>6473472</v>
      </c>
      <c r="FA34" s="159">
        <v>-4934519</v>
      </c>
      <c r="FB34" s="158">
        <v>251</v>
      </c>
      <c r="FC34" s="158">
        <v>28</v>
      </c>
      <c r="FD34" s="158">
        <v>0</v>
      </c>
      <c r="FE34" s="158">
        <v>6</v>
      </c>
      <c r="FF34" s="158">
        <v>21</v>
      </c>
      <c r="FG34" s="158">
        <v>57</v>
      </c>
      <c r="FH34" s="158">
        <v>1</v>
      </c>
      <c r="FI34" s="158">
        <v>22</v>
      </c>
      <c r="FJ34" s="158">
        <v>3</v>
      </c>
      <c r="FK34" s="158">
        <v>3</v>
      </c>
      <c r="FL34" s="158">
        <v>80</v>
      </c>
      <c r="FM34" s="158">
        <v>19</v>
      </c>
      <c r="FN34" s="158">
        <v>0</v>
      </c>
      <c r="FO34" s="158">
        <v>4</v>
      </c>
      <c r="FP34" s="158">
        <v>34</v>
      </c>
      <c r="FQ34" s="158">
        <v>5</v>
      </c>
      <c r="FR34" s="158">
        <v>26</v>
      </c>
      <c r="FS34" s="158">
        <v>136</v>
      </c>
      <c r="FT34" s="158">
        <v>0</v>
      </c>
      <c r="FU34" s="158">
        <v>0</v>
      </c>
      <c r="FV34" s="158">
        <v>0</v>
      </c>
      <c r="FW34" s="158">
        <v>0</v>
      </c>
      <c r="FX34" s="158">
        <v>0</v>
      </c>
      <c r="FY34" s="158">
        <v>0</v>
      </c>
      <c r="FZ34" s="158">
        <v>0</v>
      </c>
      <c r="GA34" s="158">
        <v>0</v>
      </c>
      <c r="GB34" s="158">
        <v>0</v>
      </c>
      <c r="GC34" s="158">
        <v>1</v>
      </c>
      <c r="GD34" s="158">
        <v>2</v>
      </c>
      <c r="GE34" s="5">
        <v>42982.435636574075</v>
      </c>
      <c r="GF34" s="2" t="s">
        <v>11</v>
      </c>
      <c r="GG34" s="2" t="s">
        <v>589</v>
      </c>
      <c r="GH34" s="2" t="s">
        <v>588</v>
      </c>
      <c r="GI34" s="2" t="s">
        <v>70</v>
      </c>
      <c r="GJ34" s="2">
        <v>641</v>
      </c>
      <c r="GK34" s="2">
        <v>39</v>
      </c>
      <c r="GL34" s="2">
        <v>985</v>
      </c>
      <c r="GM34" s="2">
        <v>517913</v>
      </c>
      <c r="GN34" s="2">
        <v>912</v>
      </c>
      <c r="GO34" s="2">
        <v>694</v>
      </c>
      <c r="GQ34" s="2">
        <v>44252</v>
      </c>
    </row>
    <row r="35" spans="1:199" x14ac:dyDescent="0.35">
      <c r="A35" s="2" t="s">
        <v>590</v>
      </c>
      <c r="B35" s="2" t="s">
        <v>93</v>
      </c>
      <c r="D35" s="161">
        <v>4665000</v>
      </c>
      <c r="E35" s="161">
        <v>534404</v>
      </c>
      <c r="F35" s="161">
        <v>11126884</v>
      </c>
      <c r="G35" s="161">
        <v>323875</v>
      </c>
      <c r="H35" s="162">
        <v>682286</v>
      </c>
      <c r="I35" s="162">
        <v>56594</v>
      </c>
      <c r="J35" s="162">
        <v>1411245</v>
      </c>
      <c r="K35" s="162">
        <v>46705</v>
      </c>
      <c r="L35" s="161">
        <v>1012305</v>
      </c>
      <c r="M35" s="161">
        <v>63594</v>
      </c>
      <c r="N35" s="161">
        <v>1591144</v>
      </c>
      <c r="O35" s="161">
        <v>70281</v>
      </c>
      <c r="P35" s="162">
        <v>127189</v>
      </c>
      <c r="Q35" s="162">
        <v>0</v>
      </c>
      <c r="R35" s="161">
        <v>30000</v>
      </c>
      <c r="S35" s="160">
        <v>5091343</v>
      </c>
      <c r="T35" s="161">
        <v>12254119</v>
      </c>
      <c r="U35" s="161">
        <v>2567205</v>
      </c>
      <c r="V35" s="161">
        <v>50000</v>
      </c>
      <c r="W35" s="161">
        <v>0</v>
      </c>
      <c r="X35" s="160">
        <v>14871324</v>
      </c>
      <c r="Y35" s="159">
        <v>-9779981</v>
      </c>
      <c r="Z35" s="161">
        <v>3405322</v>
      </c>
      <c r="AA35" s="161">
        <v>347456</v>
      </c>
      <c r="AB35" s="161">
        <v>12592172</v>
      </c>
      <c r="AC35" s="161">
        <v>297108</v>
      </c>
      <c r="AD35" s="162">
        <v>501415</v>
      </c>
      <c r="AE35" s="162">
        <v>37035</v>
      </c>
      <c r="AF35" s="162">
        <v>1594238</v>
      </c>
      <c r="AG35" s="162">
        <v>42867</v>
      </c>
      <c r="AH35" s="161">
        <v>738955</v>
      </c>
      <c r="AI35" s="161">
        <v>41347</v>
      </c>
      <c r="AJ35" s="161">
        <v>1800681</v>
      </c>
      <c r="AK35" s="162">
        <v>64473</v>
      </c>
      <c r="AL35" s="162">
        <v>168729</v>
      </c>
      <c r="AM35" s="161">
        <v>0</v>
      </c>
      <c r="AN35" s="161">
        <v>150000</v>
      </c>
      <c r="AO35" s="160">
        <v>5139740</v>
      </c>
      <c r="AP35" s="161">
        <v>12826742</v>
      </c>
      <c r="AQ35" s="161">
        <v>3033823</v>
      </c>
      <c r="AR35" s="161">
        <v>140000</v>
      </c>
      <c r="AS35" s="161">
        <v>0</v>
      </c>
      <c r="AT35" s="160">
        <v>16000565</v>
      </c>
      <c r="AU35" s="159">
        <v>-10860825</v>
      </c>
      <c r="AV35" s="161">
        <v>1988260</v>
      </c>
      <c r="AW35" s="161">
        <v>269900</v>
      </c>
      <c r="AX35" s="161">
        <v>14167898</v>
      </c>
      <c r="AY35" s="161">
        <v>207356</v>
      </c>
      <c r="AZ35" s="162">
        <v>289641</v>
      </c>
      <c r="BA35" s="162">
        <v>28740</v>
      </c>
      <c r="BB35" s="162">
        <v>1789445</v>
      </c>
      <c r="BC35" s="162">
        <v>29975</v>
      </c>
      <c r="BD35" s="161">
        <v>431452</v>
      </c>
      <c r="BE35" s="161">
        <v>32118</v>
      </c>
      <c r="BF35" s="161">
        <v>2026009</v>
      </c>
      <c r="BG35" s="161">
        <v>44996</v>
      </c>
      <c r="BH35" s="162">
        <v>83495</v>
      </c>
      <c r="BI35" s="162">
        <v>0</v>
      </c>
      <c r="BJ35" s="161">
        <v>150000</v>
      </c>
      <c r="BK35" s="160">
        <v>4905871</v>
      </c>
      <c r="BL35" s="161">
        <v>13373517</v>
      </c>
      <c r="BM35" s="161">
        <v>2248642</v>
      </c>
      <c r="BN35" s="161">
        <v>140000</v>
      </c>
      <c r="BO35" s="161">
        <v>0</v>
      </c>
      <c r="BP35" s="160">
        <v>15762159</v>
      </c>
      <c r="BQ35" s="159">
        <v>-10856288</v>
      </c>
      <c r="BR35" s="161">
        <v>1246245</v>
      </c>
      <c r="BS35" s="161">
        <v>174795</v>
      </c>
      <c r="BT35" s="161">
        <v>15593986</v>
      </c>
      <c r="BU35" s="161">
        <v>157501</v>
      </c>
      <c r="BV35" s="162">
        <v>184486</v>
      </c>
      <c r="BW35" s="162">
        <v>18906</v>
      </c>
      <c r="BX35" s="162">
        <v>1971484</v>
      </c>
      <c r="BY35" s="162">
        <v>23006</v>
      </c>
      <c r="BZ35" s="161">
        <v>270435</v>
      </c>
      <c r="CA35" s="161">
        <v>20801</v>
      </c>
      <c r="CB35" s="161">
        <v>2229940</v>
      </c>
      <c r="CC35" s="161">
        <v>34178</v>
      </c>
      <c r="CD35" s="162">
        <v>126499</v>
      </c>
      <c r="CE35" s="162">
        <v>0</v>
      </c>
      <c r="CF35" s="161">
        <v>150000</v>
      </c>
      <c r="CG35" s="160">
        <v>5029735</v>
      </c>
      <c r="CH35" s="161">
        <v>13714183</v>
      </c>
      <c r="CI35" s="161">
        <v>1629907</v>
      </c>
      <c r="CJ35" s="161">
        <v>140000</v>
      </c>
      <c r="CK35" s="161">
        <v>0</v>
      </c>
      <c r="CL35" s="160">
        <v>15484090</v>
      </c>
      <c r="CM35" s="159">
        <v>-10454355</v>
      </c>
      <c r="CN35" s="161">
        <v>500076</v>
      </c>
      <c r="CO35" s="161">
        <v>34424</v>
      </c>
      <c r="CP35" s="161">
        <v>17157165</v>
      </c>
      <c r="CQ35" s="161">
        <v>79493</v>
      </c>
      <c r="CR35" s="162">
        <v>74538</v>
      </c>
      <c r="CS35" s="162">
        <v>3714</v>
      </c>
      <c r="CT35" s="162">
        <v>2171170</v>
      </c>
      <c r="CU35" s="162">
        <v>11648</v>
      </c>
      <c r="CV35" s="161">
        <v>108516</v>
      </c>
      <c r="CW35" s="161">
        <v>4097</v>
      </c>
      <c r="CX35" s="161">
        <v>2453475</v>
      </c>
      <c r="CY35" s="161">
        <v>17250</v>
      </c>
      <c r="CZ35" s="162">
        <v>129512</v>
      </c>
      <c r="DA35" s="162">
        <v>0</v>
      </c>
      <c r="DB35" s="161">
        <v>150000</v>
      </c>
      <c r="DC35" s="160">
        <v>5123920</v>
      </c>
      <c r="DD35" s="161">
        <v>14090948</v>
      </c>
      <c r="DE35" s="161">
        <v>1874411</v>
      </c>
      <c r="DF35" s="161">
        <v>140000</v>
      </c>
      <c r="DG35" s="161">
        <v>0</v>
      </c>
      <c r="DH35" s="160">
        <v>16105359</v>
      </c>
      <c r="DI35" s="159">
        <v>-10981439</v>
      </c>
      <c r="DJ35" s="161">
        <v>109190</v>
      </c>
      <c r="DK35" s="161">
        <v>0</v>
      </c>
      <c r="DL35" s="161">
        <v>18320016</v>
      </c>
      <c r="DM35" s="161">
        <v>0</v>
      </c>
      <c r="DN35" s="162">
        <v>16798</v>
      </c>
      <c r="DO35" s="162">
        <v>0</v>
      </c>
      <c r="DP35" s="162">
        <v>2325550</v>
      </c>
      <c r="DQ35" s="162">
        <v>0</v>
      </c>
      <c r="DR35" s="161">
        <v>23694</v>
      </c>
      <c r="DS35" s="161">
        <v>0</v>
      </c>
      <c r="DT35" s="161">
        <v>2619762</v>
      </c>
      <c r="DU35" s="161">
        <v>0</v>
      </c>
      <c r="DV35" s="162">
        <v>133713</v>
      </c>
      <c r="DW35" s="162">
        <v>0</v>
      </c>
      <c r="DX35" s="161">
        <v>150000</v>
      </c>
      <c r="DY35" s="160">
        <v>5269517</v>
      </c>
      <c r="DZ35" s="161">
        <v>14362532</v>
      </c>
      <c r="EA35" s="161">
        <v>343488</v>
      </c>
      <c r="EB35" s="161">
        <v>140000</v>
      </c>
      <c r="EC35" s="161">
        <v>0</v>
      </c>
      <c r="ED35" s="160">
        <v>14846020</v>
      </c>
      <c r="EE35" s="159">
        <v>-9576503</v>
      </c>
      <c r="EF35" s="161">
        <v>69474</v>
      </c>
      <c r="EG35" s="161">
        <v>0</v>
      </c>
      <c r="EH35" s="161">
        <v>19293459</v>
      </c>
      <c r="EI35" s="161">
        <v>0</v>
      </c>
      <c r="EJ35" s="162">
        <v>10769</v>
      </c>
      <c r="EK35" s="162">
        <v>0</v>
      </c>
      <c r="EL35" s="162">
        <v>2454608</v>
      </c>
      <c r="EM35" s="162">
        <v>0</v>
      </c>
      <c r="EN35" s="161">
        <v>15076</v>
      </c>
      <c r="EO35" s="161">
        <v>0</v>
      </c>
      <c r="EP35" s="161">
        <v>2758965</v>
      </c>
      <c r="EQ35" s="161">
        <v>0</v>
      </c>
      <c r="ER35" s="162">
        <v>138572</v>
      </c>
      <c r="ES35" s="162">
        <v>0</v>
      </c>
      <c r="ET35" s="161">
        <v>150000</v>
      </c>
      <c r="EU35" s="160">
        <v>5527990</v>
      </c>
      <c r="EV35" s="161">
        <v>14522469</v>
      </c>
      <c r="EW35" s="161">
        <v>121456</v>
      </c>
      <c r="EX35" s="161">
        <v>140000</v>
      </c>
      <c r="EY35" s="161">
        <v>0</v>
      </c>
      <c r="EZ35" s="160">
        <v>14783925</v>
      </c>
      <c r="FA35" s="159">
        <v>-9255935</v>
      </c>
      <c r="FB35" s="158">
        <v>766</v>
      </c>
      <c r="FC35" s="158">
        <v>53</v>
      </c>
      <c r="FD35" s="158">
        <v>6</v>
      </c>
      <c r="FE35" s="158">
        <v>3</v>
      </c>
      <c r="FF35" s="158">
        <v>54</v>
      </c>
      <c r="FG35" s="158">
        <v>145</v>
      </c>
      <c r="FH35" s="158">
        <v>53</v>
      </c>
      <c r="FI35" s="158">
        <v>19</v>
      </c>
      <c r="FJ35" s="158">
        <v>14</v>
      </c>
      <c r="FK35" s="158">
        <v>3</v>
      </c>
      <c r="FL35" s="158">
        <v>122</v>
      </c>
      <c r="FM35" s="158">
        <v>47</v>
      </c>
      <c r="FN35" s="158">
        <v>7</v>
      </c>
      <c r="FO35" s="158">
        <v>9</v>
      </c>
      <c r="FP35" s="158">
        <v>277</v>
      </c>
      <c r="FQ35" s="158">
        <v>1</v>
      </c>
      <c r="FR35" s="158">
        <v>38</v>
      </c>
      <c r="FS35" s="158">
        <v>173</v>
      </c>
      <c r="FT35" s="158">
        <v>1</v>
      </c>
      <c r="FU35" s="158">
        <v>0</v>
      </c>
      <c r="FV35" s="158">
        <v>1</v>
      </c>
      <c r="FW35" s="158">
        <v>1</v>
      </c>
      <c r="FX35" s="158">
        <v>1</v>
      </c>
      <c r="FY35" s="158">
        <v>0</v>
      </c>
      <c r="FZ35" s="158">
        <v>1</v>
      </c>
      <c r="GA35" s="158">
        <v>1</v>
      </c>
      <c r="GB35" s="158">
        <v>0</v>
      </c>
      <c r="GC35" s="158">
        <v>4</v>
      </c>
      <c r="GD35" s="158">
        <v>4</v>
      </c>
      <c r="GE35" s="5">
        <v>42985.652268518519</v>
      </c>
      <c r="GF35" s="2" t="s">
        <v>11</v>
      </c>
      <c r="GG35" s="2" t="s">
        <v>589</v>
      </c>
      <c r="GH35" s="2" t="s">
        <v>588</v>
      </c>
      <c r="GI35" s="2" t="s">
        <v>92</v>
      </c>
      <c r="GJ35" s="2">
        <v>641</v>
      </c>
      <c r="GK35" s="2">
        <v>39</v>
      </c>
      <c r="GL35" s="2">
        <v>985</v>
      </c>
      <c r="GM35" s="2">
        <v>519410</v>
      </c>
      <c r="GN35" s="2">
        <v>912</v>
      </c>
      <c r="GO35" s="2">
        <v>485</v>
      </c>
      <c r="GQ35" s="2">
        <v>61514</v>
      </c>
    </row>
    <row r="36" spans="1:199" x14ac:dyDescent="0.35">
      <c r="A36" s="2" t="s">
        <v>590</v>
      </c>
      <c r="B36" s="2" t="s">
        <v>35</v>
      </c>
      <c r="D36" s="161">
        <v>3335139</v>
      </c>
      <c r="E36" s="161">
        <v>227899</v>
      </c>
      <c r="F36" s="161">
        <v>8320490</v>
      </c>
      <c r="G36" s="161">
        <v>371952</v>
      </c>
      <c r="H36" s="162">
        <v>496564</v>
      </c>
      <c r="I36" s="162">
        <v>24439</v>
      </c>
      <c r="J36" s="162">
        <v>1044949</v>
      </c>
      <c r="K36" s="162">
        <v>99196</v>
      </c>
      <c r="L36" s="161">
        <v>723725</v>
      </c>
      <c r="M36" s="161">
        <v>27120</v>
      </c>
      <c r="N36" s="161">
        <v>1189830</v>
      </c>
      <c r="O36" s="161">
        <v>80714</v>
      </c>
      <c r="P36" s="162">
        <v>79627</v>
      </c>
      <c r="Q36" s="162">
        <v>0</v>
      </c>
      <c r="R36" s="161">
        <v>20710</v>
      </c>
      <c r="S36" s="160">
        <v>3786874</v>
      </c>
      <c r="T36" s="161">
        <v>7880447</v>
      </c>
      <c r="U36" s="161">
        <v>2461673</v>
      </c>
      <c r="V36" s="161">
        <v>0</v>
      </c>
      <c r="W36" s="161">
        <v>0</v>
      </c>
      <c r="X36" s="160">
        <v>10342120</v>
      </c>
      <c r="Y36" s="159">
        <v>-6555246</v>
      </c>
      <c r="Z36" s="161">
        <v>2199105</v>
      </c>
      <c r="AA36" s="161">
        <v>155803</v>
      </c>
      <c r="AB36" s="161">
        <v>8658338</v>
      </c>
      <c r="AC36" s="161">
        <v>335720</v>
      </c>
      <c r="AD36" s="162">
        <v>326016</v>
      </c>
      <c r="AE36" s="162">
        <v>16691</v>
      </c>
      <c r="AF36" s="162">
        <v>1088964</v>
      </c>
      <c r="AG36" s="162">
        <v>94796</v>
      </c>
      <c r="AH36" s="161">
        <v>477206</v>
      </c>
      <c r="AI36" s="161">
        <v>18540</v>
      </c>
      <c r="AJ36" s="161">
        <v>1238142</v>
      </c>
      <c r="AK36" s="162">
        <v>72851</v>
      </c>
      <c r="AL36" s="162">
        <v>140095</v>
      </c>
      <c r="AM36" s="161">
        <v>0</v>
      </c>
      <c r="AN36" s="161">
        <v>0</v>
      </c>
      <c r="AO36" s="160">
        <v>3473301</v>
      </c>
      <c r="AP36" s="161">
        <v>8502560</v>
      </c>
      <c r="AQ36" s="161">
        <v>2187668</v>
      </c>
      <c r="AR36" s="161">
        <v>0</v>
      </c>
      <c r="AS36" s="161">
        <v>0</v>
      </c>
      <c r="AT36" s="160">
        <v>10690228</v>
      </c>
      <c r="AU36" s="159">
        <v>-7216927</v>
      </c>
      <c r="AV36" s="161">
        <v>2084026</v>
      </c>
      <c r="AW36" s="161">
        <v>123855</v>
      </c>
      <c r="AX36" s="161">
        <v>8958141</v>
      </c>
      <c r="AY36" s="161">
        <v>329939</v>
      </c>
      <c r="AZ36" s="162">
        <v>308644</v>
      </c>
      <c r="BA36" s="162">
        <v>13425</v>
      </c>
      <c r="BB36" s="162">
        <v>1148939</v>
      </c>
      <c r="BC36" s="162">
        <v>92860</v>
      </c>
      <c r="BD36" s="161">
        <v>452234</v>
      </c>
      <c r="BE36" s="161">
        <v>14739</v>
      </c>
      <c r="BF36" s="161">
        <v>1281014</v>
      </c>
      <c r="BG36" s="161">
        <v>71597</v>
      </c>
      <c r="BH36" s="162">
        <v>181408</v>
      </c>
      <c r="BI36" s="162">
        <v>0</v>
      </c>
      <c r="BJ36" s="161">
        <v>0</v>
      </c>
      <c r="BK36" s="160">
        <v>3564860</v>
      </c>
      <c r="BL36" s="161">
        <v>8862832</v>
      </c>
      <c r="BM36" s="161">
        <v>1089212</v>
      </c>
      <c r="BN36" s="161">
        <v>0</v>
      </c>
      <c r="BO36" s="161">
        <v>0</v>
      </c>
      <c r="BP36" s="160">
        <v>9952044</v>
      </c>
      <c r="BQ36" s="159">
        <v>-6387184</v>
      </c>
      <c r="BR36" s="161">
        <v>1764895</v>
      </c>
      <c r="BS36" s="161">
        <v>101974</v>
      </c>
      <c r="BT36" s="161">
        <v>9698924</v>
      </c>
      <c r="BU36" s="161">
        <v>291584</v>
      </c>
      <c r="BV36" s="162">
        <v>261381</v>
      </c>
      <c r="BW36" s="162">
        <v>11039</v>
      </c>
      <c r="BX36" s="162">
        <v>1243994</v>
      </c>
      <c r="BY36" s="162">
        <v>87327</v>
      </c>
      <c r="BZ36" s="161">
        <v>382982</v>
      </c>
      <c r="CA36" s="161">
        <v>12135</v>
      </c>
      <c r="CB36" s="161">
        <v>1386946</v>
      </c>
      <c r="CC36" s="161">
        <v>63274</v>
      </c>
      <c r="CD36" s="162">
        <v>184138</v>
      </c>
      <c r="CE36" s="162">
        <v>0</v>
      </c>
      <c r="CF36" s="161">
        <v>0</v>
      </c>
      <c r="CG36" s="160">
        <v>3633216</v>
      </c>
      <c r="CH36" s="161">
        <v>9185183</v>
      </c>
      <c r="CI36" s="161">
        <v>1926021</v>
      </c>
      <c r="CJ36" s="161">
        <v>0</v>
      </c>
      <c r="CK36" s="161">
        <v>0</v>
      </c>
      <c r="CL36" s="160">
        <v>11111204</v>
      </c>
      <c r="CM36" s="159">
        <v>-7477988</v>
      </c>
      <c r="CN36" s="161">
        <v>1270816</v>
      </c>
      <c r="CO36" s="161">
        <v>73862</v>
      </c>
      <c r="CP36" s="161">
        <v>10789710</v>
      </c>
      <c r="CQ36" s="161">
        <v>216659</v>
      </c>
      <c r="CR36" s="162">
        <v>188208</v>
      </c>
      <c r="CS36" s="162">
        <v>7982</v>
      </c>
      <c r="CT36" s="162">
        <v>1384222</v>
      </c>
      <c r="CU36" s="162">
        <v>76521</v>
      </c>
      <c r="CV36" s="161">
        <v>275767</v>
      </c>
      <c r="CW36" s="161">
        <v>8790</v>
      </c>
      <c r="CX36" s="161">
        <v>1542928</v>
      </c>
      <c r="CY36" s="161">
        <v>47015</v>
      </c>
      <c r="CZ36" s="162">
        <v>188524</v>
      </c>
      <c r="DA36" s="162">
        <v>0</v>
      </c>
      <c r="DB36" s="161">
        <v>0</v>
      </c>
      <c r="DC36" s="160">
        <v>3719957</v>
      </c>
      <c r="DD36" s="161">
        <v>9526399</v>
      </c>
      <c r="DE36" s="161">
        <v>1521819</v>
      </c>
      <c r="DF36" s="161">
        <v>0</v>
      </c>
      <c r="DG36" s="161">
        <v>0</v>
      </c>
      <c r="DH36" s="160">
        <v>11048218</v>
      </c>
      <c r="DI36" s="159">
        <v>-7328261</v>
      </c>
      <c r="DJ36" s="161">
        <v>875826</v>
      </c>
      <c r="DK36" s="161">
        <v>73170</v>
      </c>
      <c r="DL36" s="161">
        <v>11749890</v>
      </c>
      <c r="DM36" s="161">
        <v>169696</v>
      </c>
      <c r="DN36" s="162">
        <v>129710</v>
      </c>
      <c r="DO36" s="162">
        <v>7909</v>
      </c>
      <c r="DP36" s="162">
        <v>1507510</v>
      </c>
      <c r="DQ36" s="162">
        <v>69744</v>
      </c>
      <c r="DR36" s="161">
        <v>190054</v>
      </c>
      <c r="DS36" s="161">
        <v>8707</v>
      </c>
      <c r="DT36" s="161">
        <v>1680234</v>
      </c>
      <c r="DU36" s="161">
        <v>36824</v>
      </c>
      <c r="DV36" s="162">
        <v>194768</v>
      </c>
      <c r="DW36" s="162">
        <v>0</v>
      </c>
      <c r="DX36" s="161">
        <v>0</v>
      </c>
      <c r="DY36" s="160">
        <v>3825460</v>
      </c>
      <c r="DZ36" s="161">
        <v>9845393</v>
      </c>
      <c r="EA36" s="161">
        <v>964382</v>
      </c>
      <c r="EB36" s="161">
        <v>0</v>
      </c>
      <c r="EC36" s="161">
        <v>0</v>
      </c>
      <c r="ED36" s="160">
        <v>10809775</v>
      </c>
      <c r="EE36" s="159">
        <v>-6984315</v>
      </c>
      <c r="EF36" s="161">
        <v>720571</v>
      </c>
      <c r="EG36" s="161">
        <v>38838</v>
      </c>
      <c r="EH36" s="161">
        <v>12542108</v>
      </c>
      <c r="EI36" s="161">
        <v>96481</v>
      </c>
      <c r="EJ36" s="162">
        <v>106717</v>
      </c>
      <c r="EK36" s="162">
        <v>4179</v>
      </c>
      <c r="EL36" s="162">
        <v>1608990</v>
      </c>
      <c r="EM36" s="162">
        <v>59190</v>
      </c>
      <c r="EN36" s="161">
        <v>156364</v>
      </c>
      <c r="EO36" s="161">
        <v>4622</v>
      </c>
      <c r="EP36" s="161">
        <v>1793522</v>
      </c>
      <c r="EQ36" s="161">
        <v>20936</v>
      </c>
      <c r="ER36" s="162">
        <v>201977</v>
      </c>
      <c r="ES36" s="162">
        <v>0</v>
      </c>
      <c r="ET36" s="161">
        <v>0</v>
      </c>
      <c r="EU36" s="160">
        <v>3956497</v>
      </c>
      <c r="EV36" s="161">
        <v>10134805</v>
      </c>
      <c r="EW36" s="161">
        <v>1016044</v>
      </c>
      <c r="EX36" s="161">
        <v>0</v>
      </c>
      <c r="EY36" s="161">
        <v>0</v>
      </c>
      <c r="EZ36" s="160">
        <v>11150849</v>
      </c>
      <c r="FA36" s="159">
        <v>-7194352</v>
      </c>
      <c r="FB36" s="158">
        <v>508</v>
      </c>
      <c r="FC36" s="158">
        <v>47</v>
      </c>
      <c r="FD36" s="158">
        <v>2</v>
      </c>
      <c r="FE36" s="158">
        <v>4</v>
      </c>
      <c r="FF36" s="158">
        <v>21</v>
      </c>
      <c r="FG36" s="158">
        <v>90</v>
      </c>
      <c r="FH36" s="158">
        <v>18</v>
      </c>
      <c r="FI36" s="158">
        <v>8</v>
      </c>
      <c r="FJ36" s="158">
        <v>4</v>
      </c>
      <c r="FK36" s="158">
        <v>28</v>
      </c>
      <c r="FL36" s="158">
        <v>131</v>
      </c>
      <c r="FM36" s="158">
        <v>46</v>
      </c>
      <c r="FN36" s="158">
        <v>0</v>
      </c>
      <c r="FO36" s="158">
        <v>1</v>
      </c>
      <c r="FP36" s="158">
        <v>186</v>
      </c>
      <c r="FQ36" s="158">
        <v>0</v>
      </c>
      <c r="FR36" s="158">
        <v>59</v>
      </c>
      <c r="FS36" s="158">
        <v>258</v>
      </c>
      <c r="FT36" s="158">
        <v>1</v>
      </c>
      <c r="FU36" s="158">
        <v>1</v>
      </c>
      <c r="FV36" s="158">
        <v>0</v>
      </c>
      <c r="FW36" s="158">
        <v>0</v>
      </c>
      <c r="FX36" s="158">
        <v>0</v>
      </c>
      <c r="FY36" s="158">
        <v>0</v>
      </c>
      <c r="FZ36" s="158">
        <v>0</v>
      </c>
      <c r="GA36" s="158">
        <v>0</v>
      </c>
      <c r="GB36" s="158">
        <v>0</v>
      </c>
      <c r="GC36" s="158">
        <v>7</v>
      </c>
      <c r="GD36" s="158">
        <v>0</v>
      </c>
      <c r="GE36" s="5">
        <v>42985.614120370374</v>
      </c>
      <c r="GF36" s="2" t="s">
        <v>11</v>
      </c>
      <c r="GG36" s="2" t="s">
        <v>589</v>
      </c>
      <c r="GH36" s="2" t="s">
        <v>588</v>
      </c>
      <c r="GI36" s="2" t="s">
        <v>34</v>
      </c>
      <c r="GJ36" s="2">
        <v>641</v>
      </c>
      <c r="GK36" s="2">
        <v>39</v>
      </c>
      <c r="GL36" s="2">
        <v>985</v>
      </c>
      <c r="GM36" s="2">
        <v>518586</v>
      </c>
      <c r="GN36" s="2">
        <v>912</v>
      </c>
      <c r="GO36" s="2">
        <v>481</v>
      </c>
      <c r="GQ36" s="2">
        <v>45315</v>
      </c>
    </row>
    <row r="37" spans="1:199" x14ac:dyDescent="0.35">
      <c r="A37" s="2" t="s">
        <v>590</v>
      </c>
      <c r="B37" s="2" t="s">
        <v>69</v>
      </c>
      <c r="D37" s="161">
        <v>1825936</v>
      </c>
      <c r="E37" s="161">
        <v>326389</v>
      </c>
      <c r="F37" s="161">
        <v>8643375</v>
      </c>
      <c r="G37" s="161">
        <v>197817</v>
      </c>
      <c r="H37" s="162">
        <v>277542</v>
      </c>
      <c r="I37" s="162">
        <v>35576</v>
      </c>
      <c r="J37" s="162">
        <v>1106352</v>
      </c>
      <c r="K37" s="162">
        <v>44330</v>
      </c>
      <c r="L37" s="161">
        <v>396228</v>
      </c>
      <c r="M37" s="161">
        <v>38840</v>
      </c>
      <c r="N37" s="161">
        <v>1236003</v>
      </c>
      <c r="O37" s="161">
        <v>36129</v>
      </c>
      <c r="P37" s="162">
        <v>78684</v>
      </c>
      <c r="Q37" s="162">
        <v>241</v>
      </c>
      <c r="R37" s="161">
        <v>0</v>
      </c>
      <c r="S37" s="160">
        <v>3249925</v>
      </c>
      <c r="T37" s="161">
        <v>5198655</v>
      </c>
      <c r="U37" s="161">
        <v>1605734</v>
      </c>
      <c r="V37" s="161">
        <v>0</v>
      </c>
      <c r="W37" s="161">
        <v>5581</v>
      </c>
      <c r="X37" s="160">
        <v>6809970</v>
      </c>
      <c r="Y37" s="159">
        <v>-3560045</v>
      </c>
      <c r="Z37" s="161">
        <v>1456732</v>
      </c>
      <c r="AA37" s="161">
        <v>329652</v>
      </c>
      <c r="AB37" s="161">
        <v>9083264</v>
      </c>
      <c r="AC37" s="161">
        <v>199795</v>
      </c>
      <c r="AD37" s="162">
        <v>221423</v>
      </c>
      <c r="AE37" s="162">
        <v>35932</v>
      </c>
      <c r="AF37" s="162">
        <v>1180824</v>
      </c>
      <c r="AG37" s="162">
        <v>42453</v>
      </c>
      <c r="AH37" s="161">
        <v>316111</v>
      </c>
      <c r="AI37" s="161">
        <v>39229</v>
      </c>
      <c r="AJ37" s="161">
        <v>1298907</v>
      </c>
      <c r="AK37" s="162">
        <v>36490</v>
      </c>
      <c r="AL37" s="162">
        <v>80224</v>
      </c>
      <c r="AM37" s="161">
        <v>248</v>
      </c>
      <c r="AN37" s="161">
        <v>0</v>
      </c>
      <c r="AO37" s="160">
        <v>3251841</v>
      </c>
      <c r="AP37" s="161">
        <v>5473116</v>
      </c>
      <c r="AQ37" s="161">
        <v>2116401</v>
      </c>
      <c r="AR37" s="161">
        <v>0</v>
      </c>
      <c r="AS37" s="161">
        <v>0</v>
      </c>
      <c r="AT37" s="160">
        <v>7589517</v>
      </c>
      <c r="AU37" s="159">
        <v>-4337676</v>
      </c>
      <c r="AV37" s="161">
        <v>1032182</v>
      </c>
      <c r="AW37" s="161">
        <v>295533</v>
      </c>
      <c r="AX37" s="161">
        <v>9639157</v>
      </c>
      <c r="AY37" s="161">
        <v>201793</v>
      </c>
      <c r="AZ37" s="162">
        <v>156892</v>
      </c>
      <c r="BA37" s="162">
        <v>32213</v>
      </c>
      <c r="BB37" s="162">
        <v>1253090</v>
      </c>
      <c r="BC37" s="162">
        <v>42737</v>
      </c>
      <c r="BD37" s="161">
        <v>223984</v>
      </c>
      <c r="BE37" s="161">
        <v>35168</v>
      </c>
      <c r="BF37" s="161">
        <v>1378399</v>
      </c>
      <c r="BG37" s="161">
        <v>36855</v>
      </c>
      <c r="BH37" s="162">
        <v>120939</v>
      </c>
      <c r="BI37" s="162">
        <v>253</v>
      </c>
      <c r="BJ37" s="161">
        <v>0</v>
      </c>
      <c r="BK37" s="160">
        <v>3280530</v>
      </c>
      <c r="BL37" s="161">
        <v>5736154</v>
      </c>
      <c r="BM37" s="161">
        <v>747428</v>
      </c>
      <c r="BN37" s="161">
        <v>0</v>
      </c>
      <c r="BO37" s="161">
        <v>0</v>
      </c>
      <c r="BP37" s="160">
        <v>6483582</v>
      </c>
      <c r="BQ37" s="159">
        <v>-3203052</v>
      </c>
      <c r="BR37" s="161">
        <v>816365</v>
      </c>
      <c r="BS37" s="161">
        <v>303857</v>
      </c>
      <c r="BT37" s="161">
        <v>10073891</v>
      </c>
      <c r="BU37" s="161">
        <v>206838</v>
      </c>
      <c r="BV37" s="162">
        <v>124088</v>
      </c>
      <c r="BW37" s="162">
        <v>33120</v>
      </c>
      <c r="BX37" s="162">
        <v>1309606</v>
      </c>
      <c r="BY37" s="162">
        <v>39714</v>
      </c>
      <c r="BZ37" s="161">
        <v>177151</v>
      </c>
      <c r="CA37" s="161">
        <v>36159</v>
      </c>
      <c r="CB37" s="161">
        <v>1440566</v>
      </c>
      <c r="CC37" s="161">
        <v>37776</v>
      </c>
      <c r="CD37" s="162">
        <v>122759</v>
      </c>
      <c r="CE37" s="162">
        <v>258</v>
      </c>
      <c r="CF37" s="161">
        <v>0</v>
      </c>
      <c r="CG37" s="160">
        <v>3321197</v>
      </c>
      <c r="CH37" s="161">
        <v>5948881</v>
      </c>
      <c r="CI37" s="161">
        <v>1374649</v>
      </c>
      <c r="CJ37" s="161">
        <v>0</v>
      </c>
      <c r="CK37" s="161">
        <v>0</v>
      </c>
      <c r="CL37" s="160">
        <v>7323530</v>
      </c>
      <c r="CM37" s="159">
        <v>-4002333</v>
      </c>
      <c r="CN37" s="161">
        <v>512035</v>
      </c>
      <c r="CO37" s="161">
        <v>316143</v>
      </c>
      <c r="CP37" s="161">
        <v>10760788</v>
      </c>
      <c r="CQ37" s="161">
        <v>214284</v>
      </c>
      <c r="CR37" s="162">
        <v>77829</v>
      </c>
      <c r="CS37" s="162">
        <v>34460</v>
      </c>
      <c r="CT37" s="162">
        <v>1398902</v>
      </c>
      <c r="CU37" s="162">
        <v>40770</v>
      </c>
      <c r="CV37" s="161">
        <v>111112</v>
      </c>
      <c r="CW37" s="161">
        <v>37621</v>
      </c>
      <c r="CX37" s="161">
        <v>1538793</v>
      </c>
      <c r="CY37" s="161">
        <v>39136</v>
      </c>
      <c r="CZ37" s="162">
        <v>125682</v>
      </c>
      <c r="DA37" s="162">
        <v>263</v>
      </c>
      <c r="DB37" s="161">
        <v>0</v>
      </c>
      <c r="DC37" s="160">
        <v>3404568</v>
      </c>
      <c r="DD37" s="161">
        <v>6164349</v>
      </c>
      <c r="DE37" s="161">
        <v>569353</v>
      </c>
      <c r="DF37" s="161">
        <v>0</v>
      </c>
      <c r="DG37" s="161">
        <v>0</v>
      </c>
      <c r="DH37" s="160">
        <v>6733702</v>
      </c>
      <c r="DI37" s="159">
        <v>-3329134</v>
      </c>
      <c r="DJ37" s="161">
        <v>464236</v>
      </c>
      <c r="DK37" s="161">
        <v>284156</v>
      </c>
      <c r="DL37" s="161">
        <v>11228377</v>
      </c>
      <c r="DM37" s="161">
        <v>221999</v>
      </c>
      <c r="DN37" s="162">
        <v>70564</v>
      </c>
      <c r="DO37" s="162">
        <v>30973</v>
      </c>
      <c r="DP37" s="162">
        <v>1459689</v>
      </c>
      <c r="DQ37" s="162">
        <v>41863</v>
      </c>
      <c r="DR37" s="161">
        <v>100739</v>
      </c>
      <c r="DS37" s="161">
        <v>33815</v>
      </c>
      <c r="DT37" s="161">
        <v>1605658</v>
      </c>
      <c r="DU37" s="161">
        <v>40545</v>
      </c>
      <c r="DV37" s="162">
        <v>129759</v>
      </c>
      <c r="DW37" s="162">
        <v>269</v>
      </c>
      <c r="DX37" s="161">
        <v>0</v>
      </c>
      <c r="DY37" s="160">
        <v>3513874</v>
      </c>
      <c r="DZ37" s="161">
        <v>6299390</v>
      </c>
      <c r="EA37" s="161">
        <v>181731</v>
      </c>
      <c r="EB37" s="161">
        <v>0</v>
      </c>
      <c r="EC37" s="161">
        <v>0</v>
      </c>
      <c r="ED37" s="160">
        <v>6481121</v>
      </c>
      <c r="EE37" s="159">
        <v>-2967247</v>
      </c>
      <c r="EF37" s="161">
        <v>447404</v>
      </c>
      <c r="EG37" s="161">
        <v>297709</v>
      </c>
      <c r="EH37" s="161">
        <v>11644311</v>
      </c>
      <c r="EI37" s="161">
        <v>230212</v>
      </c>
      <c r="EJ37" s="162">
        <v>68005</v>
      </c>
      <c r="EK37" s="162">
        <v>32450</v>
      </c>
      <c r="EL37" s="162">
        <v>1513760</v>
      </c>
      <c r="EM37" s="162">
        <v>41799</v>
      </c>
      <c r="EN37" s="161">
        <v>97087</v>
      </c>
      <c r="EO37" s="161">
        <v>35427</v>
      </c>
      <c r="EP37" s="161">
        <v>1665136</v>
      </c>
      <c r="EQ37" s="161">
        <v>42045</v>
      </c>
      <c r="ER37" s="162">
        <v>134475</v>
      </c>
      <c r="ES37" s="162">
        <v>274</v>
      </c>
      <c r="ET37" s="161">
        <v>0</v>
      </c>
      <c r="EU37" s="160">
        <v>3630458</v>
      </c>
      <c r="EV37" s="161">
        <v>6408501</v>
      </c>
      <c r="EW37" s="161">
        <v>195099</v>
      </c>
      <c r="EX37" s="161">
        <v>0</v>
      </c>
      <c r="EY37" s="161">
        <v>0</v>
      </c>
      <c r="EZ37" s="160">
        <v>6603600</v>
      </c>
      <c r="FA37" s="159">
        <v>-2973142</v>
      </c>
      <c r="FB37" s="158">
        <v>304</v>
      </c>
      <c r="FC37" s="158">
        <v>35</v>
      </c>
      <c r="FD37" s="158">
        <v>2</v>
      </c>
      <c r="FE37" s="158">
        <v>5</v>
      </c>
      <c r="FF37" s="158">
        <v>34</v>
      </c>
      <c r="FG37" s="158">
        <v>53</v>
      </c>
      <c r="FH37" s="158">
        <v>7</v>
      </c>
      <c r="FI37" s="158">
        <v>32</v>
      </c>
      <c r="FJ37" s="158">
        <v>3</v>
      </c>
      <c r="FK37" s="158">
        <v>24</v>
      </c>
      <c r="FL37" s="158">
        <v>285</v>
      </c>
      <c r="FM37" s="158">
        <v>20</v>
      </c>
      <c r="FN37" s="158">
        <v>0</v>
      </c>
      <c r="FO37" s="158">
        <v>10</v>
      </c>
      <c r="FP37" s="158">
        <v>78</v>
      </c>
      <c r="FQ37" s="158">
        <v>0</v>
      </c>
      <c r="FR37" s="158">
        <v>25</v>
      </c>
      <c r="FS37" s="158">
        <v>383</v>
      </c>
      <c r="FT37" s="158">
        <v>0</v>
      </c>
      <c r="FU37" s="158">
        <v>0</v>
      </c>
      <c r="FV37" s="158">
        <v>0</v>
      </c>
      <c r="FW37" s="158">
        <v>0</v>
      </c>
      <c r="FX37" s="158">
        <v>0</v>
      </c>
      <c r="FY37" s="158">
        <v>0</v>
      </c>
      <c r="FZ37" s="158">
        <v>0</v>
      </c>
      <c r="GA37" s="158">
        <v>0</v>
      </c>
      <c r="GB37" s="158">
        <v>0</v>
      </c>
      <c r="GC37" s="158">
        <v>0</v>
      </c>
      <c r="GD37" s="158">
        <v>0</v>
      </c>
      <c r="GE37" s="5">
        <v>42984.393750000003</v>
      </c>
      <c r="GF37" s="2" t="s">
        <v>11</v>
      </c>
      <c r="GG37" s="2" t="s">
        <v>589</v>
      </c>
      <c r="GH37" s="2" t="s">
        <v>588</v>
      </c>
      <c r="GI37" s="2" t="s">
        <v>68</v>
      </c>
      <c r="GJ37" s="2">
        <v>641</v>
      </c>
      <c r="GK37" s="2">
        <v>39</v>
      </c>
      <c r="GL37" s="2">
        <v>985</v>
      </c>
      <c r="GM37" s="2">
        <v>518351</v>
      </c>
      <c r="GN37" s="2">
        <v>912</v>
      </c>
      <c r="GO37" s="2">
        <v>695</v>
      </c>
      <c r="GQ37" s="2">
        <v>49341</v>
      </c>
    </row>
    <row r="38" spans="1:199" x14ac:dyDescent="0.35">
      <c r="A38" s="2" t="s">
        <v>590</v>
      </c>
      <c r="B38" s="2" t="s">
        <v>79</v>
      </c>
      <c r="D38" s="161">
        <v>6595157</v>
      </c>
      <c r="E38" s="161">
        <v>42244</v>
      </c>
      <c r="F38" s="161">
        <v>13020734</v>
      </c>
      <c r="G38" s="161">
        <v>126021</v>
      </c>
      <c r="H38" s="162">
        <v>970147</v>
      </c>
      <c r="I38" s="162">
        <v>4605</v>
      </c>
      <c r="J38" s="162">
        <v>1642772</v>
      </c>
      <c r="K38" s="162">
        <v>16293</v>
      </c>
      <c r="L38" s="161">
        <v>1431149</v>
      </c>
      <c r="M38" s="161">
        <v>5027</v>
      </c>
      <c r="N38" s="161">
        <v>1861965</v>
      </c>
      <c r="O38" s="161">
        <v>24196</v>
      </c>
      <c r="P38" s="162">
        <v>40090</v>
      </c>
      <c r="Q38" s="162">
        <v>0</v>
      </c>
      <c r="R38" s="161">
        <v>0</v>
      </c>
      <c r="S38" s="160">
        <v>5996244</v>
      </c>
      <c r="T38" s="161">
        <v>20063841</v>
      </c>
      <c r="U38" s="161">
        <v>3016098</v>
      </c>
      <c r="V38" s="161">
        <v>0</v>
      </c>
      <c r="W38" s="161">
        <v>0</v>
      </c>
      <c r="X38" s="160">
        <v>23079939</v>
      </c>
      <c r="Y38" s="159">
        <v>-17083695</v>
      </c>
      <c r="Z38" s="161">
        <v>6065871</v>
      </c>
      <c r="AA38" s="161">
        <v>41748</v>
      </c>
      <c r="AB38" s="161">
        <v>13231182</v>
      </c>
      <c r="AC38" s="161">
        <v>127281</v>
      </c>
      <c r="AD38" s="162">
        <v>892289</v>
      </c>
      <c r="AE38" s="162">
        <v>4550</v>
      </c>
      <c r="AF38" s="162">
        <v>1667816</v>
      </c>
      <c r="AG38" s="162">
        <v>16456</v>
      </c>
      <c r="AH38" s="161">
        <v>1316294</v>
      </c>
      <c r="AI38" s="161">
        <v>4968</v>
      </c>
      <c r="AJ38" s="161">
        <v>1892059</v>
      </c>
      <c r="AK38" s="162">
        <v>24438</v>
      </c>
      <c r="AL38" s="162">
        <v>60893</v>
      </c>
      <c r="AM38" s="161">
        <v>0</v>
      </c>
      <c r="AN38" s="161">
        <v>0</v>
      </c>
      <c r="AO38" s="160">
        <v>5879763</v>
      </c>
      <c r="AP38" s="161">
        <v>21021685</v>
      </c>
      <c r="AQ38" s="161">
        <v>4082134</v>
      </c>
      <c r="AR38" s="161">
        <v>0</v>
      </c>
      <c r="AS38" s="161">
        <v>0</v>
      </c>
      <c r="AT38" s="160">
        <v>25103819</v>
      </c>
      <c r="AU38" s="159">
        <v>-19224056</v>
      </c>
      <c r="AV38" s="161">
        <v>5629797</v>
      </c>
      <c r="AW38" s="161">
        <v>42126</v>
      </c>
      <c r="AX38" s="161">
        <v>14145406</v>
      </c>
      <c r="AY38" s="161">
        <v>128552</v>
      </c>
      <c r="AZ38" s="162">
        <v>828143</v>
      </c>
      <c r="BA38" s="162">
        <v>4591</v>
      </c>
      <c r="BB38" s="162">
        <v>1782445</v>
      </c>
      <c r="BC38" s="162">
        <v>16621</v>
      </c>
      <c r="BD38" s="161">
        <v>1221666</v>
      </c>
      <c r="BE38" s="161">
        <v>5013</v>
      </c>
      <c r="BF38" s="161">
        <v>2022793</v>
      </c>
      <c r="BG38" s="161">
        <v>24682</v>
      </c>
      <c r="BH38" s="162">
        <v>61818</v>
      </c>
      <c r="BI38" s="162">
        <v>0</v>
      </c>
      <c r="BJ38" s="161">
        <v>0</v>
      </c>
      <c r="BK38" s="160">
        <v>5967772</v>
      </c>
      <c r="BL38" s="161">
        <v>22070187</v>
      </c>
      <c r="BM38" s="161">
        <v>4441421</v>
      </c>
      <c r="BN38" s="161">
        <v>0</v>
      </c>
      <c r="BO38" s="161">
        <v>0</v>
      </c>
      <c r="BP38" s="160">
        <v>26511608</v>
      </c>
      <c r="BQ38" s="159">
        <v>-20543836</v>
      </c>
      <c r="BR38" s="161">
        <v>5480977</v>
      </c>
      <c r="BS38" s="161">
        <v>43025</v>
      </c>
      <c r="BT38" s="161">
        <v>14763797</v>
      </c>
      <c r="BU38" s="161">
        <v>131766</v>
      </c>
      <c r="BV38" s="162">
        <v>806253</v>
      </c>
      <c r="BW38" s="162">
        <v>4690</v>
      </c>
      <c r="BX38" s="162">
        <v>1859995</v>
      </c>
      <c r="BY38" s="162">
        <v>17037</v>
      </c>
      <c r="BZ38" s="161">
        <v>1189372</v>
      </c>
      <c r="CA38" s="161">
        <v>5120</v>
      </c>
      <c r="CB38" s="161">
        <v>2111223</v>
      </c>
      <c r="CC38" s="161">
        <v>25299</v>
      </c>
      <c r="CD38" s="162">
        <v>63363</v>
      </c>
      <c r="CE38" s="162">
        <v>0</v>
      </c>
      <c r="CF38" s="161">
        <v>0</v>
      </c>
      <c r="CG38" s="160">
        <v>6082352</v>
      </c>
      <c r="CH38" s="161">
        <v>22973160</v>
      </c>
      <c r="CI38" s="161">
        <v>2234937</v>
      </c>
      <c r="CJ38" s="161">
        <v>0</v>
      </c>
      <c r="CK38" s="161">
        <v>0</v>
      </c>
      <c r="CL38" s="160">
        <v>25208097</v>
      </c>
      <c r="CM38" s="159">
        <v>-19125745</v>
      </c>
      <c r="CN38" s="161">
        <v>5175687</v>
      </c>
      <c r="CO38" s="161">
        <v>44571</v>
      </c>
      <c r="CP38" s="161">
        <v>15797909</v>
      </c>
      <c r="CQ38" s="161">
        <v>136510</v>
      </c>
      <c r="CR38" s="162">
        <v>761344</v>
      </c>
      <c r="CS38" s="162">
        <v>4859</v>
      </c>
      <c r="CT38" s="162">
        <v>1990584</v>
      </c>
      <c r="CU38" s="162">
        <v>17650</v>
      </c>
      <c r="CV38" s="161">
        <v>1123124</v>
      </c>
      <c r="CW38" s="161">
        <v>5304</v>
      </c>
      <c r="CX38" s="161">
        <v>2259101</v>
      </c>
      <c r="CY38" s="161">
        <v>26210</v>
      </c>
      <c r="CZ38" s="162">
        <v>65643</v>
      </c>
      <c r="DA38" s="162">
        <v>0</v>
      </c>
      <c r="DB38" s="161">
        <v>0</v>
      </c>
      <c r="DC38" s="160">
        <v>6253819</v>
      </c>
      <c r="DD38" s="161">
        <v>23899426</v>
      </c>
      <c r="DE38" s="161">
        <v>4656171</v>
      </c>
      <c r="DF38" s="161">
        <v>0</v>
      </c>
      <c r="DG38" s="161">
        <v>0</v>
      </c>
      <c r="DH38" s="160">
        <v>28555597</v>
      </c>
      <c r="DI38" s="159">
        <v>-22301778</v>
      </c>
      <c r="DJ38" s="161">
        <v>5244433</v>
      </c>
      <c r="DK38" s="161">
        <v>46176</v>
      </c>
      <c r="DL38" s="161">
        <v>16484217</v>
      </c>
      <c r="DM38" s="161">
        <v>141427</v>
      </c>
      <c r="DN38" s="162">
        <v>771455</v>
      </c>
      <c r="DO38" s="162">
        <v>5034</v>
      </c>
      <c r="DP38" s="162">
        <v>2077130</v>
      </c>
      <c r="DQ38" s="162">
        <v>18285</v>
      </c>
      <c r="DR38" s="161">
        <v>1138042</v>
      </c>
      <c r="DS38" s="161">
        <v>5495</v>
      </c>
      <c r="DT38" s="161">
        <v>2357243</v>
      </c>
      <c r="DU38" s="161">
        <v>27154</v>
      </c>
      <c r="DV38" s="162">
        <v>68007</v>
      </c>
      <c r="DW38" s="162">
        <v>0</v>
      </c>
      <c r="DX38" s="161">
        <v>0</v>
      </c>
      <c r="DY38" s="160">
        <v>6467845</v>
      </c>
      <c r="DZ38" s="161">
        <v>24776717</v>
      </c>
      <c r="EA38" s="161">
        <v>1244203</v>
      </c>
      <c r="EB38" s="161">
        <v>0</v>
      </c>
      <c r="EC38" s="161">
        <v>0</v>
      </c>
      <c r="ED38" s="160">
        <v>26020920</v>
      </c>
      <c r="EE38" s="159">
        <v>-19553075</v>
      </c>
      <c r="EF38" s="161">
        <v>5240406</v>
      </c>
      <c r="EG38" s="161">
        <v>47882</v>
      </c>
      <c r="EH38" s="161">
        <v>17264343</v>
      </c>
      <c r="EI38" s="161">
        <v>146510</v>
      </c>
      <c r="EJ38" s="162">
        <v>771814</v>
      </c>
      <c r="EK38" s="162">
        <v>5220</v>
      </c>
      <c r="EL38" s="162">
        <v>2175546</v>
      </c>
      <c r="EM38" s="162">
        <v>18945</v>
      </c>
      <c r="EN38" s="161">
        <v>1137168</v>
      </c>
      <c r="EO38" s="161">
        <v>5698</v>
      </c>
      <c r="EP38" s="161">
        <v>2468801</v>
      </c>
      <c r="EQ38" s="161">
        <v>28130</v>
      </c>
      <c r="ER38" s="162">
        <v>70524</v>
      </c>
      <c r="ES38" s="162">
        <v>0</v>
      </c>
      <c r="ET38" s="161">
        <v>0</v>
      </c>
      <c r="EU38" s="160">
        <v>6681846</v>
      </c>
      <c r="EV38" s="161">
        <v>25461578</v>
      </c>
      <c r="EW38" s="161">
        <v>1665192</v>
      </c>
      <c r="EX38" s="161">
        <v>0</v>
      </c>
      <c r="EY38" s="161">
        <v>0</v>
      </c>
      <c r="EZ38" s="160">
        <v>27126770</v>
      </c>
      <c r="FA38" s="159">
        <v>-20444924</v>
      </c>
      <c r="FB38" s="158">
        <v>1265</v>
      </c>
      <c r="FC38" s="158">
        <v>5</v>
      </c>
      <c r="FD38" s="158">
        <v>1</v>
      </c>
      <c r="FE38" s="158">
        <v>9</v>
      </c>
      <c r="FF38" s="158">
        <v>43</v>
      </c>
      <c r="FG38" s="158">
        <v>189</v>
      </c>
      <c r="FH38" s="158">
        <v>10</v>
      </c>
      <c r="FI38" s="158">
        <v>8</v>
      </c>
      <c r="FJ38" s="158">
        <v>2</v>
      </c>
      <c r="FK38" s="158">
        <v>2</v>
      </c>
      <c r="FL38" s="158">
        <v>20</v>
      </c>
      <c r="FM38" s="158">
        <v>9</v>
      </c>
      <c r="FN38" s="158">
        <v>0</v>
      </c>
      <c r="FO38" s="158">
        <v>2</v>
      </c>
      <c r="FP38" s="158">
        <v>344</v>
      </c>
      <c r="FQ38" s="158">
        <v>0</v>
      </c>
      <c r="FR38" s="158">
        <v>0</v>
      </c>
      <c r="FS38" s="158">
        <v>41</v>
      </c>
      <c r="FT38" s="158">
        <v>0</v>
      </c>
      <c r="FU38" s="158">
        <v>0</v>
      </c>
      <c r="FV38" s="158">
        <v>0</v>
      </c>
      <c r="FW38" s="158">
        <v>0</v>
      </c>
      <c r="FX38" s="158">
        <v>0</v>
      </c>
      <c r="FY38" s="158">
        <v>0</v>
      </c>
      <c r="FZ38" s="158">
        <v>1</v>
      </c>
      <c r="GA38" s="158">
        <v>1</v>
      </c>
      <c r="GB38" s="158">
        <v>0</v>
      </c>
      <c r="GC38" s="158">
        <v>4</v>
      </c>
      <c r="GD38" s="158">
        <v>1</v>
      </c>
      <c r="GE38" s="5">
        <v>42982.50209490741</v>
      </c>
      <c r="GF38" s="2" t="s">
        <v>11</v>
      </c>
      <c r="GG38" s="2" t="s">
        <v>589</v>
      </c>
      <c r="GH38" s="2" t="s">
        <v>588</v>
      </c>
      <c r="GI38" s="2" t="s">
        <v>78</v>
      </c>
      <c r="GJ38" s="2">
        <v>641</v>
      </c>
      <c r="GK38" s="2">
        <v>39</v>
      </c>
      <c r="GL38" s="2">
        <v>985</v>
      </c>
      <c r="GM38" s="2">
        <v>519115</v>
      </c>
      <c r="GN38" s="2">
        <v>912</v>
      </c>
      <c r="GO38" s="2">
        <v>488</v>
      </c>
      <c r="GQ38" s="2">
        <v>62608</v>
      </c>
    </row>
    <row r="39" spans="1:199" x14ac:dyDescent="0.35">
      <c r="A39" s="2" t="s">
        <v>590</v>
      </c>
      <c r="B39" s="85" t="s">
        <v>105</v>
      </c>
      <c r="D39" s="2">
        <v>0</v>
      </c>
      <c r="E39" s="2">
        <v>5584</v>
      </c>
      <c r="F39" s="2">
        <v>56277</v>
      </c>
      <c r="G39" s="2">
        <v>24428</v>
      </c>
      <c r="H39" s="165">
        <v>0</v>
      </c>
      <c r="I39" s="165">
        <v>605</v>
      </c>
      <c r="J39" s="165">
        <v>10948</v>
      </c>
      <c r="K39" s="165">
        <v>3977</v>
      </c>
      <c r="L39" s="2">
        <v>0</v>
      </c>
      <c r="M39" s="2">
        <v>712</v>
      </c>
      <c r="N39" s="2">
        <v>8608</v>
      </c>
      <c r="O39" s="2">
        <v>3997</v>
      </c>
      <c r="P39" s="2">
        <v>0</v>
      </c>
      <c r="Q39" s="2">
        <v>0</v>
      </c>
      <c r="R39" s="2">
        <v>0</v>
      </c>
      <c r="S39" s="164">
        <v>28847</v>
      </c>
      <c r="T39" s="2">
        <v>2832</v>
      </c>
      <c r="U39" s="2">
        <v>0</v>
      </c>
      <c r="V39" s="2">
        <v>0</v>
      </c>
      <c r="W39" s="2">
        <v>0</v>
      </c>
      <c r="X39" s="164">
        <v>2832</v>
      </c>
      <c r="Y39" s="163">
        <v>26015</v>
      </c>
      <c r="Z39" s="2">
        <v>0</v>
      </c>
      <c r="AA39" s="2">
        <v>5785</v>
      </c>
      <c r="AB39" s="2">
        <v>60169</v>
      </c>
      <c r="AC39" s="2">
        <v>25308</v>
      </c>
      <c r="AD39" s="165">
        <v>0</v>
      </c>
      <c r="AE39" s="165">
        <v>618</v>
      </c>
      <c r="AF39" s="165">
        <v>11167</v>
      </c>
      <c r="AG39" s="165">
        <v>4056</v>
      </c>
      <c r="AH39" s="2">
        <v>0</v>
      </c>
      <c r="AI39" s="2">
        <v>674</v>
      </c>
      <c r="AJ39" s="2">
        <v>8780</v>
      </c>
      <c r="AK39" s="165">
        <v>4077</v>
      </c>
      <c r="AL39" s="165">
        <v>0</v>
      </c>
      <c r="AM39" s="2">
        <v>0</v>
      </c>
      <c r="AN39" s="2">
        <v>0</v>
      </c>
      <c r="AO39" s="164">
        <v>29372</v>
      </c>
      <c r="AP39" s="2">
        <v>2906</v>
      </c>
      <c r="AQ39" s="2">
        <v>0</v>
      </c>
      <c r="AR39" s="2">
        <v>0</v>
      </c>
      <c r="AS39" s="2">
        <v>0</v>
      </c>
      <c r="AT39" s="164">
        <v>2906</v>
      </c>
      <c r="AU39" s="163">
        <v>26466</v>
      </c>
      <c r="AV39" s="2">
        <v>0</v>
      </c>
      <c r="AW39" s="2">
        <v>5970</v>
      </c>
      <c r="AX39" s="2">
        <v>62876</v>
      </c>
      <c r="AY39" s="2">
        <v>26117</v>
      </c>
      <c r="AZ39" s="165">
        <v>0</v>
      </c>
      <c r="BA39" s="165">
        <v>630</v>
      </c>
      <c r="BB39" s="165">
        <v>11390</v>
      </c>
      <c r="BC39" s="165">
        <v>4137</v>
      </c>
      <c r="BD39" s="2">
        <v>0</v>
      </c>
      <c r="BE39" s="2">
        <v>688</v>
      </c>
      <c r="BF39" s="2">
        <v>8956</v>
      </c>
      <c r="BG39" s="2">
        <v>4159</v>
      </c>
      <c r="BH39" s="165">
        <v>0</v>
      </c>
      <c r="BI39" s="165">
        <v>0</v>
      </c>
      <c r="BJ39" s="2">
        <v>0</v>
      </c>
      <c r="BK39" s="164">
        <v>29960</v>
      </c>
      <c r="BL39" s="2">
        <v>2970</v>
      </c>
      <c r="BM39" s="2">
        <v>0</v>
      </c>
      <c r="BN39" s="2">
        <v>0</v>
      </c>
      <c r="BO39" s="2">
        <v>0</v>
      </c>
      <c r="BP39" s="164">
        <v>2970</v>
      </c>
      <c r="BQ39" s="163">
        <v>26990</v>
      </c>
      <c r="BR39" s="2">
        <v>0</v>
      </c>
      <c r="BS39" s="2">
        <v>6239</v>
      </c>
      <c r="BT39" s="2">
        <v>66397</v>
      </c>
      <c r="BU39" s="2">
        <v>27293</v>
      </c>
      <c r="BV39" s="165">
        <v>0</v>
      </c>
      <c r="BW39" s="165">
        <v>643</v>
      </c>
      <c r="BX39" s="165">
        <v>11618</v>
      </c>
      <c r="BY39" s="165">
        <v>4220</v>
      </c>
      <c r="BZ39" s="2">
        <v>0</v>
      </c>
      <c r="CA39" s="2">
        <v>702</v>
      </c>
      <c r="CB39" s="2">
        <v>9135</v>
      </c>
      <c r="CC39" s="2">
        <v>4242</v>
      </c>
      <c r="CD39" s="165">
        <v>0</v>
      </c>
      <c r="CE39" s="165">
        <v>0</v>
      </c>
      <c r="CF39" s="2">
        <v>0</v>
      </c>
      <c r="CG39" s="164">
        <v>30560</v>
      </c>
      <c r="CH39" s="2">
        <v>3029</v>
      </c>
      <c r="CI39" s="2">
        <v>0</v>
      </c>
      <c r="CJ39" s="2">
        <v>0</v>
      </c>
      <c r="CK39" s="2">
        <v>0</v>
      </c>
      <c r="CL39" s="164">
        <v>3029</v>
      </c>
      <c r="CM39" s="163">
        <v>27531</v>
      </c>
      <c r="CN39" s="2">
        <v>0</v>
      </c>
      <c r="CO39" s="2">
        <v>6588</v>
      </c>
      <c r="CP39" s="2">
        <v>70116</v>
      </c>
      <c r="CQ39" s="2">
        <v>28821</v>
      </c>
      <c r="CR39" s="165">
        <v>0</v>
      </c>
      <c r="CS39" s="165">
        <v>655</v>
      </c>
      <c r="CT39" s="165">
        <v>11850</v>
      </c>
      <c r="CU39" s="165">
        <v>4305</v>
      </c>
      <c r="CV39" s="2">
        <v>0</v>
      </c>
      <c r="CW39" s="2">
        <v>716</v>
      </c>
      <c r="CX39" s="2">
        <v>9318</v>
      </c>
      <c r="CY39" s="2">
        <v>4327</v>
      </c>
      <c r="CZ39" s="165">
        <v>0</v>
      </c>
      <c r="DA39" s="165">
        <v>0</v>
      </c>
      <c r="DB39" s="2">
        <v>0</v>
      </c>
      <c r="DC39" s="164">
        <v>31171</v>
      </c>
      <c r="DD39" s="2">
        <v>3090</v>
      </c>
      <c r="DE39" s="2">
        <v>0</v>
      </c>
      <c r="DF39" s="2">
        <v>0</v>
      </c>
      <c r="DG39" s="2">
        <v>0</v>
      </c>
      <c r="DH39" s="164">
        <v>3090</v>
      </c>
      <c r="DI39" s="163">
        <v>28081</v>
      </c>
      <c r="DJ39" s="2">
        <v>0</v>
      </c>
      <c r="DK39" s="2">
        <v>6957</v>
      </c>
      <c r="DL39" s="2">
        <v>70116</v>
      </c>
      <c r="DM39" s="2">
        <v>30435</v>
      </c>
      <c r="DN39" s="165">
        <v>0</v>
      </c>
      <c r="DO39" s="165">
        <v>669</v>
      </c>
      <c r="DP39" s="165">
        <v>12087</v>
      </c>
      <c r="DQ39" s="165">
        <v>4391</v>
      </c>
      <c r="DR39" s="2">
        <v>0</v>
      </c>
      <c r="DS39" s="2">
        <v>730</v>
      </c>
      <c r="DT39" s="2">
        <v>9504</v>
      </c>
      <c r="DU39" s="2">
        <v>4414</v>
      </c>
      <c r="DV39" s="165">
        <v>0</v>
      </c>
      <c r="DW39" s="165">
        <v>0</v>
      </c>
      <c r="DX39" s="2">
        <v>0</v>
      </c>
      <c r="DY39" s="164">
        <v>31795</v>
      </c>
      <c r="DZ39" s="2">
        <v>3152</v>
      </c>
      <c r="EA39" s="2">
        <v>0</v>
      </c>
      <c r="EB39" s="2">
        <v>0</v>
      </c>
      <c r="EC39" s="2">
        <v>0</v>
      </c>
      <c r="ED39" s="164">
        <v>3152</v>
      </c>
      <c r="EE39" s="163">
        <v>28643</v>
      </c>
      <c r="EF39" s="2">
        <v>0</v>
      </c>
      <c r="EG39" s="2">
        <v>7354</v>
      </c>
      <c r="EH39" s="2">
        <v>74112</v>
      </c>
      <c r="EI39" s="2">
        <v>32170</v>
      </c>
      <c r="EJ39" s="165">
        <v>0</v>
      </c>
      <c r="EK39" s="165">
        <v>682</v>
      </c>
      <c r="EL39" s="165">
        <v>12329</v>
      </c>
      <c r="EM39" s="165">
        <v>4479</v>
      </c>
      <c r="EN39" s="2">
        <v>0</v>
      </c>
      <c r="EO39" s="2">
        <v>744</v>
      </c>
      <c r="EP39" s="2">
        <v>9694</v>
      </c>
      <c r="EQ39" s="2">
        <v>4502</v>
      </c>
      <c r="ER39" s="165">
        <v>0</v>
      </c>
      <c r="ES39" s="165">
        <v>0</v>
      </c>
      <c r="ET39" s="2">
        <v>0</v>
      </c>
      <c r="EU39" s="164">
        <v>32430</v>
      </c>
      <c r="EV39" s="2">
        <v>3215</v>
      </c>
      <c r="EW39" s="2">
        <v>0</v>
      </c>
      <c r="EX39" s="2">
        <v>0</v>
      </c>
      <c r="EY39" s="2">
        <v>0</v>
      </c>
      <c r="EZ39" s="164">
        <v>3215</v>
      </c>
      <c r="FA39" s="163">
        <v>29215</v>
      </c>
      <c r="FB39" s="2">
        <v>0</v>
      </c>
      <c r="FC39" s="2">
        <v>5</v>
      </c>
      <c r="FD39" s="2">
        <v>0</v>
      </c>
      <c r="FE39" s="2">
        <v>0</v>
      </c>
      <c r="FF39" s="2">
        <v>0</v>
      </c>
      <c r="FG39" s="2">
        <v>0</v>
      </c>
      <c r="FH39" s="2">
        <v>0</v>
      </c>
      <c r="FI39" s="2">
        <v>0</v>
      </c>
      <c r="FJ39" s="2">
        <v>0</v>
      </c>
      <c r="FK39" s="2">
        <v>1</v>
      </c>
      <c r="FL39" s="2">
        <v>0</v>
      </c>
      <c r="FM39" s="2">
        <v>0</v>
      </c>
      <c r="FN39" s="2">
        <v>0</v>
      </c>
      <c r="FO39" s="2">
        <v>0</v>
      </c>
      <c r="FP39" s="2">
        <v>0</v>
      </c>
      <c r="FQ39" s="2">
        <v>16</v>
      </c>
      <c r="FR39" s="2">
        <v>0</v>
      </c>
      <c r="FS39" s="2">
        <v>16</v>
      </c>
      <c r="FT39" s="2">
        <v>0</v>
      </c>
      <c r="FU39" s="2">
        <v>0</v>
      </c>
      <c r="FV39" s="2">
        <v>0</v>
      </c>
      <c r="FW39" s="2">
        <v>0</v>
      </c>
      <c r="FX39" s="2">
        <v>0</v>
      </c>
      <c r="FY39" s="2">
        <v>0</v>
      </c>
      <c r="FZ39" s="2">
        <v>0</v>
      </c>
      <c r="GA39" s="2">
        <v>0</v>
      </c>
      <c r="GB39" s="2">
        <v>0</v>
      </c>
      <c r="GC39" s="2">
        <v>0</v>
      </c>
      <c r="GD39" s="2">
        <v>0</v>
      </c>
      <c r="GE39" s="5"/>
      <c r="GF39" s="2" t="s">
        <v>11</v>
      </c>
      <c r="GG39" s="2" t="s">
        <v>589</v>
      </c>
      <c r="GH39" s="2" t="s">
        <v>588</v>
      </c>
      <c r="GI39" s="2" t="s">
        <v>104</v>
      </c>
      <c r="GJ39" s="2">
        <v>641</v>
      </c>
      <c r="GK39" s="2">
        <v>39</v>
      </c>
      <c r="GL39" s="2">
        <v>985</v>
      </c>
      <c r="GN39" s="2">
        <v>912</v>
      </c>
      <c r="GO39" s="2">
        <v>690</v>
      </c>
    </row>
    <row r="40" spans="1:199" x14ac:dyDescent="0.35">
      <c r="A40" s="2" t="s">
        <v>590</v>
      </c>
      <c r="B40" s="2" t="s">
        <v>19</v>
      </c>
      <c r="D40" s="161">
        <v>1928610</v>
      </c>
      <c r="E40" s="161">
        <v>282887</v>
      </c>
      <c r="F40" s="161">
        <v>5421892</v>
      </c>
      <c r="G40" s="161">
        <v>279263</v>
      </c>
      <c r="H40" s="162">
        <v>288758</v>
      </c>
      <c r="I40" s="162">
        <v>30171</v>
      </c>
      <c r="J40" s="162">
        <v>673669</v>
      </c>
      <c r="K40" s="162">
        <v>96926</v>
      </c>
      <c r="L40" s="161">
        <v>418508</v>
      </c>
      <c r="M40" s="161">
        <v>33664</v>
      </c>
      <c r="N40" s="161">
        <v>775331</v>
      </c>
      <c r="O40" s="161">
        <v>60600</v>
      </c>
      <c r="P40" s="162">
        <v>120000</v>
      </c>
      <c r="Q40" s="162">
        <v>0</v>
      </c>
      <c r="R40" s="161">
        <v>32173</v>
      </c>
      <c r="S40" s="160">
        <v>2529800</v>
      </c>
      <c r="T40" s="161">
        <v>4426049</v>
      </c>
      <c r="U40" s="161">
        <v>1169399</v>
      </c>
      <c r="V40" s="161">
        <v>0</v>
      </c>
      <c r="W40" s="161">
        <v>0</v>
      </c>
      <c r="X40" s="160">
        <v>5595448</v>
      </c>
      <c r="Y40" s="159">
        <v>-3065648</v>
      </c>
      <c r="Z40" s="161">
        <v>1947896</v>
      </c>
      <c r="AA40" s="161">
        <v>285716</v>
      </c>
      <c r="AB40" s="161">
        <v>5476111</v>
      </c>
      <c r="AC40" s="161">
        <v>282055</v>
      </c>
      <c r="AD40" s="162">
        <v>291645</v>
      </c>
      <c r="AE40" s="162">
        <v>30473</v>
      </c>
      <c r="AF40" s="162">
        <v>680406</v>
      </c>
      <c r="AG40" s="162">
        <v>97895</v>
      </c>
      <c r="AH40" s="161">
        <v>422693</v>
      </c>
      <c r="AI40" s="161">
        <v>34000</v>
      </c>
      <c r="AJ40" s="161">
        <v>783084</v>
      </c>
      <c r="AK40" s="162">
        <v>61206</v>
      </c>
      <c r="AL40" s="162">
        <v>120000</v>
      </c>
      <c r="AM40" s="161">
        <v>0</v>
      </c>
      <c r="AN40" s="161">
        <v>0</v>
      </c>
      <c r="AO40" s="160">
        <v>2521402</v>
      </c>
      <c r="AP40" s="161">
        <v>4541126</v>
      </c>
      <c r="AQ40" s="161">
        <v>481702</v>
      </c>
      <c r="AR40" s="161">
        <v>0</v>
      </c>
      <c r="AS40" s="161">
        <v>0</v>
      </c>
      <c r="AT40" s="160">
        <v>5022828</v>
      </c>
      <c r="AU40" s="159">
        <v>-2501426</v>
      </c>
      <c r="AV40" s="161">
        <v>1967375</v>
      </c>
      <c r="AW40" s="161">
        <v>288573</v>
      </c>
      <c r="AX40" s="161">
        <v>5530872</v>
      </c>
      <c r="AY40" s="161">
        <v>284876</v>
      </c>
      <c r="AZ40" s="162">
        <v>294562</v>
      </c>
      <c r="BA40" s="162">
        <v>30778</v>
      </c>
      <c r="BB40" s="162">
        <v>687210</v>
      </c>
      <c r="BC40" s="162">
        <v>98874</v>
      </c>
      <c r="BD40" s="161">
        <v>426920</v>
      </c>
      <c r="BE40" s="161">
        <v>34340</v>
      </c>
      <c r="BF40" s="161">
        <v>790915</v>
      </c>
      <c r="BG40" s="161">
        <v>61818</v>
      </c>
      <c r="BH40" s="162">
        <v>120000</v>
      </c>
      <c r="BI40" s="162">
        <v>0</v>
      </c>
      <c r="BJ40" s="161">
        <v>0</v>
      </c>
      <c r="BK40" s="160">
        <v>2545417</v>
      </c>
      <c r="BL40" s="161">
        <v>4641031</v>
      </c>
      <c r="BM40" s="161">
        <v>835624</v>
      </c>
      <c r="BN40" s="161">
        <v>0</v>
      </c>
      <c r="BO40" s="161">
        <v>0</v>
      </c>
      <c r="BP40" s="160">
        <v>5476655</v>
      </c>
      <c r="BQ40" s="159">
        <v>-2931238</v>
      </c>
      <c r="BR40" s="161">
        <v>2016559</v>
      </c>
      <c r="BS40" s="161">
        <v>295787</v>
      </c>
      <c r="BT40" s="161">
        <v>5669144</v>
      </c>
      <c r="BU40" s="161">
        <v>291998</v>
      </c>
      <c r="BV40" s="162">
        <v>301926</v>
      </c>
      <c r="BW40" s="162">
        <v>31547</v>
      </c>
      <c r="BX40" s="162">
        <v>704390</v>
      </c>
      <c r="BY40" s="162">
        <v>101346</v>
      </c>
      <c r="BZ40" s="161">
        <v>437593</v>
      </c>
      <c r="CA40" s="161">
        <v>35199</v>
      </c>
      <c r="CB40" s="161">
        <v>810688</v>
      </c>
      <c r="CC40" s="161">
        <v>63364</v>
      </c>
      <c r="CD40" s="162">
        <v>120000</v>
      </c>
      <c r="CE40" s="162">
        <v>0</v>
      </c>
      <c r="CF40" s="161">
        <v>0</v>
      </c>
      <c r="CG40" s="160">
        <v>2606053</v>
      </c>
      <c r="CH40" s="161">
        <v>4733851</v>
      </c>
      <c r="CI40" s="161">
        <v>269827</v>
      </c>
      <c r="CJ40" s="161">
        <v>0</v>
      </c>
      <c r="CK40" s="161">
        <v>0</v>
      </c>
      <c r="CL40" s="160">
        <v>5003678</v>
      </c>
      <c r="CM40" s="159">
        <v>-2397625</v>
      </c>
      <c r="CN40" s="161">
        <v>2089155</v>
      </c>
      <c r="CO40" s="161">
        <v>306435</v>
      </c>
      <c r="CP40" s="161">
        <v>5873233</v>
      </c>
      <c r="CQ40" s="161">
        <v>302510</v>
      </c>
      <c r="CR40" s="162">
        <v>312795</v>
      </c>
      <c r="CS40" s="162">
        <v>32683</v>
      </c>
      <c r="CT40" s="162">
        <v>729748</v>
      </c>
      <c r="CU40" s="162">
        <v>104994</v>
      </c>
      <c r="CV40" s="161">
        <v>453347</v>
      </c>
      <c r="CW40" s="161">
        <v>36466</v>
      </c>
      <c r="CX40" s="161">
        <v>839872</v>
      </c>
      <c r="CY40" s="161">
        <v>65645</v>
      </c>
      <c r="CZ40" s="162">
        <v>120000</v>
      </c>
      <c r="DA40" s="162">
        <v>0</v>
      </c>
      <c r="DB40" s="161">
        <v>0</v>
      </c>
      <c r="DC40" s="160">
        <v>2695550</v>
      </c>
      <c r="DD40" s="161">
        <v>4828528</v>
      </c>
      <c r="DE40" s="161">
        <v>1553352</v>
      </c>
      <c r="DF40" s="161">
        <v>0</v>
      </c>
      <c r="DG40" s="161">
        <v>0</v>
      </c>
      <c r="DH40" s="160">
        <v>6381880</v>
      </c>
      <c r="DI40" s="159">
        <v>-3686330</v>
      </c>
      <c r="DJ40" s="161">
        <v>2164365</v>
      </c>
      <c r="DK40" s="161">
        <v>317467</v>
      </c>
      <c r="DL40" s="161">
        <v>6084670</v>
      </c>
      <c r="DM40" s="161">
        <v>313400</v>
      </c>
      <c r="DN40" s="162">
        <v>324056</v>
      </c>
      <c r="DO40" s="162">
        <v>33860</v>
      </c>
      <c r="DP40" s="162">
        <v>756019</v>
      </c>
      <c r="DQ40" s="162">
        <v>108774</v>
      </c>
      <c r="DR40" s="161">
        <v>469667</v>
      </c>
      <c r="DS40" s="161">
        <v>37779</v>
      </c>
      <c r="DT40" s="161">
        <v>870108</v>
      </c>
      <c r="DU40" s="161">
        <v>68008</v>
      </c>
      <c r="DV40" s="162">
        <v>120000</v>
      </c>
      <c r="DW40" s="162">
        <v>0</v>
      </c>
      <c r="DX40" s="161">
        <v>0</v>
      </c>
      <c r="DY40" s="160">
        <v>2788271</v>
      </c>
      <c r="DZ40" s="161">
        <v>4925099</v>
      </c>
      <c r="EA40" s="161">
        <v>333838</v>
      </c>
      <c r="EB40" s="161">
        <v>0</v>
      </c>
      <c r="EC40" s="161">
        <v>0</v>
      </c>
      <c r="ED40" s="160">
        <v>5258937</v>
      </c>
      <c r="EE40" s="159">
        <v>-2470666</v>
      </c>
      <c r="EF40" s="161">
        <v>336046</v>
      </c>
      <c r="EG40" s="161">
        <v>35112</v>
      </c>
      <c r="EH40" s="161">
        <v>783992</v>
      </c>
      <c r="EI40" s="161">
        <v>112799</v>
      </c>
      <c r="EJ40" s="162">
        <v>336046</v>
      </c>
      <c r="EK40" s="162">
        <v>35112</v>
      </c>
      <c r="EL40" s="162">
        <v>783992</v>
      </c>
      <c r="EM40" s="162">
        <v>112799</v>
      </c>
      <c r="EN40" s="161">
        <v>487045</v>
      </c>
      <c r="EO40" s="161">
        <v>39176</v>
      </c>
      <c r="EP40" s="161">
        <v>902302</v>
      </c>
      <c r="EQ40" s="161">
        <v>70524</v>
      </c>
      <c r="ER40" s="162">
        <v>120000</v>
      </c>
      <c r="ES40" s="162">
        <v>0</v>
      </c>
      <c r="ET40" s="161">
        <v>0</v>
      </c>
      <c r="EU40" s="160">
        <v>2886996</v>
      </c>
      <c r="EV40" s="161">
        <v>5023601</v>
      </c>
      <c r="EW40" s="161">
        <v>1059953</v>
      </c>
      <c r="EX40" s="161">
        <v>0</v>
      </c>
      <c r="EY40" s="161">
        <v>0</v>
      </c>
      <c r="EZ40" s="160">
        <v>6083554</v>
      </c>
      <c r="FA40" s="159">
        <v>-3196558</v>
      </c>
      <c r="FB40" s="158">
        <v>273</v>
      </c>
      <c r="FC40" s="158">
        <v>39</v>
      </c>
      <c r="FD40" s="158">
        <v>0</v>
      </c>
      <c r="FE40" s="158">
        <v>0</v>
      </c>
      <c r="FF40" s="158">
        <v>17</v>
      </c>
      <c r="FG40" s="158">
        <v>47</v>
      </c>
      <c r="FH40" s="158">
        <v>0</v>
      </c>
      <c r="FI40" s="158">
        <v>11</v>
      </c>
      <c r="FJ40" s="158">
        <v>3</v>
      </c>
      <c r="FK40" s="158">
        <v>0</v>
      </c>
      <c r="FL40" s="158">
        <v>135</v>
      </c>
      <c r="FM40" s="158">
        <v>30</v>
      </c>
      <c r="FN40" s="158">
        <v>0</v>
      </c>
      <c r="FO40" s="158">
        <v>1</v>
      </c>
      <c r="FP40" s="158">
        <v>203</v>
      </c>
      <c r="FQ40" s="158">
        <v>0</v>
      </c>
      <c r="FR40" s="158">
        <v>10</v>
      </c>
      <c r="FS40" s="158">
        <v>221</v>
      </c>
      <c r="FT40" s="158">
        <v>0</v>
      </c>
      <c r="FU40" s="158">
        <v>0</v>
      </c>
      <c r="FV40" s="158">
        <v>0</v>
      </c>
      <c r="FW40" s="158">
        <v>0</v>
      </c>
      <c r="FX40" s="158">
        <v>0</v>
      </c>
      <c r="FY40" s="158">
        <v>0</v>
      </c>
      <c r="FZ40" s="158">
        <v>0</v>
      </c>
      <c r="GA40" s="158">
        <v>0</v>
      </c>
      <c r="GB40" s="158">
        <v>0</v>
      </c>
      <c r="GC40" s="158">
        <v>0</v>
      </c>
      <c r="GD40" s="158">
        <v>1</v>
      </c>
      <c r="GE40" s="5">
        <v>42984.448518518519</v>
      </c>
      <c r="GF40" s="2" t="s">
        <v>11</v>
      </c>
      <c r="GG40" s="2" t="s">
        <v>589</v>
      </c>
      <c r="GH40" s="2" t="s">
        <v>588</v>
      </c>
      <c r="GI40" s="2" t="s">
        <v>18</v>
      </c>
      <c r="GJ40" s="2">
        <v>641</v>
      </c>
      <c r="GK40" s="2">
        <v>39</v>
      </c>
      <c r="GL40" s="2">
        <v>985</v>
      </c>
      <c r="GM40" s="2">
        <v>518500</v>
      </c>
      <c r="GN40" s="2">
        <v>912</v>
      </c>
      <c r="GO40" s="2">
        <v>487</v>
      </c>
      <c r="GQ40" s="2">
        <v>48715</v>
      </c>
    </row>
    <row r="41" spans="1:199" x14ac:dyDescent="0.35">
      <c r="A41" s="2" t="s">
        <v>590</v>
      </c>
      <c r="B41" s="2" t="s">
        <v>89</v>
      </c>
      <c r="D41" s="161">
        <v>3553382</v>
      </c>
      <c r="E41" s="161">
        <v>613154</v>
      </c>
      <c r="F41" s="161">
        <v>8362378</v>
      </c>
      <c r="G41" s="161">
        <v>355680</v>
      </c>
      <c r="H41" s="162">
        <v>522177</v>
      </c>
      <c r="I41" s="162">
        <v>65506</v>
      </c>
      <c r="J41" s="162">
        <v>1009360</v>
      </c>
      <c r="K41" s="162">
        <v>51482</v>
      </c>
      <c r="L41" s="161">
        <v>771084</v>
      </c>
      <c r="M41" s="161">
        <v>72965</v>
      </c>
      <c r="N41" s="161">
        <v>1195820</v>
      </c>
      <c r="O41" s="161">
        <v>77183</v>
      </c>
      <c r="P41" s="162">
        <v>209940</v>
      </c>
      <c r="Q41" s="162">
        <v>0</v>
      </c>
      <c r="R41" s="161">
        <v>50000</v>
      </c>
      <c r="S41" s="160">
        <v>4025517</v>
      </c>
      <c r="T41" s="161">
        <v>10152310</v>
      </c>
      <c r="U41" s="161">
        <v>2326174</v>
      </c>
      <c r="V41" s="161">
        <v>0</v>
      </c>
      <c r="W41" s="161">
        <v>50000</v>
      </c>
      <c r="X41" s="160">
        <v>12528484</v>
      </c>
      <c r="Y41" s="159">
        <v>-8502967</v>
      </c>
      <c r="Z41" s="161">
        <v>2311680</v>
      </c>
      <c r="AA41" s="161">
        <v>471979</v>
      </c>
      <c r="AB41" s="161">
        <v>9341458</v>
      </c>
      <c r="AC41" s="161">
        <v>287840</v>
      </c>
      <c r="AD41" s="162">
        <v>372368</v>
      </c>
      <c r="AE41" s="162">
        <v>55038</v>
      </c>
      <c r="AF41" s="162">
        <v>1189114</v>
      </c>
      <c r="AG41" s="162">
        <v>44329</v>
      </c>
      <c r="AH41" s="161">
        <v>501635</v>
      </c>
      <c r="AI41" s="161">
        <v>56166</v>
      </c>
      <c r="AJ41" s="161">
        <v>1335828</v>
      </c>
      <c r="AK41" s="162">
        <v>62461</v>
      </c>
      <c r="AL41" s="162">
        <v>207524</v>
      </c>
      <c r="AM41" s="161">
        <v>0</v>
      </c>
      <c r="AN41" s="161">
        <v>50000</v>
      </c>
      <c r="AO41" s="160">
        <v>3874463</v>
      </c>
      <c r="AP41" s="161">
        <v>10953527</v>
      </c>
      <c r="AQ41" s="161">
        <v>1657078</v>
      </c>
      <c r="AR41" s="161">
        <v>50000</v>
      </c>
      <c r="AS41" s="161">
        <v>0</v>
      </c>
      <c r="AT41" s="160">
        <v>12660605</v>
      </c>
      <c r="AU41" s="159">
        <v>-8786142</v>
      </c>
      <c r="AV41" s="161">
        <v>1641645</v>
      </c>
      <c r="AW41" s="161">
        <v>465203</v>
      </c>
      <c r="AX41" s="161">
        <v>10176126</v>
      </c>
      <c r="AY41" s="161">
        <v>259575</v>
      </c>
      <c r="AZ41" s="162">
        <v>264438</v>
      </c>
      <c r="BA41" s="162">
        <v>53914</v>
      </c>
      <c r="BB41" s="162">
        <v>1295017</v>
      </c>
      <c r="BC41" s="162">
        <v>39976</v>
      </c>
      <c r="BD41" s="161">
        <v>356237</v>
      </c>
      <c r="BE41" s="161">
        <v>55359</v>
      </c>
      <c r="BF41" s="161">
        <v>1455186</v>
      </c>
      <c r="BG41" s="161">
        <v>56328</v>
      </c>
      <c r="BH41" s="162">
        <v>205790</v>
      </c>
      <c r="BI41" s="162">
        <v>0</v>
      </c>
      <c r="BJ41" s="161">
        <v>50000</v>
      </c>
      <c r="BK41" s="160">
        <v>3832245</v>
      </c>
      <c r="BL41" s="161">
        <v>11473538</v>
      </c>
      <c r="BM41" s="161">
        <v>2578061</v>
      </c>
      <c r="BN41" s="161">
        <v>50000</v>
      </c>
      <c r="BO41" s="161">
        <v>0</v>
      </c>
      <c r="BP41" s="160">
        <v>14101599</v>
      </c>
      <c r="BQ41" s="159">
        <v>-10269354</v>
      </c>
      <c r="BR41" s="161">
        <v>1047004</v>
      </c>
      <c r="BS41" s="161">
        <v>469852</v>
      </c>
      <c r="BT41" s="161">
        <v>10859307</v>
      </c>
      <c r="BU41" s="161">
        <v>188766</v>
      </c>
      <c r="BV41" s="162">
        <v>168653</v>
      </c>
      <c r="BW41" s="162">
        <v>54453</v>
      </c>
      <c r="BX41" s="162">
        <v>1381732</v>
      </c>
      <c r="BY41" s="162">
        <v>29071</v>
      </c>
      <c r="BZ41" s="161">
        <v>227200</v>
      </c>
      <c r="CA41" s="161">
        <v>55912</v>
      </c>
      <c r="CB41" s="161">
        <v>1552881</v>
      </c>
      <c r="CC41" s="161">
        <v>40962</v>
      </c>
      <c r="CD41" s="162">
        <v>207506</v>
      </c>
      <c r="CE41" s="162">
        <v>0</v>
      </c>
      <c r="CF41" s="161">
        <v>50000</v>
      </c>
      <c r="CG41" s="160">
        <v>3768370</v>
      </c>
      <c r="CH41" s="161">
        <v>11824036</v>
      </c>
      <c r="CI41" s="161">
        <v>1456695</v>
      </c>
      <c r="CJ41" s="161">
        <v>50000</v>
      </c>
      <c r="CK41" s="161">
        <v>0</v>
      </c>
      <c r="CL41" s="160">
        <v>13330731</v>
      </c>
      <c r="CM41" s="159">
        <v>-9562361</v>
      </c>
      <c r="CN41" s="161">
        <v>464868</v>
      </c>
      <c r="CO41" s="161">
        <v>481599</v>
      </c>
      <c r="CP41" s="161">
        <v>11898339</v>
      </c>
      <c r="CQ41" s="161">
        <v>139737</v>
      </c>
      <c r="CR41" s="162">
        <v>74882</v>
      </c>
      <c r="CS41" s="162">
        <v>55815</v>
      </c>
      <c r="CT41" s="162">
        <v>1513623</v>
      </c>
      <c r="CU41" s="162">
        <v>21520</v>
      </c>
      <c r="CV41" s="161">
        <v>100876</v>
      </c>
      <c r="CW41" s="161">
        <v>57310</v>
      </c>
      <c r="CX41" s="161">
        <v>1701462</v>
      </c>
      <c r="CY41" s="161">
        <v>30323</v>
      </c>
      <c r="CZ41" s="162">
        <v>211270</v>
      </c>
      <c r="DA41" s="162">
        <v>0</v>
      </c>
      <c r="DB41" s="161">
        <v>50000</v>
      </c>
      <c r="DC41" s="160">
        <v>3817081</v>
      </c>
      <c r="DD41" s="161">
        <v>12212890</v>
      </c>
      <c r="DE41" s="161">
        <v>1720692</v>
      </c>
      <c r="DF41" s="161">
        <v>50000</v>
      </c>
      <c r="DG41" s="161">
        <v>0</v>
      </c>
      <c r="DH41" s="160">
        <v>13983582</v>
      </c>
      <c r="DI41" s="159">
        <v>-10166501</v>
      </c>
      <c r="DJ41" s="161">
        <v>0</v>
      </c>
      <c r="DK41" s="161">
        <v>0</v>
      </c>
      <c r="DL41" s="161">
        <v>13218540</v>
      </c>
      <c r="DM41" s="161">
        <v>0</v>
      </c>
      <c r="DN41" s="162">
        <v>0</v>
      </c>
      <c r="DO41" s="162">
        <v>0</v>
      </c>
      <c r="DP41" s="162">
        <v>1681608</v>
      </c>
      <c r="DQ41" s="162">
        <v>0</v>
      </c>
      <c r="DR41" s="161">
        <v>0</v>
      </c>
      <c r="DS41" s="161">
        <v>0</v>
      </c>
      <c r="DT41" s="161">
        <v>1890251</v>
      </c>
      <c r="DU41" s="161">
        <v>0</v>
      </c>
      <c r="DV41" s="162">
        <v>216440</v>
      </c>
      <c r="DW41" s="162">
        <v>0</v>
      </c>
      <c r="DX41" s="161">
        <v>50000</v>
      </c>
      <c r="DY41" s="160">
        <v>3838299</v>
      </c>
      <c r="DZ41" s="161">
        <v>12605760</v>
      </c>
      <c r="EA41" s="161">
        <v>1672509</v>
      </c>
      <c r="EB41" s="161">
        <v>50000</v>
      </c>
      <c r="EC41" s="161">
        <v>0</v>
      </c>
      <c r="ED41" s="160">
        <v>14328269</v>
      </c>
      <c r="EE41" s="159">
        <v>-10489970</v>
      </c>
      <c r="EF41" s="161">
        <v>0</v>
      </c>
      <c r="EG41" s="161">
        <v>0</v>
      </c>
      <c r="EH41" s="161">
        <v>13519592</v>
      </c>
      <c r="EI41" s="161">
        <v>0</v>
      </c>
      <c r="EJ41" s="162">
        <v>0</v>
      </c>
      <c r="EK41" s="162">
        <v>0</v>
      </c>
      <c r="EL41" s="162">
        <v>1719854</v>
      </c>
      <c r="EM41" s="162">
        <v>0</v>
      </c>
      <c r="EN41" s="161">
        <v>0</v>
      </c>
      <c r="EO41" s="161">
        <v>0</v>
      </c>
      <c r="EP41" s="161">
        <v>1933302</v>
      </c>
      <c r="EQ41" s="161">
        <v>0</v>
      </c>
      <c r="ER41" s="162">
        <v>222730</v>
      </c>
      <c r="ES41" s="162">
        <v>0</v>
      </c>
      <c r="ET41" s="161">
        <v>50000</v>
      </c>
      <c r="EU41" s="160">
        <v>3925886</v>
      </c>
      <c r="EV41" s="161">
        <v>12886784</v>
      </c>
      <c r="EW41" s="161">
        <v>812614</v>
      </c>
      <c r="EX41" s="161">
        <v>50000</v>
      </c>
      <c r="EY41" s="161">
        <v>0</v>
      </c>
      <c r="EZ41" s="160">
        <v>13749398</v>
      </c>
      <c r="FA41" s="159">
        <v>-9823512</v>
      </c>
      <c r="FB41" s="158">
        <v>626</v>
      </c>
      <c r="FC41" s="158">
        <v>72</v>
      </c>
      <c r="FD41" s="158">
        <v>1</v>
      </c>
      <c r="FE41" s="158">
        <v>6</v>
      </c>
      <c r="FF41" s="158">
        <v>26</v>
      </c>
      <c r="FG41" s="158">
        <v>102</v>
      </c>
      <c r="FH41" s="158">
        <v>0</v>
      </c>
      <c r="FI41" s="158">
        <v>82</v>
      </c>
      <c r="FJ41" s="158">
        <v>12</v>
      </c>
      <c r="FK41" s="158">
        <v>1</v>
      </c>
      <c r="FL41" s="158">
        <v>346</v>
      </c>
      <c r="FM41" s="158">
        <v>54</v>
      </c>
      <c r="FN41" s="158">
        <v>0</v>
      </c>
      <c r="FO41" s="158">
        <v>14</v>
      </c>
      <c r="FP41" s="158">
        <v>179</v>
      </c>
      <c r="FQ41" s="158">
        <v>0</v>
      </c>
      <c r="FR41" s="158">
        <v>77</v>
      </c>
      <c r="FS41" s="158">
        <v>266</v>
      </c>
      <c r="FT41" s="158">
        <v>1</v>
      </c>
      <c r="FU41" s="158">
        <v>1</v>
      </c>
      <c r="FV41" s="158">
        <v>0</v>
      </c>
      <c r="FW41" s="158">
        <v>1</v>
      </c>
      <c r="FX41" s="158">
        <v>1</v>
      </c>
      <c r="FY41" s="158">
        <v>0</v>
      </c>
      <c r="FZ41" s="158">
        <v>1</v>
      </c>
      <c r="GA41" s="158">
        <v>1</v>
      </c>
      <c r="GB41" s="158">
        <v>0</v>
      </c>
      <c r="GC41" s="158">
        <v>4</v>
      </c>
      <c r="GD41" s="158">
        <v>0</v>
      </c>
      <c r="GE41" s="5">
        <v>42965.38621527778</v>
      </c>
      <c r="GF41" s="2" t="s">
        <v>11</v>
      </c>
      <c r="GG41" s="2" t="s">
        <v>589</v>
      </c>
      <c r="GH41" s="2" t="s">
        <v>588</v>
      </c>
      <c r="GI41" s="2" t="s">
        <v>88</v>
      </c>
      <c r="GJ41" s="2">
        <v>641</v>
      </c>
      <c r="GK41" s="2">
        <v>39</v>
      </c>
      <c r="GL41" s="2">
        <v>985</v>
      </c>
      <c r="GM41" s="2">
        <v>517943</v>
      </c>
      <c r="GN41" s="2">
        <v>912</v>
      </c>
      <c r="GO41" s="2">
        <v>490</v>
      </c>
      <c r="GQ41" s="2">
        <v>48760</v>
      </c>
    </row>
    <row r="42" spans="1:199" x14ac:dyDescent="0.35">
      <c r="A42" s="2" t="s">
        <v>590</v>
      </c>
      <c r="B42" s="2" t="s">
        <v>29</v>
      </c>
      <c r="D42" s="161">
        <v>2863064</v>
      </c>
      <c r="E42" s="161">
        <v>713114</v>
      </c>
      <c r="F42" s="161">
        <v>5579877</v>
      </c>
      <c r="G42" s="161">
        <v>198266</v>
      </c>
      <c r="H42" s="162">
        <v>413915</v>
      </c>
      <c r="I42" s="162">
        <v>82553</v>
      </c>
      <c r="J42" s="162">
        <v>704508</v>
      </c>
      <c r="K42" s="162">
        <v>43057</v>
      </c>
      <c r="L42" s="161">
        <v>621285</v>
      </c>
      <c r="M42" s="161">
        <v>84861</v>
      </c>
      <c r="N42" s="161">
        <v>797922</v>
      </c>
      <c r="O42" s="161">
        <v>43024</v>
      </c>
      <c r="P42" s="162">
        <v>0</v>
      </c>
      <c r="Q42" s="162">
        <v>0</v>
      </c>
      <c r="R42" s="161">
        <v>0</v>
      </c>
      <c r="S42" s="160">
        <v>2791125</v>
      </c>
      <c r="T42" s="161">
        <v>5656338</v>
      </c>
      <c r="U42" s="161">
        <v>1216956</v>
      </c>
      <c r="V42" s="161">
        <v>0</v>
      </c>
      <c r="W42" s="161">
        <v>0</v>
      </c>
      <c r="X42" s="160">
        <v>6873294</v>
      </c>
      <c r="Y42" s="159">
        <v>-4082169</v>
      </c>
      <c r="Z42" s="161">
        <v>2532879</v>
      </c>
      <c r="AA42" s="161">
        <v>587671</v>
      </c>
      <c r="AB42" s="161">
        <v>6367413</v>
      </c>
      <c r="AC42" s="161">
        <v>185841</v>
      </c>
      <c r="AD42" s="162">
        <v>366180</v>
      </c>
      <c r="AE42" s="162">
        <v>68031</v>
      </c>
      <c r="AF42" s="162">
        <v>803941</v>
      </c>
      <c r="AG42" s="162">
        <v>40358</v>
      </c>
      <c r="AH42" s="161">
        <v>549635</v>
      </c>
      <c r="AI42" s="161">
        <v>69933</v>
      </c>
      <c r="AJ42" s="161">
        <v>910540</v>
      </c>
      <c r="AK42" s="162">
        <v>40328</v>
      </c>
      <c r="AL42" s="162">
        <v>0</v>
      </c>
      <c r="AM42" s="161">
        <v>0</v>
      </c>
      <c r="AN42" s="161">
        <v>0</v>
      </c>
      <c r="AO42" s="160">
        <v>2848946</v>
      </c>
      <c r="AP42" s="161">
        <v>5712901</v>
      </c>
      <c r="AQ42" s="161">
        <v>1310568</v>
      </c>
      <c r="AR42" s="161">
        <v>0</v>
      </c>
      <c r="AS42" s="161">
        <v>0</v>
      </c>
      <c r="AT42" s="160">
        <v>7023469</v>
      </c>
      <c r="AU42" s="159">
        <v>-4174523</v>
      </c>
      <c r="AV42" s="161">
        <v>2132417</v>
      </c>
      <c r="AW42" s="161">
        <v>450525</v>
      </c>
      <c r="AX42" s="161">
        <v>6807437</v>
      </c>
      <c r="AY42" s="161">
        <v>171600</v>
      </c>
      <c r="AZ42" s="162">
        <v>308285</v>
      </c>
      <c r="BA42" s="162">
        <v>52155</v>
      </c>
      <c r="BB42" s="162">
        <v>859498</v>
      </c>
      <c r="BC42" s="162">
        <v>37266</v>
      </c>
      <c r="BD42" s="161">
        <v>462735</v>
      </c>
      <c r="BE42" s="161">
        <v>53612</v>
      </c>
      <c r="BF42" s="161">
        <v>973463</v>
      </c>
      <c r="BG42" s="161">
        <v>37237</v>
      </c>
      <c r="BH42" s="162">
        <v>0</v>
      </c>
      <c r="BI42" s="162">
        <v>0</v>
      </c>
      <c r="BJ42" s="161">
        <v>0</v>
      </c>
      <c r="BK42" s="160">
        <v>2784251</v>
      </c>
      <c r="BL42" s="161">
        <v>5770030</v>
      </c>
      <c r="BM42" s="161">
        <v>2059464</v>
      </c>
      <c r="BN42" s="161">
        <v>0</v>
      </c>
      <c r="BO42" s="161">
        <v>0</v>
      </c>
      <c r="BP42" s="160">
        <v>7829494</v>
      </c>
      <c r="BQ42" s="159">
        <v>-5045243</v>
      </c>
      <c r="BR42" s="161">
        <v>1473603</v>
      </c>
      <c r="BS42" s="161">
        <v>253507</v>
      </c>
      <c r="BT42" s="161">
        <v>7376101</v>
      </c>
      <c r="BU42" s="161">
        <v>168774</v>
      </c>
      <c r="BV42" s="162">
        <v>213040</v>
      </c>
      <c r="BW42" s="162">
        <v>29347</v>
      </c>
      <c r="BX42" s="162">
        <v>931297</v>
      </c>
      <c r="BY42" s="162">
        <v>36652</v>
      </c>
      <c r="BZ42" s="161">
        <v>319772</v>
      </c>
      <c r="CA42" s="161">
        <v>30167</v>
      </c>
      <c r="CB42" s="161">
        <v>1054782</v>
      </c>
      <c r="CC42" s="161">
        <v>36624</v>
      </c>
      <c r="CD42" s="162">
        <v>0</v>
      </c>
      <c r="CE42" s="162">
        <v>0</v>
      </c>
      <c r="CF42" s="161">
        <v>0</v>
      </c>
      <c r="CG42" s="160">
        <v>2651681</v>
      </c>
      <c r="CH42" s="161">
        <v>5914281</v>
      </c>
      <c r="CI42" s="161">
        <v>1965852</v>
      </c>
      <c r="CJ42" s="161">
        <v>0</v>
      </c>
      <c r="CK42" s="161">
        <v>0</v>
      </c>
      <c r="CL42" s="160">
        <v>7880133</v>
      </c>
      <c r="CM42" s="159">
        <v>-5228452</v>
      </c>
      <c r="CN42" s="161">
        <v>721131</v>
      </c>
      <c r="CO42" s="161">
        <v>114730</v>
      </c>
      <c r="CP42" s="161">
        <v>8033593</v>
      </c>
      <c r="CQ42" s="161">
        <v>167086</v>
      </c>
      <c r="CR42" s="162">
        <v>104254</v>
      </c>
      <c r="CS42" s="162">
        <v>13282</v>
      </c>
      <c r="CT42" s="162">
        <v>1014311</v>
      </c>
      <c r="CU42" s="162">
        <v>36285</v>
      </c>
      <c r="CV42" s="161">
        <v>156485</v>
      </c>
      <c r="CW42" s="161">
        <v>13653</v>
      </c>
      <c r="CX42" s="161">
        <v>1148804</v>
      </c>
      <c r="CY42" s="161">
        <v>36258</v>
      </c>
      <c r="CZ42" s="162">
        <v>0</v>
      </c>
      <c r="DA42" s="162">
        <v>0</v>
      </c>
      <c r="DB42" s="161">
        <v>0</v>
      </c>
      <c r="DC42" s="160">
        <v>2523332</v>
      </c>
      <c r="DD42" s="161">
        <v>6127195</v>
      </c>
      <c r="DE42" s="161">
        <v>1685016</v>
      </c>
      <c r="DF42" s="161">
        <v>0</v>
      </c>
      <c r="DG42" s="161">
        <v>0</v>
      </c>
      <c r="DH42" s="160">
        <v>7812211</v>
      </c>
      <c r="DI42" s="159">
        <v>-5288879</v>
      </c>
      <c r="DJ42" s="161">
        <v>0</v>
      </c>
      <c r="DK42" s="161">
        <v>0</v>
      </c>
      <c r="DL42" s="161">
        <v>8724384</v>
      </c>
      <c r="DM42" s="161">
        <v>152917</v>
      </c>
      <c r="DN42" s="162">
        <v>0</v>
      </c>
      <c r="DO42" s="162">
        <v>0</v>
      </c>
      <c r="DP42" s="162">
        <v>1101529</v>
      </c>
      <c r="DQ42" s="162">
        <v>33208</v>
      </c>
      <c r="DR42" s="161">
        <v>0</v>
      </c>
      <c r="DS42" s="161">
        <v>0</v>
      </c>
      <c r="DT42" s="161">
        <v>1247587</v>
      </c>
      <c r="DU42" s="161">
        <v>33183</v>
      </c>
      <c r="DV42" s="162">
        <v>0</v>
      </c>
      <c r="DW42" s="162">
        <v>0</v>
      </c>
      <c r="DX42" s="161">
        <v>0</v>
      </c>
      <c r="DY42" s="160">
        <v>2415507</v>
      </c>
      <c r="DZ42" s="161">
        <v>6347774</v>
      </c>
      <c r="EA42" s="161">
        <v>1591404</v>
      </c>
      <c r="EB42" s="161">
        <v>0</v>
      </c>
      <c r="EC42" s="161">
        <v>0</v>
      </c>
      <c r="ED42" s="160">
        <v>7939178</v>
      </c>
      <c r="EE42" s="159">
        <v>-5523671</v>
      </c>
      <c r="EF42" s="161">
        <v>0</v>
      </c>
      <c r="EG42" s="161">
        <v>0</v>
      </c>
      <c r="EH42" s="161">
        <v>9057975</v>
      </c>
      <c r="EI42" s="161">
        <v>124333</v>
      </c>
      <c r="EJ42" s="162">
        <v>0</v>
      </c>
      <c r="EK42" s="162">
        <v>0</v>
      </c>
      <c r="EL42" s="162">
        <v>1143648</v>
      </c>
      <c r="EM42" s="162">
        <v>27001</v>
      </c>
      <c r="EN42" s="161">
        <v>0</v>
      </c>
      <c r="EO42" s="161">
        <v>0</v>
      </c>
      <c r="EP42" s="161">
        <v>1295290</v>
      </c>
      <c r="EQ42" s="161">
        <v>26980</v>
      </c>
      <c r="ER42" s="162">
        <v>0</v>
      </c>
      <c r="ES42" s="162">
        <v>0</v>
      </c>
      <c r="ET42" s="161">
        <v>0</v>
      </c>
      <c r="EU42" s="160">
        <v>2492919</v>
      </c>
      <c r="EV42" s="161">
        <v>6582642</v>
      </c>
      <c r="EW42" s="161">
        <v>1591404</v>
      </c>
      <c r="EX42" s="161">
        <v>0</v>
      </c>
      <c r="EY42" s="161">
        <v>0</v>
      </c>
      <c r="EZ42" s="160">
        <v>8174046</v>
      </c>
      <c r="FA42" s="159">
        <v>-5681127</v>
      </c>
      <c r="FB42" s="158">
        <v>281</v>
      </c>
      <c r="FC42" s="158">
        <v>46</v>
      </c>
      <c r="FD42" s="158">
        <v>0</v>
      </c>
      <c r="FE42" s="158">
        <v>0</v>
      </c>
      <c r="FF42" s="158">
        <v>24</v>
      </c>
      <c r="FG42" s="158">
        <v>89</v>
      </c>
      <c r="FH42" s="158">
        <v>1</v>
      </c>
      <c r="FI42" s="158">
        <v>63</v>
      </c>
      <c r="FJ42" s="158">
        <v>14</v>
      </c>
      <c r="FK42" s="158">
        <v>2</v>
      </c>
      <c r="FL42" s="158">
        <v>122</v>
      </c>
      <c r="FM42" s="158">
        <v>51</v>
      </c>
      <c r="FN42" s="158">
        <v>2</v>
      </c>
      <c r="FO42" s="158">
        <v>23</v>
      </c>
      <c r="FP42" s="158">
        <v>122</v>
      </c>
      <c r="FQ42" s="158">
        <v>5</v>
      </c>
      <c r="FR42" s="158">
        <v>58</v>
      </c>
      <c r="FS42" s="158">
        <v>282</v>
      </c>
      <c r="FT42" s="158">
        <v>1</v>
      </c>
      <c r="FU42" s="158">
        <v>1</v>
      </c>
      <c r="FV42" s="158">
        <v>0</v>
      </c>
      <c r="FW42" s="158">
        <v>1</v>
      </c>
      <c r="FX42" s="158">
        <v>1</v>
      </c>
      <c r="FY42" s="158">
        <v>0</v>
      </c>
      <c r="FZ42" s="158">
        <v>1</v>
      </c>
      <c r="GA42" s="158">
        <v>1</v>
      </c>
      <c r="GB42" s="158">
        <v>0</v>
      </c>
      <c r="GC42" s="158">
        <v>0</v>
      </c>
      <c r="GD42" s="158">
        <v>0</v>
      </c>
      <c r="GE42" s="5">
        <v>42984.676655092589</v>
      </c>
      <c r="GF42" s="2" t="s">
        <v>11</v>
      </c>
      <c r="GG42" s="2" t="s">
        <v>589</v>
      </c>
      <c r="GH42" s="2" t="s">
        <v>588</v>
      </c>
      <c r="GI42" s="2" t="s">
        <v>28</v>
      </c>
      <c r="GJ42" s="2">
        <v>641</v>
      </c>
      <c r="GK42" s="2">
        <v>39</v>
      </c>
      <c r="GL42" s="2">
        <v>985</v>
      </c>
      <c r="GM42" s="2">
        <v>518526</v>
      </c>
      <c r="GN42" s="2">
        <v>912</v>
      </c>
      <c r="GO42" s="2">
        <v>696</v>
      </c>
      <c r="GQ42" s="2">
        <v>62766</v>
      </c>
    </row>
    <row r="43" spans="1:199" x14ac:dyDescent="0.35">
      <c r="A43" s="2" t="s">
        <v>590</v>
      </c>
      <c r="B43" s="2" t="s">
        <v>83</v>
      </c>
      <c r="D43" s="161">
        <v>5936534</v>
      </c>
      <c r="E43" s="161">
        <v>453685</v>
      </c>
      <c r="F43" s="161">
        <v>10854239</v>
      </c>
      <c r="G43" s="161">
        <v>0</v>
      </c>
      <c r="H43" s="162">
        <v>764711</v>
      </c>
      <c r="I43" s="162">
        <v>57618</v>
      </c>
      <c r="J43" s="162">
        <v>1379529</v>
      </c>
      <c r="K43" s="162">
        <v>0</v>
      </c>
      <c r="L43" s="161">
        <v>1288228</v>
      </c>
      <c r="M43" s="161">
        <v>53988</v>
      </c>
      <c r="N43" s="161">
        <v>1552156</v>
      </c>
      <c r="O43" s="161">
        <v>0</v>
      </c>
      <c r="P43" s="162">
        <v>0</v>
      </c>
      <c r="Q43" s="162">
        <v>0</v>
      </c>
      <c r="R43" s="161">
        <v>50000</v>
      </c>
      <c r="S43" s="160">
        <v>5146230</v>
      </c>
      <c r="T43" s="161">
        <v>12522298</v>
      </c>
      <c r="U43" s="161">
        <v>2076657</v>
      </c>
      <c r="V43" s="161">
        <v>50000</v>
      </c>
      <c r="W43" s="161">
        <v>0</v>
      </c>
      <c r="X43" s="160">
        <v>14648955</v>
      </c>
      <c r="Y43" s="159">
        <v>-9502725</v>
      </c>
      <c r="Z43" s="161">
        <v>5179899</v>
      </c>
      <c r="AA43" s="161">
        <v>458222</v>
      </c>
      <c r="AB43" s="161">
        <v>10962782</v>
      </c>
      <c r="AC43" s="161">
        <v>0</v>
      </c>
      <c r="AD43" s="162">
        <v>667245</v>
      </c>
      <c r="AE43" s="162">
        <v>58194</v>
      </c>
      <c r="AF43" s="162">
        <v>1393325</v>
      </c>
      <c r="AG43" s="162">
        <v>0</v>
      </c>
      <c r="AH43" s="161">
        <v>1124038</v>
      </c>
      <c r="AI43" s="161">
        <v>54528</v>
      </c>
      <c r="AJ43" s="161">
        <v>1567678</v>
      </c>
      <c r="AK43" s="162">
        <v>0</v>
      </c>
      <c r="AL43" s="162">
        <v>0</v>
      </c>
      <c r="AM43" s="161">
        <v>0</v>
      </c>
      <c r="AN43" s="161">
        <v>50000</v>
      </c>
      <c r="AO43" s="160">
        <v>4915008</v>
      </c>
      <c r="AP43" s="161">
        <v>12847877</v>
      </c>
      <c r="AQ43" s="161">
        <v>2454300</v>
      </c>
      <c r="AR43" s="161">
        <v>50000</v>
      </c>
      <c r="AS43" s="161">
        <v>0</v>
      </c>
      <c r="AT43" s="160">
        <v>15352177</v>
      </c>
      <c r="AU43" s="159">
        <v>-10437169</v>
      </c>
      <c r="AV43" s="161">
        <v>4347698</v>
      </c>
      <c r="AW43" s="161">
        <v>462804</v>
      </c>
      <c r="AX43" s="161">
        <v>11072410</v>
      </c>
      <c r="AY43" s="161">
        <v>0</v>
      </c>
      <c r="AZ43" s="162">
        <v>560046</v>
      </c>
      <c r="BA43" s="162">
        <v>58776</v>
      </c>
      <c r="BB43" s="162">
        <v>1407258</v>
      </c>
      <c r="BC43" s="162">
        <v>0</v>
      </c>
      <c r="BD43" s="161">
        <v>943450</v>
      </c>
      <c r="BE43" s="161">
        <v>55074</v>
      </c>
      <c r="BF43" s="161">
        <v>1583355</v>
      </c>
      <c r="BG43" s="161">
        <v>0</v>
      </c>
      <c r="BH43" s="162">
        <v>0</v>
      </c>
      <c r="BI43" s="162">
        <v>0</v>
      </c>
      <c r="BJ43" s="161">
        <v>50000</v>
      </c>
      <c r="BK43" s="160">
        <v>4657959</v>
      </c>
      <c r="BL43" s="161">
        <v>13130531</v>
      </c>
      <c r="BM43" s="161">
        <v>2774672</v>
      </c>
      <c r="BN43" s="161">
        <v>50000</v>
      </c>
      <c r="BO43" s="161">
        <v>0</v>
      </c>
      <c r="BP43" s="160">
        <v>15955203</v>
      </c>
      <c r="BQ43" s="159">
        <v>-11297244</v>
      </c>
      <c r="BR43" s="161">
        <v>3952390</v>
      </c>
      <c r="BS43" s="161">
        <v>474374</v>
      </c>
      <c r="BT43" s="161">
        <v>11349220</v>
      </c>
      <c r="BU43" s="161">
        <v>0</v>
      </c>
      <c r="BV43" s="162">
        <v>509125</v>
      </c>
      <c r="BW43" s="162">
        <v>60245</v>
      </c>
      <c r="BX43" s="162">
        <v>1442439</v>
      </c>
      <c r="BY43" s="162">
        <v>0</v>
      </c>
      <c r="BZ43" s="161">
        <v>857669</v>
      </c>
      <c r="CA43" s="161">
        <v>56451</v>
      </c>
      <c r="CB43" s="161">
        <v>1622938</v>
      </c>
      <c r="CC43" s="161">
        <v>0</v>
      </c>
      <c r="CD43" s="162">
        <v>0</v>
      </c>
      <c r="CE43" s="162">
        <v>0</v>
      </c>
      <c r="CF43" s="161">
        <v>50000</v>
      </c>
      <c r="CG43" s="160">
        <v>4598867</v>
      </c>
      <c r="CH43" s="161">
        <v>13393141</v>
      </c>
      <c r="CI43" s="161">
        <v>1610228</v>
      </c>
      <c r="CJ43" s="161">
        <v>50000</v>
      </c>
      <c r="CK43" s="161">
        <v>0</v>
      </c>
      <c r="CL43" s="160">
        <v>15053369</v>
      </c>
      <c r="CM43" s="159">
        <v>-10454502</v>
      </c>
      <c r="CN43" s="161">
        <v>3313677</v>
      </c>
      <c r="CO43" s="161">
        <v>491451</v>
      </c>
      <c r="CP43" s="161">
        <v>11757792</v>
      </c>
      <c r="CQ43" s="161">
        <v>0</v>
      </c>
      <c r="CR43" s="162">
        <v>426849</v>
      </c>
      <c r="CS43" s="162">
        <v>62414</v>
      </c>
      <c r="CT43" s="162">
        <v>1494367</v>
      </c>
      <c r="CU43" s="162">
        <v>0</v>
      </c>
      <c r="CV43" s="161">
        <v>719068</v>
      </c>
      <c r="CW43" s="161">
        <v>58483</v>
      </c>
      <c r="CX43" s="161">
        <v>1681364</v>
      </c>
      <c r="CY43" s="161">
        <v>0</v>
      </c>
      <c r="CZ43" s="162">
        <v>0</v>
      </c>
      <c r="DA43" s="162">
        <v>0</v>
      </c>
      <c r="DB43" s="161">
        <v>50000</v>
      </c>
      <c r="DC43" s="160">
        <v>4492545</v>
      </c>
      <c r="DD43" s="161">
        <v>13661004</v>
      </c>
      <c r="DE43" s="161">
        <v>2518543</v>
      </c>
      <c r="DF43" s="161">
        <v>50000</v>
      </c>
      <c r="DG43" s="161">
        <v>0</v>
      </c>
      <c r="DH43" s="160">
        <v>16229547</v>
      </c>
      <c r="DI43" s="159">
        <v>-11737002</v>
      </c>
      <c r="DJ43" s="161">
        <v>2788596</v>
      </c>
      <c r="DK43" s="161">
        <v>510127</v>
      </c>
      <c r="DL43" s="161">
        <v>12204588</v>
      </c>
      <c r="DM43" s="161">
        <v>0</v>
      </c>
      <c r="DN43" s="162">
        <v>359211</v>
      </c>
      <c r="DO43" s="162">
        <v>64786</v>
      </c>
      <c r="DP43" s="162">
        <v>1551153</v>
      </c>
      <c r="DQ43" s="162">
        <v>0</v>
      </c>
      <c r="DR43" s="161">
        <v>605125</v>
      </c>
      <c r="DS43" s="161">
        <v>60705</v>
      </c>
      <c r="DT43" s="161">
        <v>1745256</v>
      </c>
      <c r="DU43" s="161">
        <v>0</v>
      </c>
      <c r="DV43" s="162">
        <v>0</v>
      </c>
      <c r="DW43" s="162">
        <v>0</v>
      </c>
      <c r="DX43" s="161">
        <v>50000</v>
      </c>
      <c r="DY43" s="160">
        <v>4436236</v>
      </c>
      <c r="DZ43" s="161">
        <v>13934224</v>
      </c>
      <c r="EA43" s="161">
        <v>2108264</v>
      </c>
      <c r="EB43" s="161">
        <v>50000</v>
      </c>
      <c r="EC43" s="161">
        <v>0</v>
      </c>
      <c r="ED43" s="160">
        <v>16092488</v>
      </c>
      <c r="EE43" s="159">
        <v>-11656252</v>
      </c>
      <c r="EF43" s="161">
        <v>2168774</v>
      </c>
      <c r="EG43" s="161">
        <v>529001</v>
      </c>
      <c r="EH43" s="161">
        <v>13044024</v>
      </c>
      <c r="EI43" s="161">
        <v>0</v>
      </c>
      <c r="EJ43" s="162">
        <v>279369</v>
      </c>
      <c r="EK43" s="162">
        <v>67183</v>
      </c>
      <c r="EL43" s="162">
        <v>1657842</v>
      </c>
      <c r="EM43" s="162">
        <v>0</v>
      </c>
      <c r="EN43" s="161">
        <v>470624</v>
      </c>
      <c r="EO43" s="161">
        <v>62951</v>
      </c>
      <c r="EP43" s="161">
        <v>1865295</v>
      </c>
      <c r="EQ43" s="161">
        <v>0</v>
      </c>
      <c r="ER43" s="162">
        <v>0</v>
      </c>
      <c r="ES43" s="162">
        <v>0</v>
      </c>
      <c r="ET43" s="161">
        <v>50000</v>
      </c>
      <c r="EU43" s="160">
        <v>4453264</v>
      </c>
      <c r="EV43" s="161">
        <v>14212909</v>
      </c>
      <c r="EW43" s="161">
        <v>2419472</v>
      </c>
      <c r="EX43" s="161">
        <v>50000</v>
      </c>
      <c r="EY43" s="161">
        <v>0</v>
      </c>
      <c r="EZ43" s="160">
        <v>16682381</v>
      </c>
      <c r="FA43" s="159">
        <v>-12229117</v>
      </c>
      <c r="FB43" s="158">
        <v>883</v>
      </c>
      <c r="FC43" s="158">
        <v>1</v>
      </c>
      <c r="FD43" s="158">
        <v>4</v>
      </c>
      <c r="FE43" s="158">
        <v>2</v>
      </c>
      <c r="FF43" s="158">
        <v>75</v>
      </c>
      <c r="FG43" s="158">
        <v>158</v>
      </c>
      <c r="FH43" s="158">
        <v>0</v>
      </c>
      <c r="FI43" s="158">
        <v>116</v>
      </c>
      <c r="FJ43" s="158">
        <v>15</v>
      </c>
      <c r="FK43" s="158">
        <v>0</v>
      </c>
      <c r="FL43" s="158">
        <v>3</v>
      </c>
      <c r="FM43" s="158">
        <v>48</v>
      </c>
      <c r="FN43" s="158">
        <v>0</v>
      </c>
      <c r="FO43" s="158">
        <v>5</v>
      </c>
      <c r="FP43" s="158">
        <v>278</v>
      </c>
      <c r="FQ43" s="158">
        <v>0</v>
      </c>
      <c r="FR43" s="158">
        <v>26</v>
      </c>
      <c r="FS43" s="158">
        <v>53</v>
      </c>
      <c r="FT43" s="158">
        <v>0</v>
      </c>
      <c r="FU43" s="158">
        <v>0</v>
      </c>
      <c r="FV43" s="158">
        <v>0</v>
      </c>
      <c r="FW43" s="158">
        <v>0</v>
      </c>
      <c r="FX43" s="158">
        <v>0</v>
      </c>
      <c r="FY43" s="158">
        <v>0</v>
      </c>
      <c r="FZ43" s="158">
        <v>0</v>
      </c>
      <c r="GA43" s="158">
        <v>0</v>
      </c>
      <c r="GB43" s="158">
        <v>0</v>
      </c>
      <c r="GC43" s="158">
        <v>0</v>
      </c>
      <c r="GD43" s="158">
        <v>0</v>
      </c>
      <c r="GE43" s="5">
        <v>42990.554351851853</v>
      </c>
      <c r="GF43" s="2" t="s">
        <v>11</v>
      </c>
      <c r="GG43" s="2" t="s">
        <v>589</v>
      </c>
      <c r="GH43" s="2" t="s">
        <v>588</v>
      </c>
      <c r="GI43" s="2" t="s">
        <v>82</v>
      </c>
      <c r="GJ43" s="2">
        <v>641</v>
      </c>
      <c r="GK43" s="2">
        <v>39</v>
      </c>
      <c r="GL43" s="2">
        <v>985</v>
      </c>
      <c r="GM43" s="2">
        <v>519430</v>
      </c>
      <c r="GN43" s="2">
        <v>912</v>
      </c>
      <c r="GO43" s="2">
        <v>697</v>
      </c>
      <c r="GQ43" s="2">
        <v>48026</v>
      </c>
    </row>
    <row r="44" spans="1:199" x14ac:dyDescent="0.35">
      <c r="A44" s="2" t="s">
        <v>590</v>
      </c>
      <c r="B44" s="2" t="s">
        <v>57</v>
      </c>
      <c r="D44" s="161">
        <v>8504660</v>
      </c>
      <c r="E44" s="161">
        <v>62496</v>
      </c>
      <c r="F44" s="161">
        <v>10181448</v>
      </c>
      <c r="G44" s="161">
        <v>0</v>
      </c>
      <c r="H44" s="162">
        <v>1246637</v>
      </c>
      <c r="I44" s="162">
        <v>6664</v>
      </c>
      <c r="J44" s="162">
        <v>1277388</v>
      </c>
      <c r="K44" s="162">
        <v>0</v>
      </c>
      <c r="L44" s="161">
        <v>1845511</v>
      </c>
      <c r="M44" s="161">
        <v>7437</v>
      </c>
      <c r="N44" s="161">
        <v>1455947</v>
      </c>
      <c r="O44" s="161">
        <v>0</v>
      </c>
      <c r="P44" s="162">
        <v>67556</v>
      </c>
      <c r="Q44" s="162">
        <v>0</v>
      </c>
      <c r="R44" s="161">
        <v>0</v>
      </c>
      <c r="S44" s="160">
        <v>5907140</v>
      </c>
      <c r="T44" s="161">
        <v>20634535</v>
      </c>
      <c r="U44" s="161">
        <v>4882624</v>
      </c>
      <c r="V44" s="161">
        <v>0</v>
      </c>
      <c r="W44" s="161">
        <v>0</v>
      </c>
      <c r="X44" s="160">
        <v>25517159</v>
      </c>
      <c r="Y44" s="159">
        <v>-19610019</v>
      </c>
      <c r="Z44" s="161">
        <v>5335711</v>
      </c>
      <c r="AA44" s="161">
        <v>33188</v>
      </c>
      <c r="AB44" s="161">
        <v>13029045</v>
      </c>
      <c r="AC44" s="161">
        <v>0</v>
      </c>
      <c r="AD44" s="162">
        <v>784070</v>
      </c>
      <c r="AE44" s="162">
        <v>3618</v>
      </c>
      <c r="AF44" s="162">
        <v>1550467</v>
      </c>
      <c r="AG44" s="162">
        <v>0</v>
      </c>
      <c r="AH44" s="161">
        <v>1157849</v>
      </c>
      <c r="AI44" s="161">
        <v>3949</v>
      </c>
      <c r="AJ44" s="161">
        <v>1863153</v>
      </c>
      <c r="AK44" s="162">
        <v>0</v>
      </c>
      <c r="AL44" s="162">
        <v>135788</v>
      </c>
      <c r="AM44" s="161">
        <v>0</v>
      </c>
      <c r="AN44" s="161">
        <v>0</v>
      </c>
      <c r="AO44" s="160">
        <v>5498894</v>
      </c>
      <c r="AP44" s="161">
        <v>21610100</v>
      </c>
      <c r="AQ44" s="161">
        <v>6626682</v>
      </c>
      <c r="AR44" s="161">
        <v>0</v>
      </c>
      <c r="AS44" s="161">
        <v>0</v>
      </c>
      <c r="AT44" s="160">
        <v>28236782</v>
      </c>
      <c r="AU44" s="159">
        <v>-22737888</v>
      </c>
      <c r="AV44" s="161">
        <v>2614651</v>
      </c>
      <c r="AW44" s="161">
        <v>33520</v>
      </c>
      <c r="AX44" s="161">
        <v>16240461</v>
      </c>
      <c r="AY44" s="161">
        <v>0</v>
      </c>
      <c r="AZ44" s="162">
        <v>385627</v>
      </c>
      <c r="BA44" s="162">
        <v>3654</v>
      </c>
      <c r="BB44" s="162">
        <v>1863853</v>
      </c>
      <c r="BC44" s="162">
        <v>0</v>
      </c>
      <c r="BD44" s="161">
        <v>567379</v>
      </c>
      <c r="BE44" s="161">
        <v>3989</v>
      </c>
      <c r="BF44" s="161">
        <v>2322386</v>
      </c>
      <c r="BG44" s="161">
        <v>0</v>
      </c>
      <c r="BH44" s="162">
        <v>204702</v>
      </c>
      <c r="BI44" s="162">
        <v>0</v>
      </c>
      <c r="BJ44" s="161">
        <v>0</v>
      </c>
      <c r="BK44" s="160">
        <v>5351590</v>
      </c>
      <c r="BL44" s="161">
        <v>22495012</v>
      </c>
      <c r="BM44" s="161">
        <v>5917332</v>
      </c>
      <c r="BN44" s="161">
        <v>0</v>
      </c>
      <c r="BO44" s="161">
        <v>0</v>
      </c>
      <c r="BP44" s="160">
        <v>28412344</v>
      </c>
      <c r="BQ44" s="159">
        <v>-23060754</v>
      </c>
      <c r="BR44" s="161">
        <v>950693</v>
      </c>
      <c r="BS44" s="161">
        <v>34358</v>
      </c>
      <c r="BT44" s="161">
        <v>18021329</v>
      </c>
      <c r="BU44" s="161">
        <v>0</v>
      </c>
      <c r="BV44" s="162">
        <v>141653</v>
      </c>
      <c r="BW44" s="162">
        <v>3745</v>
      </c>
      <c r="BX44" s="162">
        <v>2034641</v>
      </c>
      <c r="BY44" s="162">
        <v>0</v>
      </c>
      <c r="BZ44" s="161">
        <v>206300</v>
      </c>
      <c r="CA44" s="161">
        <v>4089</v>
      </c>
      <c r="CB44" s="161">
        <v>2577050</v>
      </c>
      <c r="CC44" s="161">
        <v>0</v>
      </c>
      <c r="CD44" s="162">
        <v>207783</v>
      </c>
      <c r="CE44" s="162">
        <v>0</v>
      </c>
      <c r="CF44" s="161">
        <v>0</v>
      </c>
      <c r="CG44" s="160">
        <v>5175261</v>
      </c>
      <c r="CH44" s="161">
        <v>23398292</v>
      </c>
      <c r="CI44" s="161">
        <v>6063120</v>
      </c>
      <c r="CJ44" s="161">
        <v>0</v>
      </c>
      <c r="CK44" s="161">
        <v>0</v>
      </c>
      <c r="CL44" s="160">
        <v>29461412</v>
      </c>
      <c r="CM44" s="159">
        <v>-24286151</v>
      </c>
      <c r="CN44" s="161">
        <v>135478</v>
      </c>
      <c r="CO44" s="161">
        <v>0</v>
      </c>
      <c r="CP44" s="161">
        <v>19790247</v>
      </c>
      <c r="CQ44" s="161">
        <v>0</v>
      </c>
      <c r="CR44" s="162">
        <v>21474</v>
      </c>
      <c r="CS44" s="162">
        <v>0</v>
      </c>
      <c r="CT44" s="162">
        <v>2226752</v>
      </c>
      <c r="CU44" s="162">
        <v>0</v>
      </c>
      <c r="CV44" s="161">
        <v>29399</v>
      </c>
      <c r="CW44" s="161">
        <v>0</v>
      </c>
      <c r="CX44" s="161">
        <v>2830005</v>
      </c>
      <c r="CY44" s="161">
        <v>0</v>
      </c>
      <c r="CZ44" s="162">
        <v>212731</v>
      </c>
      <c r="DA44" s="162">
        <v>0</v>
      </c>
      <c r="DB44" s="161">
        <v>0</v>
      </c>
      <c r="DC44" s="160">
        <v>5320361</v>
      </c>
      <c r="DD44" s="161">
        <v>24065813</v>
      </c>
      <c r="DE44" s="161">
        <v>3336930</v>
      </c>
      <c r="DF44" s="161">
        <v>0</v>
      </c>
      <c r="DG44" s="161">
        <v>0</v>
      </c>
      <c r="DH44" s="160">
        <v>27402743</v>
      </c>
      <c r="DI44" s="159">
        <v>-22082382</v>
      </c>
      <c r="DJ44" s="161">
        <v>59544</v>
      </c>
      <c r="DK44" s="161">
        <v>0</v>
      </c>
      <c r="DL44" s="161">
        <v>19617226</v>
      </c>
      <c r="DM44" s="161">
        <v>0</v>
      </c>
      <c r="DN44" s="162">
        <v>9438</v>
      </c>
      <c r="DO44" s="162">
        <v>0</v>
      </c>
      <c r="DP44" s="162">
        <v>2196736</v>
      </c>
      <c r="DQ44" s="162">
        <v>0</v>
      </c>
      <c r="DR44" s="161">
        <v>12921</v>
      </c>
      <c r="DS44" s="161">
        <v>0</v>
      </c>
      <c r="DT44" s="161">
        <v>2805263</v>
      </c>
      <c r="DU44" s="161">
        <v>0</v>
      </c>
      <c r="DV44" s="162">
        <v>219632</v>
      </c>
      <c r="DW44" s="162">
        <v>0</v>
      </c>
      <c r="DX44" s="161">
        <v>0</v>
      </c>
      <c r="DY44" s="160">
        <v>5243990</v>
      </c>
      <c r="DZ44" s="161">
        <v>24791961</v>
      </c>
      <c r="EA44" s="161">
        <v>4357786</v>
      </c>
      <c r="EB44" s="161">
        <v>0</v>
      </c>
      <c r="EC44" s="161">
        <v>0</v>
      </c>
      <c r="ED44" s="160">
        <v>29149747</v>
      </c>
      <c r="EE44" s="159">
        <v>-23905757</v>
      </c>
      <c r="EF44" s="161">
        <v>0</v>
      </c>
      <c r="EG44" s="161">
        <v>0</v>
      </c>
      <c r="EH44" s="161">
        <v>19708709</v>
      </c>
      <c r="EI44" s="161">
        <v>0</v>
      </c>
      <c r="EJ44" s="162">
        <v>0</v>
      </c>
      <c r="EK44" s="162">
        <v>0</v>
      </c>
      <c r="EL44" s="162">
        <v>2198199</v>
      </c>
      <c r="EM44" s="162">
        <v>0</v>
      </c>
      <c r="EN44" s="161">
        <v>0</v>
      </c>
      <c r="EO44" s="161">
        <v>0</v>
      </c>
      <c r="EP44" s="161">
        <v>2818345</v>
      </c>
      <c r="EQ44" s="161">
        <v>0</v>
      </c>
      <c r="ER44" s="162">
        <v>227614</v>
      </c>
      <c r="ES44" s="162">
        <v>0</v>
      </c>
      <c r="ET44" s="161">
        <v>0</v>
      </c>
      <c r="EU44" s="160">
        <v>5244158</v>
      </c>
      <c r="EV44" s="161">
        <v>25528230</v>
      </c>
      <c r="EW44" s="161">
        <v>3292294</v>
      </c>
      <c r="EX44" s="161">
        <v>0</v>
      </c>
      <c r="EY44" s="161">
        <v>0</v>
      </c>
      <c r="EZ44" s="160">
        <v>28820524</v>
      </c>
      <c r="FA44" s="159">
        <v>-23576366</v>
      </c>
      <c r="FB44" s="158">
        <v>1359</v>
      </c>
      <c r="FC44" s="158">
        <v>4</v>
      </c>
      <c r="FD44" s="158">
        <v>0</v>
      </c>
      <c r="FE44" s="158">
        <v>66</v>
      </c>
      <c r="FF44" s="158">
        <v>0</v>
      </c>
      <c r="FG44" s="158">
        <v>238</v>
      </c>
      <c r="FH44" s="158">
        <v>20</v>
      </c>
      <c r="FI44" s="158">
        <v>0</v>
      </c>
      <c r="FJ44" s="158">
        <v>4</v>
      </c>
      <c r="FK44" s="158">
        <v>0</v>
      </c>
      <c r="FL44" s="158">
        <v>0</v>
      </c>
      <c r="FM44" s="158">
        <v>0</v>
      </c>
      <c r="FN44" s="158">
        <v>0</v>
      </c>
      <c r="FO44" s="158">
        <v>0</v>
      </c>
      <c r="FP44" s="158">
        <v>332</v>
      </c>
      <c r="FQ44" s="158">
        <v>0</v>
      </c>
      <c r="FR44" s="158">
        <v>0</v>
      </c>
      <c r="FS44" s="158">
        <v>0</v>
      </c>
      <c r="FT44" s="158">
        <v>0</v>
      </c>
      <c r="FU44" s="158">
        <v>0</v>
      </c>
      <c r="FV44" s="158">
        <v>0</v>
      </c>
      <c r="FW44" s="158">
        <v>0</v>
      </c>
      <c r="FX44" s="158">
        <v>0</v>
      </c>
      <c r="FY44" s="158">
        <v>0</v>
      </c>
      <c r="FZ44" s="158">
        <v>0</v>
      </c>
      <c r="GA44" s="158">
        <v>0</v>
      </c>
      <c r="GB44" s="158">
        <v>0</v>
      </c>
      <c r="GC44" s="158">
        <v>3</v>
      </c>
      <c r="GD44" s="158">
        <v>0</v>
      </c>
      <c r="GE44" s="5">
        <v>42978.660393518519</v>
      </c>
      <c r="GF44" s="2" t="s">
        <v>11</v>
      </c>
      <c r="GG44" s="2" t="s">
        <v>589</v>
      </c>
      <c r="GH44" s="2" t="s">
        <v>588</v>
      </c>
      <c r="GI44" s="2" t="s">
        <v>56</v>
      </c>
      <c r="GJ44" s="2">
        <v>641</v>
      </c>
      <c r="GK44" s="2">
        <v>39</v>
      </c>
      <c r="GL44" s="2">
        <v>985</v>
      </c>
      <c r="GM44" s="2">
        <v>518697</v>
      </c>
      <c r="GN44" s="2">
        <v>912</v>
      </c>
      <c r="GO44" s="2">
        <v>496</v>
      </c>
      <c r="GQ44" s="2">
        <v>48194</v>
      </c>
    </row>
    <row r="45" spans="1:199" x14ac:dyDescent="0.35">
      <c r="A45" s="2" t="s">
        <v>590</v>
      </c>
      <c r="B45" s="2" t="s">
        <v>99</v>
      </c>
      <c r="D45" s="161">
        <v>3217000</v>
      </c>
      <c r="E45" s="161">
        <v>420000</v>
      </c>
      <c r="F45" s="161">
        <v>8678000</v>
      </c>
      <c r="G45" s="161">
        <v>110000</v>
      </c>
      <c r="H45" s="162">
        <v>479000</v>
      </c>
      <c r="I45" s="162">
        <v>44000</v>
      </c>
      <c r="J45" s="162">
        <v>1071000</v>
      </c>
      <c r="K45" s="162">
        <v>12000</v>
      </c>
      <c r="L45" s="161">
        <v>698000</v>
      </c>
      <c r="M45" s="161">
        <v>50000</v>
      </c>
      <c r="N45" s="161">
        <v>1241000</v>
      </c>
      <c r="O45" s="161">
        <v>24000</v>
      </c>
      <c r="P45" s="162">
        <v>42000</v>
      </c>
      <c r="Q45" s="162">
        <v>0</v>
      </c>
      <c r="R45" s="161">
        <v>0</v>
      </c>
      <c r="S45" s="160">
        <v>3661000</v>
      </c>
      <c r="T45" s="161">
        <v>7315000</v>
      </c>
      <c r="U45" s="161">
        <v>1795000</v>
      </c>
      <c r="V45" s="161">
        <v>0</v>
      </c>
      <c r="W45" s="161">
        <v>0</v>
      </c>
      <c r="X45" s="160">
        <v>9110000</v>
      </c>
      <c r="Y45" s="159">
        <v>-5449000</v>
      </c>
      <c r="Z45" s="161">
        <v>3074000</v>
      </c>
      <c r="AA45" s="161">
        <v>424000</v>
      </c>
      <c r="AB45" s="161">
        <v>8940000</v>
      </c>
      <c r="AC45" s="161">
        <v>111000</v>
      </c>
      <c r="AD45" s="162">
        <v>458000</v>
      </c>
      <c r="AE45" s="162">
        <v>45000</v>
      </c>
      <c r="AF45" s="162">
        <v>1103000</v>
      </c>
      <c r="AG45" s="162">
        <v>17000</v>
      </c>
      <c r="AH45" s="161">
        <v>667000</v>
      </c>
      <c r="AI45" s="161">
        <v>50000</v>
      </c>
      <c r="AJ45" s="161">
        <v>1278000</v>
      </c>
      <c r="AK45" s="162">
        <v>24000</v>
      </c>
      <c r="AL45" s="162">
        <v>86000</v>
      </c>
      <c r="AM45" s="161">
        <v>0</v>
      </c>
      <c r="AN45" s="161">
        <v>0</v>
      </c>
      <c r="AO45" s="160">
        <v>3728000</v>
      </c>
      <c r="AP45" s="161">
        <v>7743000</v>
      </c>
      <c r="AQ45" s="161">
        <v>1162000</v>
      </c>
      <c r="AR45" s="161">
        <v>0</v>
      </c>
      <c r="AS45" s="161">
        <v>0</v>
      </c>
      <c r="AT45" s="160">
        <v>8905000</v>
      </c>
      <c r="AU45" s="159">
        <v>-5177000</v>
      </c>
      <c r="AV45" s="161">
        <v>2930000</v>
      </c>
      <c r="AW45" s="161">
        <v>428000</v>
      </c>
      <c r="AX45" s="161">
        <v>9204000</v>
      </c>
      <c r="AY45" s="161">
        <v>112000</v>
      </c>
      <c r="AZ45" s="162">
        <v>437000</v>
      </c>
      <c r="BA45" s="162">
        <v>45000</v>
      </c>
      <c r="BB45" s="162">
        <v>1136000</v>
      </c>
      <c r="BC45" s="162">
        <v>17000</v>
      </c>
      <c r="BD45" s="161">
        <v>636000</v>
      </c>
      <c r="BE45" s="161">
        <v>51000</v>
      </c>
      <c r="BF45" s="161">
        <v>1316000</v>
      </c>
      <c r="BG45" s="161">
        <v>24000</v>
      </c>
      <c r="BH45" s="162">
        <v>44000</v>
      </c>
      <c r="BI45" s="162">
        <v>0</v>
      </c>
      <c r="BJ45" s="161">
        <v>0</v>
      </c>
      <c r="BK45" s="160">
        <v>3706000</v>
      </c>
      <c r="BL45" s="161">
        <v>8006000</v>
      </c>
      <c r="BM45" s="161">
        <v>1073000</v>
      </c>
      <c r="BN45" s="161">
        <v>0</v>
      </c>
      <c r="BO45" s="161">
        <v>0</v>
      </c>
      <c r="BP45" s="160">
        <v>9079000</v>
      </c>
      <c r="BQ45" s="159">
        <v>-5373000</v>
      </c>
      <c r="BR45" s="161">
        <v>2828000</v>
      </c>
      <c r="BS45" s="161">
        <v>439000</v>
      </c>
      <c r="BT45" s="161">
        <v>9609000</v>
      </c>
      <c r="BU45" s="161">
        <v>115000</v>
      </c>
      <c r="BV45" s="162">
        <v>421000</v>
      </c>
      <c r="BW45" s="162">
        <v>46000</v>
      </c>
      <c r="BX45" s="162">
        <v>1186000</v>
      </c>
      <c r="BY45" s="162">
        <v>17000</v>
      </c>
      <c r="BZ45" s="161">
        <v>614000</v>
      </c>
      <c r="CA45" s="161">
        <v>52000</v>
      </c>
      <c r="CB45" s="161">
        <v>1374000</v>
      </c>
      <c r="CC45" s="161">
        <v>25000</v>
      </c>
      <c r="CD45" s="162">
        <v>44000</v>
      </c>
      <c r="CE45" s="162">
        <v>0</v>
      </c>
      <c r="CF45" s="161">
        <v>0</v>
      </c>
      <c r="CG45" s="160">
        <v>3779000</v>
      </c>
      <c r="CH45" s="161">
        <v>8257000</v>
      </c>
      <c r="CI45" s="161">
        <v>1201000</v>
      </c>
      <c r="CJ45" s="161">
        <v>0</v>
      </c>
      <c r="CK45" s="161">
        <v>0</v>
      </c>
      <c r="CL45" s="160">
        <v>9458000</v>
      </c>
      <c r="CM45" s="159">
        <v>-5679000</v>
      </c>
      <c r="CN45" s="161">
        <v>2755000</v>
      </c>
      <c r="CO45" s="161">
        <v>455000</v>
      </c>
      <c r="CP45" s="161">
        <v>10130000</v>
      </c>
      <c r="CQ45" s="161">
        <v>119000</v>
      </c>
      <c r="CR45" s="162">
        <v>410000</v>
      </c>
      <c r="CS45" s="162">
        <v>48000</v>
      </c>
      <c r="CT45" s="162">
        <v>1250000</v>
      </c>
      <c r="CU45" s="162">
        <v>18000</v>
      </c>
      <c r="CV45" s="161">
        <v>598000</v>
      </c>
      <c r="CW45" s="161">
        <v>54000</v>
      </c>
      <c r="CX45" s="161">
        <v>1449000</v>
      </c>
      <c r="CY45" s="161">
        <v>26000</v>
      </c>
      <c r="CZ45" s="162">
        <v>44000</v>
      </c>
      <c r="DA45" s="162">
        <v>0</v>
      </c>
      <c r="DB45" s="161">
        <v>0</v>
      </c>
      <c r="DC45" s="160">
        <v>3897000</v>
      </c>
      <c r="DD45" s="161">
        <v>8512000</v>
      </c>
      <c r="DE45" s="161">
        <v>1112000</v>
      </c>
      <c r="DF45" s="161">
        <v>0</v>
      </c>
      <c r="DG45" s="161">
        <v>0</v>
      </c>
      <c r="DH45" s="160">
        <v>9624000</v>
      </c>
      <c r="DI45" s="159">
        <v>-5727000</v>
      </c>
      <c r="DJ45" s="161">
        <v>2679000</v>
      </c>
      <c r="DK45" s="161">
        <v>471000</v>
      </c>
      <c r="DL45" s="161">
        <v>10670000</v>
      </c>
      <c r="DM45" s="161">
        <v>123000</v>
      </c>
      <c r="DN45" s="162">
        <v>399000</v>
      </c>
      <c r="DO45" s="162">
        <v>49000</v>
      </c>
      <c r="DP45" s="162">
        <v>1317000</v>
      </c>
      <c r="DQ45" s="162">
        <v>18000</v>
      </c>
      <c r="DR45" s="161">
        <v>581000</v>
      </c>
      <c r="DS45" s="161">
        <v>56000</v>
      </c>
      <c r="DT45" s="161">
        <v>1526000</v>
      </c>
      <c r="DU45" s="161">
        <v>27000</v>
      </c>
      <c r="DV45" s="162">
        <v>44000</v>
      </c>
      <c r="DW45" s="162">
        <v>0</v>
      </c>
      <c r="DX45" s="161">
        <v>0</v>
      </c>
      <c r="DY45" s="160">
        <v>4017000</v>
      </c>
      <c r="DZ45" s="161">
        <v>8769000</v>
      </c>
      <c r="EA45" s="161">
        <v>1245000</v>
      </c>
      <c r="EB45" s="161">
        <v>0</v>
      </c>
      <c r="EC45" s="161">
        <v>0</v>
      </c>
      <c r="ED45" s="160">
        <v>10014000</v>
      </c>
      <c r="EE45" s="159">
        <v>-5997000</v>
      </c>
      <c r="EF45" s="161">
        <v>2603000</v>
      </c>
      <c r="EG45" s="161">
        <v>489000</v>
      </c>
      <c r="EH45" s="161">
        <v>11240000</v>
      </c>
      <c r="EI45" s="161">
        <v>128000</v>
      </c>
      <c r="EJ45" s="162">
        <v>388000</v>
      </c>
      <c r="EK45" s="162">
        <v>51000</v>
      </c>
      <c r="EL45" s="162">
        <v>1387000</v>
      </c>
      <c r="EM45" s="162">
        <v>19000</v>
      </c>
      <c r="EN45" s="161">
        <v>565000</v>
      </c>
      <c r="EO45" s="161">
        <v>58000</v>
      </c>
      <c r="EP45" s="161">
        <v>1607000</v>
      </c>
      <c r="EQ45" s="161">
        <v>28000</v>
      </c>
      <c r="ER45" s="162">
        <v>44000</v>
      </c>
      <c r="ES45" s="162">
        <v>0</v>
      </c>
      <c r="ET45" s="161">
        <v>0</v>
      </c>
      <c r="EU45" s="160">
        <v>4147000</v>
      </c>
      <c r="EV45" s="161">
        <v>8930000</v>
      </c>
      <c r="EW45" s="161">
        <v>1132000</v>
      </c>
      <c r="EX45" s="161">
        <v>0</v>
      </c>
      <c r="EY45" s="161">
        <v>0</v>
      </c>
      <c r="EZ45" s="160">
        <v>10062000</v>
      </c>
      <c r="FA45" s="159">
        <v>-5915000</v>
      </c>
      <c r="FB45" s="158">
        <v>456</v>
      </c>
      <c r="FC45" s="158">
        <v>33</v>
      </c>
      <c r="FD45" s="158">
        <v>0</v>
      </c>
      <c r="FE45" s="158">
        <v>0</v>
      </c>
      <c r="FF45" s="158">
        <v>57</v>
      </c>
      <c r="FG45" s="158">
        <v>92</v>
      </c>
      <c r="FH45" s="158">
        <v>0</v>
      </c>
      <c r="FI45" s="158">
        <v>178</v>
      </c>
      <c r="FJ45" s="158">
        <v>22</v>
      </c>
      <c r="FK45" s="158">
        <v>0</v>
      </c>
      <c r="FL45" s="158">
        <v>14</v>
      </c>
      <c r="FM45" s="158">
        <v>15</v>
      </c>
      <c r="FN45" s="158">
        <v>0</v>
      </c>
      <c r="FO45" s="158">
        <v>24</v>
      </c>
      <c r="FP45" s="158">
        <v>401</v>
      </c>
      <c r="FQ45" s="158">
        <v>0</v>
      </c>
      <c r="FR45" s="158">
        <v>0</v>
      </c>
      <c r="FS45" s="158">
        <v>0</v>
      </c>
      <c r="FT45" s="158">
        <v>2</v>
      </c>
      <c r="FU45" s="158">
        <v>1</v>
      </c>
      <c r="FV45" s="158">
        <v>1</v>
      </c>
      <c r="FW45" s="158">
        <v>0</v>
      </c>
      <c r="FX45" s="158">
        <v>0</v>
      </c>
      <c r="FY45" s="158">
        <v>0</v>
      </c>
      <c r="FZ45" s="158">
        <v>0</v>
      </c>
      <c r="GA45" s="158">
        <v>0</v>
      </c>
      <c r="GB45" s="158">
        <v>0</v>
      </c>
      <c r="GC45" s="158">
        <v>0</v>
      </c>
      <c r="GD45" s="158">
        <v>1</v>
      </c>
      <c r="GE45" s="5">
        <v>42986.373645833337</v>
      </c>
      <c r="GF45" s="2" t="s">
        <v>11</v>
      </c>
      <c r="GG45" s="2" t="s">
        <v>589</v>
      </c>
      <c r="GH45" s="2" t="s">
        <v>588</v>
      </c>
      <c r="GI45" s="2" t="s">
        <v>98</v>
      </c>
      <c r="GJ45" s="2">
        <v>641</v>
      </c>
      <c r="GK45" s="2">
        <v>39</v>
      </c>
      <c r="GL45" s="2">
        <v>985</v>
      </c>
      <c r="GM45" s="2">
        <v>518502</v>
      </c>
      <c r="GN45" s="2">
        <v>912</v>
      </c>
      <c r="GO45" s="2">
        <v>699</v>
      </c>
      <c r="GQ45" s="2">
        <v>62696</v>
      </c>
    </row>
    <row r="46" spans="1:199" x14ac:dyDescent="0.35">
      <c r="A46" s="2" t="s">
        <v>590</v>
      </c>
      <c r="B46" s="2" t="s">
        <v>81</v>
      </c>
      <c r="D46" s="161">
        <v>2918683</v>
      </c>
      <c r="E46" s="161">
        <v>39455</v>
      </c>
      <c r="F46" s="161">
        <v>6056223</v>
      </c>
      <c r="G46" s="161">
        <v>10106</v>
      </c>
      <c r="H46" s="162">
        <v>428976</v>
      </c>
      <c r="I46" s="162">
        <v>4103</v>
      </c>
      <c r="J46" s="162">
        <v>754567</v>
      </c>
      <c r="K46" s="162">
        <v>7646</v>
      </c>
      <c r="L46" s="161">
        <v>633354</v>
      </c>
      <c r="M46" s="161">
        <v>4695</v>
      </c>
      <c r="N46" s="161">
        <v>866040</v>
      </c>
      <c r="O46" s="161">
        <v>2193</v>
      </c>
      <c r="P46" s="162">
        <v>19446</v>
      </c>
      <c r="Q46" s="162">
        <v>0</v>
      </c>
      <c r="R46" s="161">
        <v>0</v>
      </c>
      <c r="S46" s="160">
        <v>2721020</v>
      </c>
      <c r="T46" s="161">
        <v>6177637</v>
      </c>
      <c r="U46" s="161">
        <v>695693</v>
      </c>
      <c r="V46" s="161">
        <v>0</v>
      </c>
      <c r="W46" s="161">
        <v>0</v>
      </c>
      <c r="X46" s="160">
        <v>6873330</v>
      </c>
      <c r="Y46" s="159">
        <v>-4152310</v>
      </c>
      <c r="Z46" s="161">
        <v>2848089</v>
      </c>
      <c r="AA46" s="161">
        <v>39850</v>
      </c>
      <c r="AB46" s="161">
        <v>6135147</v>
      </c>
      <c r="AC46" s="161">
        <v>10207</v>
      </c>
      <c r="AD46" s="162">
        <v>418600</v>
      </c>
      <c r="AE46" s="162">
        <v>4144</v>
      </c>
      <c r="AF46" s="162">
        <v>764401</v>
      </c>
      <c r="AG46" s="162">
        <v>7723</v>
      </c>
      <c r="AH46" s="161">
        <v>618035</v>
      </c>
      <c r="AI46" s="161">
        <v>4742</v>
      </c>
      <c r="AJ46" s="161">
        <v>877326</v>
      </c>
      <c r="AK46" s="162">
        <v>2215</v>
      </c>
      <c r="AL46" s="162">
        <v>39282</v>
      </c>
      <c r="AM46" s="161">
        <v>0</v>
      </c>
      <c r="AN46" s="161">
        <v>0</v>
      </c>
      <c r="AO46" s="160">
        <v>2736468</v>
      </c>
      <c r="AP46" s="161">
        <v>6383193</v>
      </c>
      <c r="AQ46" s="161">
        <v>513080</v>
      </c>
      <c r="AR46" s="161">
        <v>0</v>
      </c>
      <c r="AS46" s="161">
        <v>0</v>
      </c>
      <c r="AT46" s="160">
        <v>6896273</v>
      </c>
      <c r="AU46" s="159">
        <v>-4159805</v>
      </c>
      <c r="AV46" s="161">
        <v>2708605</v>
      </c>
      <c r="AW46" s="161">
        <v>40248</v>
      </c>
      <c r="AX46" s="161">
        <v>6215044</v>
      </c>
      <c r="AY46" s="161">
        <v>10309</v>
      </c>
      <c r="AZ46" s="162">
        <v>398100</v>
      </c>
      <c r="BA46" s="162">
        <v>4186</v>
      </c>
      <c r="BB46" s="162">
        <v>774356</v>
      </c>
      <c r="BC46" s="162">
        <v>7800</v>
      </c>
      <c r="BD46" s="161">
        <v>587767</v>
      </c>
      <c r="BE46" s="161">
        <v>4790</v>
      </c>
      <c r="BF46" s="161">
        <v>888751</v>
      </c>
      <c r="BG46" s="161">
        <v>2237</v>
      </c>
      <c r="BH46" s="162">
        <v>59720</v>
      </c>
      <c r="BI46" s="162">
        <v>0</v>
      </c>
      <c r="BJ46" s="161">
        <v>0</v>
      </c>
      <c r="BK46" s="160">
        <v>2727707</v>
      </c>
      <c r="BL46" s="161">
        <v>6513885</v>
      </c>
      <c r="BM46" s="161">
        <v>424895</v>
      </c>
      <c r="BN46" s="161">
        <v>0</v>
      </c>
      <c r="BO46" s="161">
        <v>0</v>
      </c>
      <c r="BP46" s="160">
        <v>6938780</v>
      </c>
      <c r="BQ46" s="159">
        <v>-4211073</v>
      </c>
      <c r="BR46" s="161">
        <v>2500858</v>
      </c>
      <c r="BS46" s="161">
        <v>41254</v>
      </c>
      <c r="BT46" s="161">
        <v>6441079</v>
      </c>
      <c r="BU46" s="161">
        <v>10567</v>
      </c>
      <c r="BV46" s="162">
        <v>367566</v>
      </c>
      <c r="BW46" s="162">
        <v>4291</v>
      </c>
      <c r="BX46" s="162">
        <v>802518</v>
      </c>
      <c r="BY46" s="162">
        <v>7995</v>
      </c>
      <c r="BZ46" s="161">
        <v>542686</v>
      </c>
      <c r="CA46" s="161">
        <v>4909</v>
      </c>
      <c r="CB46" s="161">
        <v>921074</v>
      </c>
      <c r="CC46" s="161">
        <v>2293</v>
      </c>
      <c r="CD46" s="162">
        <v>59720</v>
      </c>
      <c r="CE46" s="162">
        <v>0</v>
      </c>
      <c r="CF46" s="161">
        <v>0</v>
      </c>
      <c r="CG46" s="160">
        <v>2713052</v>
      </c>
      <c r="CH46" s="161">
        <v>6648432</v>
      </c>
      <c r="CI46" s="161">
        <v>815774</v>
      </c>
      <c r="CJ46" s="161">
        <v>0</v>
      </c>
      <c r="CK46" s="161">
        <v>0</v>
      </c>
      <c r="CL46" s="160">
        <v>7464206</v>
      </c>
      <c r="CM46" s="159">
        <v>-4751154</v>
      </c>
      <c r="CN46" s="161">
        <v>2162820</v>
      </c>
      <c r="CO46" s="161">
        <v>42740</v>
      </c>
      <c r="CP46" s="161">
        <v>7120719</v>
      </c>
      <c r="CQ46" s="161">
        <v>10947</v>
      </c>
      <c r="CR46" s="162">
        <v>317882</v>
      </c>
      <c r="CS46" s="162">
        <v>4445</v>
      </c>
      <c r="CT46" s="162">
        <v>887197</v>
      </c>
      <c r="CU46" s="162">
        <v>8283</v>
      </c>
      <c r="CV46" s="161">
        <v>469332</v>
      </c>
      <c r="CW46" s="161">
        <v>5086</v>
      </c>
      <c r="CX46" s="161">
        <v>1018263</v>
      </c>
      <c r="CY46" s="161">
        <v>2376</v>
      </c>
      <c r="CZ46" s="162">
        <v>61858</v>
      </c>
      <c r="DA46" s="162">
        <v>0</v>
      </c>
      <c r="DB46" s="161">
        <v>0</v>
      </c>
      <c r="DC46" s="160">
        <v>2774722</v>
      </c>
      <c r="DD46" s="161">
        <v>6943909</v>
      </c>
      <c r="DE46" s="161">
        <v>1267889</v>
      </c>
      <c r="DF46" s="161">
        <v>0</v>
      </c>
      <c r="DG46" s="161">
        <v>0</v>
      </c>
      <c r="DH46" s="160">
        <v>8211798</v>
      </c>
      <c r="DI46" s="159">
        <v>-5437076</v>
      </c>
      <c r="DJ46" s="161">
        <v>1908072</v>
      </c>
      <c r="DK46" s="161">
        <v>44278</v>
      </c>
      <c r="DL46" s="161">
        <v>7730077</v>
      </c>
      <c r="DM46" s="161">
        <v>11341</v>
      </c>
      <c r="DN46" s="162">
        <v>280441</v>
      </c>
      <c r="DO46" s="162">
        <v>4605</v>
      </c>
      <c r="DP46" s="162">
        <v>963119</v>
      </c>
      <c r="DQ46" s="162">
        <v>8581</v>
      </c>
      <c r="DR46" s="161">
        <v>414052</v>
      </c>
      <c r="DS46" s="161">
        <v>5269</v>
      </c>
      <c r="DT46" s="161">
        <v>1105401</v>
      </c>
      <c r="DU46" s="161">
        <v>2461</v>
      </c>
      <c r="DV46" s="162">
        <v>65635</v>
      </c>
      <c r="DW46" s="162">
        <v>0</v>
      </c>
      <c r="DX46" s="161">
        <v>0</v>
      </c>
      <c r="DY46" s="160">
        <v>2849564</v>
      </c>
      <c r="DZ46" s="161">
        <v>7081668</v>
      </c>
      <c r="EA46" s="161">
        <v>993433</v>
      </c>
      <c r="EB46" s="161">
        <v>0</v>
      </c>
      <c r="EC46" s="161">
        <v>0</v>
      </c>
      <c r="ED46" s="160">
        <v>8075101</v>
      </c>
      <c r="EE46" s="159">
        <v>-5225537</v>
      </c>
      <c r="EF46" s="161">
        <v>1480459</v>
      </c>
      <c r="EG46" s="161">
        <v>45917</v>
      </c>
      <c r="EH46" s="161">
        <v>8535458</v>
      </c>
      <c r="EI46" s="161">
        <v>11761</v>
      </c>
      <c r="EJ46" s="162">
        <v>217592</v>
      </c>
      <c r="EK46" s="162">
        <v>4775</v>
      </c>
      <c r="EL46" s="162">
        <v>1063465</v>
      </c>
      <c r="EM46" s="162">
        <v>8899</v>
      </c>
      <c r="EN46" s="161">
        <v>321260</v>
      </c>
      <c r="EO46" s="161">
        <v>5464</v>
      </c>
      <c r="EP46" s="161">
        <v>1220571</v>
      </c>
      <c r="EQ46" s="161">
        <v>2552</v>
      </c>
      <c r="ER46" s="162">
        <v>71963</v>
      </c>
      <c r="ES46" s="162">
        <v>0</v>
      </c>
      <c r="ET46" s="161">
        <v>0</v>
      </c>
      <c r="EU46" s="160">
        <v>2916541</v>
      </c>
      <c r="EV46" s="161">
        <v>7354186</v>
      </c>
      <c r="EW46" s="161">
        <v>2177354</v>
      </c>
      <c r="EX46" s="161">
        <v>0</v>
      </c>
      <c r="EY46" s="161">
        <v>0</v>
      </c>
      <c r="EZ46" s="160">
        <v>9531540</v>
      </c>
      <c r="FA46" s="159">
        <v>-6614999</v>
      </c>
      <c r="FB46" s="158">
        <v>353</v>
      </c>
      <c r="FC46" s="158">
        <v>3</v>
      </c>
      <c r="FD46" s="158">
        <v>0</v>
      </c>
      <c r="FE46" s="158">
        <v>0</v>
      </c>
      <c r="FF46" s="158">
        <v>3</v>
      </c>
      <c r="FG46" s="158">
        <v>66</v>
      </c>
      <c r="FH46" s="158">
        <v>7</v>
      </c>
      <c r="FI46" s="158">
        <v>5</v>
      </c>
      <c r="FJ46" s="158">
        <v>0</v>
      </c>
      <c r="FK46" s="158">
        <v>0</v>
      </c>
      <c r="FL46" s="158">
        <v>91</v>
      </c>
      <c r="FM46" s="158">
        <v>4</v>
      </c>
      <c r="FN46" s="158">
        <v>0</v>
      </c>
      <c r="FO46" s="158">
        <v>6</v>
      </c>
      <c r="FP46" s="158">
        <v>171</v>
      </c>
      <c r="FQ46" s="158">
        <v>4</v>
      </c>
      <c r="FR46" s="158">
        <v>39</v>
      </c>
      <c r="FS46" s="158">
        <v>129</v>
      </c>
      <c r="FT46" s="158">
        <v>0</v>
      </c>
      <c r="FU46" s="158">
        <v>0</v>
      </c>
      <c r="FV46" s="158">
        <v>0</v>
      </c>
      <c r="FW46" s="158">
        <v>0</v>
      </c>
      <c r="FX46" s="158">
        <v>0</v>
      </c>
      <c r="FY46" s="158">
        <v>0</v>
      </c>
      <c r="FZ46" s="158">
        <v>0</v>
      </c>
      <c r="GA46" s="158">
        <v>0</v>
      </c>
      <c r="GB46" s="158">
        <v>0</v>
      </c>
      <c r="GC46" s="158">
        <v>0</v>
      </c>
      <c r="GD46" s="158">
        <v>1</v>
      </c>
      <c r="GE46" s="5">
        <v>42984.819131944445</v>
      </c>
      <c r="GF46" s="2" t="s">
        <v>11</v>
      </c>
      <c r="GG46" s="2" t="s">
        <v>589</v>
      </c>
      <c r="GH46" s="2" t="s">
        <v>588</v>
      </c>
      <c r="GI46" s="2" t="s">
        <v>80</v>
      </c>
      <c r="GJ46" s="2">
        <v>641</v>
      </c>
      <c r="GK46" s="2">
        <v>39</v>
      </c>
      <c r="GL46" s="2">
        <v>985</v>
      </c>
      <c r="GM46" s="2">
        <v>518347</v>
      </c>
      <c r="GN46" s="2">
        <v>912</v>
      </c>
      <c r="GO46" s="2">
        <v>698</v>
      </c>
      <c r="GQ46" s="2">
        <v>46070</v>
      </c>
    </row>
    <row r="47" spans="1:199" x14ac:dyDescent="0.35">
      <c r="A47" s="2" t="s">
        <v>590</v>
      </c>
      <c r="B47" s="2" t="s">
        <v>59</v>
      </c>
      <c r="D47" s="161">
        <v>11900000</v>
      </c>
      <c r="E47" s="161">
        <v>287000</v>
      </c>
      <c r="F47" s="161">
        <v>30350000</v>
      </c>
      <c r="G47" s="161">
        <v>90866</v>
      </c>
      <c r="H47" s="162">
        <v>1701700</v>
      </c>
      <c r="I47" s="162">
        <v>30996</v>
      </c>
      <c r="J47" s="162">
        <v>3884800</v>
      </c>
      <c r="K47" s="162">
        <v>34277</v>
      </c>
      <c r="L47" s="161">
        <v>2594676</v>
      </c>
      <c r="M47" s="161">
        <v>34451</v>
      </c>
      <c r="N47" s="161">
        <v>4340050</v>
      </c>
      <c r="O47" s="161">
        <v>19718</v>
      </c>
      <c r="P47" s="162">
        <v>400000</v>
      </c>
      <c r="Q47" s="162">
        <v>0</v>
      </c>
      <c r="R47" s="161">
        <v>100000</v>
      </c>
      <c r="S47" s="160">
        <v>13140668</v>
      </c>
      <c r="T47" s="161">
        <v>38046551</v>
      </c>
      <c r="U47" s="161">
        <v>5160000</v>
      </c>
      <c r="V47" s="161">
        <v>75000</v>
      </c>
      <c r="W47" s="161">
        <v>0</v>
      </c>
      <c r="X47" s="160">
        <v>43281551</v>
      </c>
      <c r="Y47" s="159">
        <v>-30140883</v>
      </c>
      <c r="Z47" s="161">
        <v>9138351</v>
      </c>
      <c r="AA47" s="161">
        <v>144935</v>
      </c>
      <c r="AB47" s="161">
        <v>33055060</v>
      </c>
      <c r="AC47" s="161">
        <v>64840</v>
      </c>
      <c r="AD47" s="162">
        <v>1306784</v>
      </c>
      <c r="AE47" s="162">
        <v>15653</v>
      </c>
      <c r="AF47" s="162">
        <v>4297158</v>
      </c>
      <c r="AG47" s="162">
        <v>16851</v>
      </c>
      <c r="AH47" s="161">
        <v>1992526</v>
      </c>
      <c r="AI47" s="161">
        <v>17398</v>
      </c>
      <c r="AJ47" s="161">
        <v>4726874</v>
      </c>
      <c r="AK47" s="162">
        <v>14070</v>
      </c>
      <c r="AL47" s="162">
        <v>300000</v>
      </c>
      <c r="AM47" s="161">
        <v>0</v>
      </c>
      <c r="AN47" s="161">
        <v>100000</v>
      </c>
      <c r="AO47" s="160">
        <v>12787314</v>
      </c>
      <c r="AP47" s="161">
        <v>39548106</v>
      </c>
      <c r="AQ47" s="161">
        <v>6256950</v>
      </c>
      <c r="AR47" s="161">
        <v>75000</v>
      </c>
      <c r="AS47" s="161">
        <v>0</v>
      </c>
      <c r="AT47" s="160">
        <v>45880056</v>
      </c>
      <c r="AU47" s="159">
        <v>-33092742</v>
      </c>
      <c r="AV47" s="161">
        <v>6236345</v>
      </c>
      <c r="AW47" s="161">
        <v>104560</v>
      </c>
      <c r="AX47" s="161">
        <v>35633679</v>
      </c>
      <c r="AY47" s="161">
        <v>32744</v>
      </c>
      <c r="AZ47" s="162">
        <v>891797</v>
      </c>
      <c r="BA47" s="162">
        <v>11293</v>
      </c>
      <c r="BB47" s="162">
        <v>4632378</v>
      </c>
      <c r="BC47" s="162">
        <v>20226</v>
      </c>
      <c r="BD47" s="161">
        <v>1359773</v>
      </c>
      <c r="BE47" s="161">
        <v>12551</v>
      </c>
      <c r="BF47" s="161">
        <v>5095616</v>
      </c>
      <c r="BG47" s="161">
        <v>7105</v>
      </c>
      <c r="BH47" s="162">
        <v>400000</v>
      </c>
      <c r="BI47" s="162">
        <v>0</v>
      </c>
      <c r="BJ47" s="161">
        <v>100000</v>
      </c>
      <c r="BK47" s="160">
        <v>12530739</v>
      </c>
      <c r="BL47" s="161">
        <v>41167015</v>
      </c>
      <c r="BM47" s="161">
        <v>7492635</v>
      </c>
      <c r="BN47" s="161">
        <v>75000</v>
      </c>
      <c r="BO47" s="161">
        <v>109000</v>
      </c>
      <c r="BP47" s="160">
        <v>48843650</v>
      </c>
      <c r="BQ47" s="159">
        <v>-36312911</v>
      </c>
      <c r="BR47" s="161">
        <v>3554061</v>
      </c>
      <c r="BS47" s="161">
        <v>64069</v>
      </c>
      <c r="BT47" s="161">
        <v>39072172</v>
      </c>
      <c r="BU47" s="161">
        <v>22048</v>
      </c>
      <c r="BV47" s="162">
        <v>508231</v>
      </c>
      <c r="BW47" s="162">
        <v>6919</v>
      </c>
      <c r="BX47" s="162">
        <v>5079382</v>
      </c>
      <c r="BY47" s="162">
        <v>8580</v>
      </c>
      <c r="BZ47" s="161">
        <v>774928</v>
      </c>
      <c r="CA47" s="161">
        <v>7691</v>
      </c>
      <c r="CB47" s="161">
        <v>5587321</v>
      </c>
      <c r="CC47" s="161">
        <v>4784</v>
      </c>
      <c r="CD47" s="162">
        <v>400000</v>
      </c>
      <c r="CE47" s="162">
        <v>0</v>
      </c>
      <c r="CF47" s="161">
        <v>100000</v>
      </c>
      <c r="CG47" s="160">
        <v>12477836</v>
      </c>
      <c r="CH47" s="161">
        <v>42900651</v>
      </c>
      <c r="CI47" s="161">
        <v>8401416</v>
      </c>
      <c r="CJ47" s="161">
        <v>75000</v>
      </c>
      <c r="CK47" s="161">
        <v>0</v>
      </c>
      <c r="CL47" s="160">
        <v>51377067</v>
      </c>
      <c r="CM47" s="159">
        <v>-38899231</v>
      </c>
      <c r="CN47" s="161">
        <v>1925981</v>
      </c>
      <c r="CO47" s="161">
        <v>22067</v>
      </c>
      <c r="CP47" s="161">
        <v>42168444</v>
      </c>
      <c r="CQ47" s="161">
        <v>0</v>
      </c>
      <c r="CR47" s="162">
        <v>275415</v>
      </c>
      <c r="CS47" s="162">
        <v>2383</v>
      </c>
      <c r="CT47" s="162">
        <v>5481898</v>
      </c>
      <c r="CU47" s="162">
        <v>5339</v>
      </c>
      <c r="CV47" s="161">
        <v>419941</v>
      </c>
      <c r="CW47" s="161">
        <v>2649</v>
      </c>
      <c r="CX47" s="161">
        <v>6030088</v>
      </c>
      <c r="CY47" s="161">
        <v>0</v>
      </c>
      <c r="CZ47" s="162">
        <v>400000</v>
      </c>
      <c r="DA47" s="162">
        <v>0</v>
      </c>
      <c r="DB47" s="161">
        <v>100000</v>
      </c>
      <c r="DC47" s="160">
        <v>12717713</v>
      </c>
      <c r="DD47" s="161">
        <v>44535678</v>
      </c>
      <c r="DE47" s="161">
        <v>6087832</v>
      </c>
      <c r="DF47" s="161">
        <v>75000</v>
      </c>
      <c r="DG47" s="161">
        <v>208000</v>
      </c>
      <c r="DH47" s="160">
        <v>50906510</v>
      </c>
      <c r="DI47" s="159">
        <v>-38188797</v>
      </c>
      <c r="DJ47" s="161">
        <v>1254578</v>
      </c>
      <c r="DK47" s="161">
        <v>0</v>
      </c>
      <c r="DL47" s="161">
        <v>44579497</v>
      </c>
      <c r="DM47" s="161">
        <v>0</v>
      </c>
      <c r="DN47" s="162">
        <v>179405</v>
      </c>
      <c r="DO47" s="162">
        <v>0</v>
      </c>
      <c r="DP47" s="162">
        <v>5795335</v>
      </c>
      <c r="DQ47" s="162">
        <v>5339</v>
      </c>
      <c r="DR47" s="161">
        <v>273548</v>
      </c>
      <c r="DS47" s="161">
        <v>0</v>
      </c>
      <c r="DT47" s="161">
        <v>6374868</v>
      </c>
      <c r="DU47" s="161">
        <v>0</v>
      </c>
      <c r="DV47" s="162">
        <v>400000</v>
      </c>
      <c r="DW47" s="162">
        <v>0</v>
      </c>
      <c r="DX47" s="161">
        <v>100000</v>
      </c>
      <c r="DY47" s="160">
        <v>13128495</v>
      </c>
      <c r="DZ47" s="161">
        <v>45960413</v>
      </c>
      <c r="EA47" s="161">
        <v>5661706</v>
      </c>
      <c r="EB47" s="161">
        <v>75000</v>
      </c>
      <c r="EC47" s="161">
        <v>0</v>
      </c>
      <c r="ED47" s="160">
        <v>51697119</v>
      </c>
      <c r="EE47" s="159">
        <v>-38568624</v>
      </c>
      <c r="EF47" s="161">
        <v>711207</v>
      </c>
      <c r="EG47" s="161">
        <v>0</v>
      </c>
      <c r="EH47" s="161">
        <v>46979499</v>
      </c>
      <c r="EI47" s="161">
        <v>0</v>
      </c>
      <c r="EJ47" s="162">
        <v>101703</v>
      </c>
      <c r="EK47" s="162">
        <v>0</v>
      </c>
      <c r="EL47" s="162">
        <v>6107335</v>
      </c>
      <c r="EM47" s="162">
        <v>5339</v>
      </c>
      <c r="EN47" s="161">
        <v>155072</v>
      </c>
      <c r="EO47" s="161">
        <v>0</v>
      </c>
      <c r="EP47" s="161">
        <v>6718068</v>
      </c>
      <c r="EQ47" s="161">
        <v>0</v>
      </c>
      <c r="ER47" s="162">
        <v>400000</v>
      </c>
      <c r="ES47" s="162">
        <v>0</v>
      </c>
      <c r="ET47" s="161">
        <v>100000</v>
      </c>
      <c r="EU47" s="160">
        <v>13587517</v>
      </c>
      <c r="EV47" s="161">
        <v>47387580</v>
      </c>
      <c r="EW47" s="161">
        <v>5871189</v>
      </c>
      <c r="EX47" s="161">
        <v>75000</v>
      </c>
      <c r="EY47" s="161">
        <v>0</v>
      </c>
      <c r="EZ47" s="160">
        <v>53333769</v>
      </c>
      <c r="FA47" s="159">
        <v>-39746252</v>
      </c>
      <c r="FB47" s="158">
        <v>2519</v>
      </c>
      <c r="FC47" s="158">
        <v>6</v>
      </c>
      <c r="FD47" s="158">
        <v>0</v>
      </c>
      <c r="FE47" s="158">
        <v>62</v>
      </c>
      <c r="FF47" s="158">
        <v>174</v>
      </c>
      <c r="FG47" s="158">
        <v>361</v>
      </c>
      <c r="FH47" s="158">
        <v>72</v>
      </c>
      <c r="FI47" s="158">
        <v>57</v>
      </c>
      <c r="FJ47" s="158">
        <v>10</v>
      </c>
      <c r="FK47" s="158">
        <v>0</v>
      </c>
      <c r="FL47" s="158">
        <v>0</v>
      </c>
      <c r="FM47" s="158">
        <v>3</v>
      </c>
      <c r="FN47" s="158">
        <v>55</v>
      </c>
      <c r="FO47" s="158">
        <v>30</v>
      </c>
      <c r="FP47" s="158">
        <v>904</v>
      </c>
      <c r="FQ47" s="158">
        <v>0</v>
      </c>
      <c r="FR47" s="158">
        <v>0</v>
      </c>
      <c r="FS47" s="158">
        <v>0</v>
      </c>
      <c r="FT47" s="158">
        <v>3</v>
      </c>
      <c r="FU47" s="158">
        <v>0</v>
      </c>
      <c r="FV47" s="158">
        <v>3</v>
      </c>
      <c r="FW47" s="158">
        <v>0</v>
      </c>
      <c r="FX47" s="158">
        <v>0</v>
      </c>
      <c r="FY47" s="158">
        <v>0</v>
      </c>
      <c r="FZ47" s="158">
        <v>0</v>
      </c>
      <c r="GA47" s="158">
        <v>0</v>
      </c>
      <c r="GB47" s="158">
        <v>0</v>
      </c>
      <c r="GC47" s="158">
        <v>13</v>
      </c>
      <c r="GD47" s="158">
        <v>1</v>
      </c>
      <c r="GE47" s="5">
        <v>42984.742094907408</v>
      </c>
      <c r="GF47" s="2" t="s">
        <v>11</v>
      </c>
      <c r="GG47" s="2" t="s">
        <v>589</v>
      </c>
      <c r="GH47" s="2" t="s">
        <v>588</v>
      </c>
      <c r="GI47" s="2" t="s">
        <v>58</v>
      </c>
      <c r="GJ47" s="2">
        <v>641</v>
      </c>
      <c r="GK47" s="2">
        <v>39</v>
      </c>
      <c r="GL47" s="2">
        <v>985</v>
      </c>
      <c r="GM47" s="2">
        <v>518520</v>
      </c>
      <c r="GN47" s="2">
        <v>912</v>
      </c>
      <c r="GO47" s="2">
        <v>499</v>
      </c>
      <c r="GQ47" s="2">
        <v>44563</v>
      </c>
    </row>
    <row r="48" spans="1:199" x14ac:dyDescent="0.35">
      <c r="A48" s="2" t="s">
        <v>590</v>
      </c>
      <c r="B48" s="2" t="s">
        <v>21</v>
      </c>
      <c r="D48" s="161">
        <v>11045910</v>
      </c>
      <c r="E48" s="161">
        <v>384012</v>
      </c>
      <c r="F48" s="161">
        <v>21449024</v>
      </c>
      <c r="G48" s="161">
        <v>32937</v>
      </c>
      <c r="H48" s="162">
        <v>1625916</v>
      </c>
      <c r="I48" s="162">
        <v>42860</v>
      </c>
      <c r="J48" s="162">
        <v>2718280</v>
      </c>
      <c r="K48" s="162">
        <v>4759</v>
      </c>
      <c r="L48" s="161">
        <v>2399693</v>
      </c>
      <c r="M48" s="161">
        <v>46508</v>
      </c>
      <c r="N48" s="161">
        <v>2755118</v>
      </c>
      <c r="O48" s="161">
        <v>4126</v>
      </c>
      <c r="P48" s="162">
        <v>881901</v>
      </c>
      <c r="Q48" s="162">
        <v>0</v>
      </c>
      <c r="R48" s="161">
        <v>110939</v>
      </c>
      <c r="S48" s="160">
        <v>10590100</v>
      </c>
      <c r="T48" s="161">
        <v>35311911</v>
      </c>
      <c r="U48" s="161">
        <v>6341242</v>
      </c>
      <c r="V48" s="161">
        <v>272874</v>
      </c>
      <c r="W48" s="161">
        <v>0</v>
      </c>
      <c r="X48" s="160">
        <v>41926027</v>
      </c>
      <c r="Y48" s="159">
        <v>-31335927</v>
      </c>
      <c r="Z48" s="161">
        <v>9112472</v>
      </c>
      <c r="AA48" s="161">
        <v>323414</v>
      </c>
      <c r="AB48" s="161">
        <v>24539716</v>
      </c>
      <c r="AC48" s="161">
        <v>18290</v>
      </c>
      <c r="AD48" s="162">
        <v>1320575</v>
      </c>
      <c r="AE48" s="162">
        <v>35779</v>
      </c>
      <c r="AF48" s="162">
        <v>3096359</v>
      </c>
      <c r="AG48" s="162">
        <v>2680</v>
      </c>
      <c r="AH48" s="161">
        <v>1872752</v>
      </c>
      <c r="AI48" s="161">
        <v>36428</v>
      </c>
      <c r="AJ48" s="161">
        <v>3168171</v>
      </c>
      <c r="AK48" s="162">
        <v>917</v>
      </c>
      <c r="AL48" s="162">
        <v>890720</v>
      </c>
      <c r="AM48" s="161">
        <v>0</v>
      </c>
      <c r="AN48" s="161">
        <v>0</v>
      </c>
      <c r="AO48" s="160">
        <v>10424381</v>
      </c>
      <c r="AP48" s="161">
        <v>36644852</v>
      </c>
      <c r="AQ48" s="161">
        <v>7740900</v>
      </c>
      <c r="AR48" s="161">
        <v>272874</v>
      </c>
      <c r="AS48" s="161">
        <v>0</v>
      </c>
      <c r="AT48" s="160">
        <v>44658626</v>
      </c>
      <c r="AU48" s="159">
        <v>-34234245</v>
      </c>
      <c r="AV48" s="161">
        <v>6505590</v>
      </c>
      <c r="AW48" s="161">
        <v>328235</v>
      </c>
      <c r="AX48" s="161">
        <v>25244315</v>
      </c>
      <c r="AY48" s="161">
        <v>0</v>
      </c>
      <c r="AZ48" s="162">
        <v>902460</v>
      </c>
      <c r="BA48" s="162">
        <v>36322</v>
      </c>
      <c r="BB48" s="162">
        <v>3183346</v>
      </c>
      <c r="BC48" s="162">
        <v>0</v>
      </c>
      <c r="BD48" s="161">
        <v>1248715</v>
      </c>
      <c r="BE48" s="161">
        <v>37017</v>
      </c>
      <c r="BF48" s="161">
        <v>3265518</v>
      </c>
      <c r="BG48" s="161">
        <v>0</v>
      </c>
      <c r="BH48" s="162">
        <v>899627</v>
      </c>
      <c r="BI48" s="162">
        <v>0</v>
      </c>
      <c r="BJ48" s="161">
        <v>110939</v>
      </c>
      <c r="BK48" s="160">
        <v>9683944</v>
      </c>
      <c r="BL48" s="161">
        <v>37797886</v>
      </c>
      <c r="BM48" s="161">
        <v>10390273</v>
      </c>
      <c r="BN48" s="161">
        <v>272874</v>
      </c>
      <c r="BO48" s="161">
        <v>0</v>
      </c>
      <c r="BP48" s="160">
        <v>48461033</v>
      </c>
      <c r="BQ48" s="159">
        <v>-38777089</v>
      </c>
      <c r="BR48" s="161">
        <v>4830686</v>
      </c>
      <c r="BS48" s="161">
        <v>340409</v>
      </c>
      <c r="BT48" s="161">
        <v>25771815</v>
      </c>
      <c r="BU48" s="161">
        <v>0</v>
      </c>
      <c r="BV48" s="162">
        <v>626866</v>
      </c>
      <c r="BW48" s="162">
        <v>37692</v>
      </c>
      <c r="BX48" s="162">
        <v>3250260</v>
      </c>
      <c r="BY48" s="162">
        <v>0</v>
      </c>
      <c r="BZ48" s="161">
        <v>802403</v>
      </c>
      <c r="CA48" s="161">
        <v>38503</v>
      </c>
      <c r="CB48" s="161">
        <v>3332340</v>
      </c>
      <c r="CC48" s="161">
        <v>0</v>
      </c>
      <c r="CD48" s="162">
        <v>913166</v>
      </c>
      <c r="CE48" s="162">
        <v>0</v>
      </c>
      <c r="CF48" s="161">
        <v>110939</v>
      </c>
      <c r="CG48" s="160">
        <v>9112169</v>
      </c>
      <c r="CH48" s="161">
        <v>39649159</v>
      </c>
      <c r="CI48" s="161">
        <v>3388311</v>
      </c>
      <c r="CJ48" s="161">
        <v>272874</v>
      </c>
      <c r="CK48" s="161">
        <v>0</v>
      </c>
      <c r="CL48" s="160">
        <v>43310344</v>
      </c>
      <c r="CM48" s="159">
        <v>-34198175</v>
      </c>
      <c r="CN48" s="161">
        <v>4898721</v>
      </c>
      <c r="CO48" s="161">
        <v>313459</v>
      </c>
      <c r="CP48" s="161">
        <v>26371664</v>
      </c>
      <c r="CQ48" s="161">
        <v>0</v>
      </c>
      <c r="CR48" s="162">
        <v>613449</v>
      </c>
      <c r="CS48" s="162">
        <v>34694</v>
      </c>
      <c r="CT48" s="162">
        <v>3325981</v>
      </c>
      <c r="CU48" s="162">
        <v>0</v>
      </c>
      <c r="CV48" s="161">
        <v>723267</v>
      </c>
      <c r="CW48" s="161">
        <v>35350</v>
      </c>
      <c r="CX48" s="161">
        <v>3405410</v>
      </c>
      <c r="CY48" s="161">
        <v>0</v>
      </c>
      <c r="CZ48" s="162">
        <v>934912</v>
      </c>
      <c r="DA48" s="162">
        <v>0</v>
      </c>
      <c r="DB48" s="161">
        <v>110939</v>
      </c>
      <c r="DC48" s="160">
        <v>9184002</v>
      </c>
      <c r="DD48" s="161">
        <v>41683478</v>
      </c>
      <c r="DE48" s="161">
        <v>1670453</v>
      </c>
      <c r="DF48" s="161">
        <v>272874</v>
      </c>
      <c r="DG48" s="161">
        <v>0</v>
      </c>
      <c r="DH48" s="160">
        <v>43626805</v>
      </c>
      <c r="DI48" s="159">
        <v>-34442803</v>
      </c>
      <c r="DJ48" s="161">
        <v>5004199</v>
      </c>
      <c r="DK48" s="161">
        <v>324608</v>
      </c>
      <c r="DL48" s="161">
        <v>27127649</v>
      </c>
      <c r="DM48" s="161">
        <v>0</v>
      </c>
      <c r="DN48" s="162">
        <v>603887</v>
      </c>
      <c r="DO48" s="162">
        <v>36003</v>
      </c>
      <c r="DP48" s="162">
        <v>3421717</v>
      </c>
      <c r="DQ48" s="162">
        <v>0</v>
      </c>
      <c r="DR48" s="161">
        <v>692211</v>
      </c>
      <c r="DS48" s="161">
        <v>36734</v>
      </c>
      <c r="DT48" s="161">
        <v>3500349</v>
      </c>
      <c r="DU48" s="161">
        <v>0</v>
      </c>
      <c r="DV48" s="162">
        <v>965238</v>
      </c>
      <c r="DW48" s="162">
        <v>0</v>
      </c>
      <c r="DX48" s="161">
        <v>110939</v>
      </c>
      <c r="DY48" s="160">
        <v>9367078</v>
      </c>
      <c r="DZ48" s="161">
        <v>42856123</v>
      </c>
      <c r="EA48" s="161">
        <v>2343521</v>
      </c>
      <c r="EB48" s="161">
        <v>272874</v>
      </c>
      <c r="EC48" s="161">
        <v>0</v>
      </c>
      <c r="ED48" s="160">
        <v>45472518</v>
      </c>
      <c r="EE48" s="159">
        <v>-36105440</v>
      </c>
      <c r="EF48" s="161">
        <v>5032843</v>
      </c>
      <c r="EG48" s="161">
        <v>308769</v>
      </c>
      <c r="EH48" s="161">
        <v>27623815</v>
      </c>
      <c r="EI48" s="161">
        <v>0</v>
      </c>
      <c r="EJ48" s="162">
        <v>592256</v>
      </c>
      <c r="EK48" s="162">
        <v>34526</v>
      </c>
      <c r="EL48" s="162">
        <v>3479768</v>
      </c>
      <c r="EM48" s="162">
        <v>0</v>
      </c>
      <c r="EN48" s="161">
        <v>655569</v>
      </c>
      <c r="EO48" s="161">
        <v>34910</v>
      </c>
      <c r="EP48" s="161">
        <v>3538315</v>
      </c>
      <c r="EQ48" s="161">
        <v>0</v>
      </c>
      <c r="ER48" s="162">
        <v>1000319</v>
      </c>
      <c r="ES48" s="162">
        <v>0</v>
      </c>
      <c r="ET48" s="161">
        <v>110939</v>
      </c>
      <c r="EU48" s="160">
        <v>9446602</v>
      </c>
      <c r="EV48" s="161">
        <v>43161150</v>
      </c>
      <c r="EW48" s="161">
        <v>3233321</v>
      </c>
      <c r="EX48" s="161">
        <v>272874</v>
      </c>
      <c r="EY48" s="161">
        <v>0</v>
      </c>
      <c r="EZ48" s="160">
        <v>46667345</v>
      </c>
      <c r="FA48" s="159">
        <v>-37220743</v>
      </c>
      <c r="FB48" s="158">
        <v>2301</v>
      </c>
      <c r="FC48" s="158">
        <v>7</v>
      </c>
      <c r="FD48" s="158">
        <v>0</v>
      </c>
      <c r="FE48" s="158">
        <v>107</v>
      </c>
      <c r="FF48" s="158">
        <v>0</v>
      </c>
      <c r="FG48" s="158">
        <v>320</v>
      </c>
      <c r="FH48" s="158">
        <v>99</v>
      </c>
      <c r="FI48" s="158">
        <v>0</v>
      </c>
      <c r="FJ48" s="158">
        <v>16</v>
      </c>
      <c r="FK48" s="158">
        <v>17</v>
      </c>
      <c r="FL48" s="158">
        <v>0</v>
      </c>
      <c r="FM48" s="158">
        <v>27</v>
      </c>
      <c r="FN48" s="158">
        <v>0</v>
      </c>
      <c r="FO48" s="158">
        <v>1</v>
      </c>
      <c r="FP48" s="158">
        <v>729</v>
      </c>
      <c r="FQ48" s="158">
        <v>0</v>
      </c>
      <c r="FR48" s="158">
        <v>0</v>
      </c>
      <c r="FS48" s="158">
        <v>0</v>
      </c>
      <c r="FT48" s="158">
        <v>5</v>
      </c>
      <c r="FU48" s="158">
        <v>5</v>
      </c>
      <c r="FV48" s="158">
        <v>0</v>
      </c>
      <c r="FW48" s="158">
        <v>1</v>
      </c>
      <c r="FX48" s="158">
        <v>1</v>
      </c>
      <c r="FY48" s="158">
        <v>0</v>
      </c>
      <c r="FZ48" s="158">
        <v>0</v>
      </c>
      <c r="GA48" s="158">
        <v>0</v>
      </c>
      <c r="GB48" s="158">
        <v>0</v>
      </c>
      <c r="GC48" s="158">
        <v>4</v>
      </c>
      <c r="GD48" s="158">
        <v>0</v>
      </c>
      <c r="GE48" s="5">
        <v>42982.401180555556</v>
      </c>
      <c r="GF48" s="2" t="s">
        <v>11</v>
      </c>
      <c r="GG48" s="2" t="s">
        <v>589</v>
      </c>
      <c r="GH48" s="2" t="s">
        <v>588</v>
      </c>
      <c r="GI48" s="2" t="s">
        <v>20</v>
      </c>
      <c r="GJ48" s="2">
        <v>641</v>
      </c>
      <c r="GK48" s="2">
        <v>39</v>
      </c>
      <c r="GL48" s="2">
        <v>985</v>
      </c>
      <c r="GM48" s="2">
        <v>519130</v>
      </c>
      <c r="GN48" s="2">
        <v>912</v>
      </c>
      <c r="GO48" s="2">
        <v>501</v>
      </c>
      <c r="GQ48" s="2">
        <v>44583</v>
      </c>
    </row>
    <row r="49" spans="1:199" x14ac:dyDescent="0.35">
      <c r="A49" s="127"/>
      <c r="B49" s="127"/>
      <c r="C49" s="127"/>
      <c r="D49" s="155">
        <f t="shared" ref="D49:AI49" si="0">SUM(D4:D48)</f>
        <v>269214030</v>
      </c>
      <c r="E49" s="155">
        <f t="shared" si="0"/>
        <v>14766712</v>
      </c>
      <c r="F49" s="155">
        <f t="shared" si="0"/>
        <v>555034911</v>
      </c>
      <c r="G49" s="155">
        <f t="shared" si="0"/>
        <v>8660713</v>
      </c>
      <c r="H49" s="156">
        <f t="shared" si="0"/>
        <v>37633289</v>
      </c>
      <c r="I49" s="156">
        <f t="shared" si="0"/>
        <v>1563252</v>
      </c>
      <c r="J49" s="156">
        <f t="shared" si="0"/>
        <v>69081774</v>
      </c>
      <c r="K49" s="156">
        <f t="shared" si="0"/>
        <v>1893084</v>
      </c>
      <c r="L49" s="155">
        <f t="shared" si="0"/>
        <v>55660329</v>
      </c>
      <c r="M49" s="155">
        <f t="shared" si="0"/>
        <v>1760808</v>
      </c>
      <c r="N49" s="155">
        <f t="shared" si="0"/>
        <v>79340159</v>
      </c>
      <c r="O49" s="155">
        <f t="shared" si="0"/>
        <v>1767543</v>
      </c>
      <c r="P49" s="156">
        <f t="shared" si="0"/>
        <v>6678545</v>
      </c>
      <c r="Q49" s="156">
        <f t="shared" si="0"/>
        <v>12528</v>
      </c>
      <c r="R49" s="155">
        <f t="shared" si="0"/>
        <v>1656947</v>
      </c>
      <c r="S49" s="154">
        <f t="shared" si="0"/>
        <v>257048258</v>
      </c>
      <c r="T49" s="155">
        <f t="shared" si="0"/>
        <v>665485492</v>
      </c>
      <c r="U49" s="155">
        <f t="shared" si="0"/>
        <v>134508161</v>
      </c>
      <c r="V49" s="155">
        <f t="shared" si="0"/>
        <v>970425</v>
      </c>
      <c r="W49" s="155">
        <f t="shared" si="0"/>
        <v>1053577</v>
      </c>
      <c r="X49" s="154">
        <f t="shared" si="0"/>
        <v>802017655</v>
      </c>
      <c r="Y49" s="153">
        <f t="shared" si="0"/>
        <v>-544969397</v>
      </c>
      <c r="Z49" s="155">
        <f t="shared" si="0"/>
        <v>209110407</v>
      </c>
      <c r="AA49" s="155">
        <f t="shared" si="0"/>
        <v>13669818</v>
      </c>
      <c r="AB49" s="155">
        <f t="shared" si="0"/>
        <v>602970180</v>
      </c>
      <c r="AC49" s="155">
        <f t="shared" si="0"/>
        <v>10324798</v>
      </c>
      <c r="AD49" s="155">
        <f t="shared" si="0"/>
        <v>30586982</v>
      </c>
      <c r="AE49" s="155">
        <f t="shared" si="0"/>
        <v>1431520</v>
      </c>
      <c r="AF49" s="155">
        <f t="shared" si="0"/>
        <v>75266776</v>
      </c>
      <c r="AG49" s="155">
        <f t="shared" si="0"/>
        <v>1794383</v>
      </c>
      <c r="AH49" s="155">
        <f t="shared" si="0"/>
        <v>45245690</v>
      </c>
      <c r="AI49" s="155">
        <f t="shared" si="0"/>
        <v>1604194</v>
      </c>
      <c r="AJ49" s="155">
        <f t="shared" ref="AJ49:BO49" si="1">SUM(AJ4:AJ48)</f>
        <v>86458565</v>
      </c>
      <c r="AK49" s="155">
        <f t="shared" si="1"/>
        <v>1637446</v>
      </c>
      <c r="AL49" s="155">
        <f t="shared" si="1"/>
        <v>6397220</v>
      </c>
      <c r="AM49" s="155">
        <f t="shared" si="1"/>
        <v>12567</v>
      </c>
      <c r="AN49" s="155">
        <f t="shared" si="1"/>
        <v>1111207</v>
      </c>
      <c r="AO49" s="154">
        <f t="shared" si="1"/>
        <v>251546550</v>
      </c>
      <c r="AP49" s="155">
        <f t="shared" si="1"/>
        <v>692865971</v>
      </c>
      <c r="AQ49" s="155">
        <f t="shared" si="1"/>
        <v>131754092</v>
      </c>
      <c r="AR49" s="155">
        <f t="shared" si="1"/>
        <v>1104280</v>
      </c>
      <c r="AS49" s="155">
        <f t="shared" si="1"/>
        <v>734759</v>
      </c>
      <c r="AT49" s="154">
        <f t="shared" si="1"/>
        <v>826459102</v>
      </c>
      <c r="AU49" s="153">
        <f t="shared" si="1"/>
        <v>-574912552</v>
      </c>
      <c r="AV49" s="155">
        <f t="shared" si="1"/>
        <v>160499840</v>
      </c>
      <c r="AW49" s="155">
        <f t="shared" si="1"/>
        <v>12741396</v>
      </c>
      <c r="AX49" s="155">
        <f t="shared" si="1"/>
        <v>651676140</v>
      </c>
      <c r="AY49" s="155">
        <f t="shared" si="1"/>
        <v>9833168</v>
      </c>
      <c r="AZ49" s="155">
        <f t="shared" si="1"/>
        <v>23370869</v>
      </c>
      <c r="BA49" s="155">
        <f t="shared" si="1"/>
        <v>1329379</v>
      </c>
      <c r="BB49" s="155">
        <f t="shared" si="1"/>
        <v>81296670</v>
      </c>
      <c r="BC49" s="155">
        <f t="shared" si="1"/>
        <v>2044380</v>
      </c>
      <c r="BD49" s="155">
        <f t="shared" si="1"/>
        <v>34671225</v>
      </c>
      <c r="BE49" s="155">
        <f t="shared" si="1"/>
        <v>1494555</v>
      </c>
      <c r="BF49" s="155">
        <f t="shared" si="1"/>
        <v>93077116</v>
      </c>
      <c r="BG49" s="155">
        <f t="shared" si="1"/>
        <v>2026014</v>
      </c>
      <c r="BH49" s="155">
        <f t="shared" si="1"/>
        <v>6457883</v>
      </c>
      <c r="BI49" s="155">
        <f t="shared" si="1"/>
        <v>12606</v>
      </c>
      <c r="BJ49" s="155">
        <f t="shared" si="1"/>
        <v>1226205</v>
      </c>
      <c r="BK49" s="154">
        <f t="shared" si="1"/>
        <v>247006902</v>
      </c>
      <c r="BL49" s="155">
        <f t="shared" si="1"/>
        <v>717336344</v>
      </c>
      <c r="BM49" s="155">
        <f t="shared" si="1"/>
        <v>137976559</v>
      </c>
      <c r="BN49" s="155">
        <f t="shared" si="1"/>
        <v>1106210</v>
      </c>
      <c r="BO49" s="155">
        <f t="shared" si="1"/>
        <v>993758</v>
      </c>
      <c r="BP49" s="154">
        <f t="shared" ref="BP49:CU49" si="2">SUM(BP4:BP48)</f>
        <v>857412871</v>
      </c>
      <c r="BQ49" s="153">
        <f t="shared" si="2"/>
        <v>-610405969</v>
      </c>
      <c r="BR49" s="155">
        <f t="shared" si="2"/>
        <v>120295907</v>
      </c>
      <c r="BS49" s="155">
        <f t="shared" si="2"/>
        <v>12013241</v>
      </c>
      <c r="BT49" s="155">
        <f t="shared" si="2"/>
        <v>702249215</v>
      </c>
      <c r="BU49" s="155">
        <f t="shared" si="2"/>
        <v>9397902</v>
      </c>
      <c r="BV49" s="155">
        <f t="shared" si="2"/>
        <v>17418402</v>
      </c>
      <c r="BW49" s="155">
        <f t="shared" si="2"/>
        <v>1248426</v>
      </c>
      <c r="BX49" s="155">
        <f t="shared" si="2"/>
        <v>87590827</v>
      </c>
      <c r="BY49" s="155">
        <f t="shared" si="2"/>
        <v>1937634</v>
      </c>
      <c r="BZ49" s="155">
        <f t="shared" si="2"/>
        <v>25879759</v>
      </c>
      <c r="CA49" s="155">
        <f t="shared" si="2"/>
        <v>1407899</v>
      </c>
      <c r="CB49" s="155">
        <f t="shared" si="2"/>
        <v>100302939</v>
      </c>
      <c r="CC49" s="155">
        <f t="shared" si="2"/>
        <v>1930463</v>
      </c>
      <c r="CD49" s="155">
        <f t="shared" si="2"/>
        <v>6538988</v>
      </c>
      <c r="CE49" s="155">
        <f t="shared" si="2"/>
        <v>12694</v>
      </c>
      <c r="CF49" s="155">
        <f t="shared" si="2"/>
        <v>1231654</v>
      </c>
      <c r="CG49" s="154">
        <f t="shared" si="2"/>
        <v>245499685</v>
      </c>
      <c r="CH49" s="155">
        <f t="shared" si="2"/>
        <v>741556977</v>
      </c>
      <c r="CI49" s="155">
        <f t="shared" si="2"/>
        <v>123112575</v>
      </c>
      <c r="CJ49" s="155">
        <f t="shared" si="2"/>
        <v>1108002</v>
      </c>
      <c r="CK49" s="155">
        <f t="shared" si="2"/>
        <v>734759</v>
      </c>
      <c r="CL49" s="154">
        <f t="shared" si="2"/>
        <v>866512313</v>
      </c>
      <c r="CM49" s="153">
        <f t="shared" si="2"/>
        <v>-621012628</v>
      </c>
      <c r="CN49" s="155">
        <f t="shared" si="2"/>
        <v>84257012</v>
      </c>
      <c r="CO49" s="155">
        <f t="shared" si="2"/>
        <v>11157839</v>
      </c>
      <c r="CP49" s="155">
        <f t="shared" si="2"/>
        <v>761783111</v>
      </c>
      <c r="CQ49" s="155">
        <f t="shared" si="2"/>
        <v>9061760</v>
      </c>
      <c r="CR49" s="155">
        <f t="shared" si="2"/>
        <v>12087298</v>
      </c>
      <c r="CS49" s="155">
        <f t="shared" si="2"/>
        <v>1151673</v>
      </c>
      <c r="CT49" s="155">
        <f t="shared" si="2"/>
        <v>94993017</v>
      </c>
      <c r="CU49" s="155">
        <f t="shared" si="2"/>
        <v>1882148</v>
      </c>
      <c r="CV49" s="155">
        <f t="shared" ref="CV49:EA49" si="3">SUM(CV4:CV48)</f>
        <v>17969168</v>
      </c>
      <c r="CW49" s="155">
        <f t="shared" si="3"/>
        <v>1306132</v>
      </c>
      <c r="CX49" s="155">
        <f t="shared" si="3"/>
        <v>108839482</v>
      </c>
      <c r="CY49" s="155">
        <f t="shared" si="3"/>
        <v>1856310</v>
      </c>
      <c r="CZ49" s="155">
        <f t="shared" si="3"/>
        <v>6587567</v>
      </c>
      <c r="DA49" s="155">
        <f t="shared" si="3"/>
        <v>12823</v>
      </c>
      <c r="DB49" s="155">
        <f t="shared" si="3"/>
        <v>1262422</v>
      </c>
      <c r="DC49" s="154">
        <f t="shared" si="3"/>
        <v>247948040</v>
      </c>
      <c r="DD49" s="155">
        <f t="shared" si="3"/>
        <v>765317807</v>
      </c>
      <c r="DE49" s="155">
        <f t="shared" si="3"/>
        <v>115154596</v>
      </c>
      <c r="DF49" s="155">
        <f t="shared" si="3"/>
        <v>1113231</v>
      </c>
      <c r="DG49" s="155">
        <f t="shared" si="3"/>
        <v>942759</v>
      </c>
      <c r="DH49" s="154">
        <f t="shared" si="3"/>
        <v>882528393</v>
      </c>
      <c r="DI49" s="153">
        <f t="shared" si="3"/>
        <v>-634580353</v>
      </c>
      <c r="DJ49" s="155">
        <f t="shared" si="3"/>
        <v>49975068</v>
      </c>
      <c r="DK49" s="155">
        <f t="shared" si="3"/>
        <v>7828568</v>
      </c>
      <c r="DL49" s="155">
        <f t="shared" si="3"/>
        <v>783693953</v>
      </c>
      <c r="DM49" s="155">
        <f t="shared" si="3"/>
        <v>24104918</v>
      </c>
      <c r="DN49" s="155">
        <f t="shared" si="3"/>
        <v>7152229</v>
      </c>
      <c r="DO49" s="155">
        <f t="shared" si="3"/>
        <v>832900</v>
      </c>
      <c r="DP49" s="155">
        <f t="shared" si="3"/>
        <v>100885988</v>
      </c>
      <c r="DQ49" s="155">
        <f t="shared" si="3"/>
        <v>1772418</v>
      </c>
      <c r="DR49" s="155">
        <f t="shared" si="3"/>
        <v>10484421</v>
      </c>
      <c r="DS49" s="155">
        <f t="shared" si="3"/>
        <v>908846</v>
      </c>
      <c r="DT49" s="155">
        <f t="shared" si="3"/>
        <v>115586363</v>
      </c>
      <c r="DU49" s="155">
        <f t="shared" si="3"/>
        <v>1714731</v>
      </c>
      <c r="DV49" s="155">
        <f t="shared" si="3"/>
        <v>6708765</v>
      </c>
      <c r="DW49" s="155">
        <f t="shared" si="3"/>
        <v>12957</v>
      </c>
      <c r="DX49" s="155">
        <f t="shared" si="3"/>
        <v>1269391</v>
      </c>
      <c r="DY49" s="154">
        <f t="shared" si="3"/>
        <v>247329009</v>
      </c>
      <c r="DZ49" s="155">
        <f t="shared" si="3"/>
        <v>788425988</v>
      </c>
      <c r="EA49" s="155">
        <f t="shared" si="3"/>
        <v>109416421</v>
      </c>
      <c r="EB49" s="155">
        <f t="shared" ref="EB49:FG49" si="4">SUM(EB4:EB48)</f>
        <v>1111696</v>
      </c>
      <c r="EC49" s="155">
        <f t="shared" si="4"/>
        <v>734758</v>
      </c>
      <c r="ED49" s="154">
        <f t="shared" si="4"/>
        <v>899688863</v>
      </c>
      <c r="EE49" s="153">
        <f t="shared" si="4"/>
        <v>-652359854</v>
      </c>
      <c r="EF49" s="155">
        <f t="shared" si="4"/>
        <v>40174849</v>
      </c>
      <c r="EG49" s="155">
        <f t="shared" si="4"/>
        <v>7531487</v>
      </c>
      <c r="EH49" s="155">
        <f t="shared" si="4"/>
        <v>838980405</v>
      </c>
      <c r="EI49" s="155">
        <f t="shared" si="4"/>
        <v>7635024</v>
      </c>
      <c r="EJ49" s="155">
        <f t="shared" si="4"/>
        <v>5951473</v>
      </c>
      <c r="EK49" s="155">
        <f t="shared" si="4"/>
        <v>829763</v>
      </c>
      <c r="EL49" s="155">
        <f t="shared" si="4"/>
        <v>105323694</v>
      </c>
      <c r="EM49" s="155">
        <f t="shared" si="4"/>
        <v>1490331</v>
      </c>
      <c r="EN49" s="155">
        <f t="shared" si="4"/>
        <v>8732814</v>
      </c>
      <c r="EO49" s="155">
        <f t="shared" si="4"/>
        <v>909075</v>
      </c>
      <c r="EP49" s="155">
        <f t="shared" si="4"/>
        <v>120825197</v>
      </c>
      <c r="EQ49" s="155">
        <f t="shared" si="4"/>
        <v>1588270</v>
      </c>
      <c r="ER49" s="155">
        <f t="shared" si="4"/>
        <v>6791902</v>
      </c>
      <c r="ES49" s="155">
        <f t="shared" si="4"/>
        <v>13099</v>
      </c>
      <c r="ET49" s="155">
        <f t="shared" si="4"/>
        <v>1276679</v>
      </c>
      <c r="EU49" s="154">
        <f t="shared" si="4"/>
        <v>253732297</v>
      </c>
      <c r="EV49" s="155">
        <f t="shared" si="4"/>
        <v>810523889</v>
      </c>
      <c r="EW49" s="155">
        <f t="shared" si="4"/>
        <v>113024262</v>
      </c>
      <c r="EX49" s="155">
        <f t="shared" si="4"/>
        <v>1113598</v>
      </c>
      <c r="EY49" s="155">
        <f t="shared" si="4"/>
        <v>734759</v>
      </c>
      <c r="EZ49" s="154">
        <f t="shared" si="4"/>
        <v>925396508</v>
      </c>
      <c r="FA49" s="153">
        <f t="shared" si="4"/>
        <v>-671664211</v>
      </c>
      <c r="FB49" s="158">
        <f t="shared" si="4"/>
        <v>39974</v>
      </c>
      <c r="FC49" s="158">
        <f t="shared" si="4"/>
        <v>1698</v>
      </c>
      <c r="FD49" s="158">
        <f t="shared" si="4"/>
        <v>59</v>
      </c>
      <c r="FE49" s="158">
        <f t="shared" si="4"/>
        <v>381</v>
      </c>
      <c r="FF49" s="158">
        <f t="shared" si="4"/>
        <v>1889</v>
      </c>
      <c r="FG49" s="158">
        <f t="shared" si="4"/>
        <v>7430</v>
      </c>
      <c r="FH49" s="158">
        <f t="shared" ref="FH49:GD49" si="5">SUM(FH4:FH48)</f>
        <v>852</v>
      </c>
      <c r="FI49" s="158">
        <f t="shared" si="5"/>
        <v>2428</v>
      </c>
      <c r="FJ49" s="158">
        <f t="shared" si="5"/>
        <v>394</v>
      </c>
      <c r="FK49" s="158">
        <f t="shared" si="5"/>
        <v>248</v>
      </c>
      <c r="FL49" s="158">
        <f t="shared" si="5"/>
        <v>4701</v>
      </c>
      <c r="FM49" s="158">
        <f t="shared" si="5"/>
        <v>1303</v>
      </c>
      <c r="FN49" s="158">
        <f t="shared" si="5"/>
        <v>180</v>
      </c>
      <c r="FO49" s="158">
        <f t="shared" si="5"/>
        <v>471</v>
      </c>
      <c r="FP49" s="158">
        <f t="shared" si="5"/>
        <v>15120</v>
      </c>
      <c r="FQ49" s="158">
        <f t="shared" si="5"/>
        <v>63</v>
      </c>
      <c r="FR49" s="158">
        <f t="shared" si="5"/>
        <v>948</v>
      </c>
      <c r="FS49" s="158">
        <f t="shared" si="5"/>
        <v>7137</v>
      </c>
      <c r="FT49" s="158">
        <f t="shared" si="5"/>
        <v>52</v>
      </c>
      <c r="FU49" s="158">
        <f t="shared" si="5"/>
        <v>39</v>
      </c>
      <c r="FV49" s="158">
        <f t="shared" si="5"/>
        <v>13</v>
      </c>
      <c r="FW49" s="158">
        <f t="shared" si="5"/>
        <v>19</v>
      </c>
      <c r="FX49" s="158">
        <f t="shared" si="5"/>
        <v>18</v>
      </c>
      <c r="FY49" s="158">
        <f t="shared" si="5"/>
        <v>1</v>
      </c>
      <c r="FZ49" s="158">
        <f t="shared" si="5"/>
        <v>24</v>
      </c>
      <c r="GA49" s="158">
        <f t="shared" si="5"/>
        <v>18</v>
      </c>
      <c r="GB49" s="158">
        <f t="shared" si="5"/>
        <v>6</v>
      </c>
      <c r="GC49" s="158">
        <f t="shared" si="5"/>
        <v>93</v>
      </c>
      <c r="GD49" s="158">
        <f t="shared" si="5"/>
        <v>28</v>
      </c>
      <c r="GE49" s="151"/>
      <c r="GF49" s="127"/>
      <c r="GG49" s="127"/>
      <c r="GH49" s="127"/>
      <c r="GI49" s="127"/>
      <c r="GJ49" s="127"/>
      <c r="GK49" s="127"/>
      <c r="GL49" s="127"/>
      <c r="GM49" s="127"/>
      <c r="GN49" s="127"/>
      <c r="GO49" s="127"/>
      <c r="GP49" s="127"/>
      <c r="GQ49" s="127"/>
    </row>
    <row r="50" spans="1:199" x14ac:dyDescent="0.35">
      <c r="A50" s="127"/>
      <c r="B50" s="127"/>
      <c r="C50" s="127"/>
      <c r="D50" s="155"/>
      <c r="E50" s="155"/>
      <c r="F50" s="155"/>
      <c r="G50" s="155"/>
      <c r="H50" s="156"/>
      <c r="I50" s="156"/>
      <c r="J50" s="156"/>
      <c r="K50" s="156"/>
      <c r="L50" s="155"/>
      <c r="M50" s="155"/>
      <c r="N50" s="155"/>
      <c r="O50" s="155"/>
      <c r="P50" s="156"/>
      <c r="Q50" s="156"/>
      <c r="R50" s="155"/>
      <c r="S50" s="154"/>
      <c r="T50" s="155"/>
      <c r="U50" s="155"/>
      <c r="V50" s="155"/>
      <c r="W50" s="155"/>
      <c r="X50" s="154"/>
      <c r="Y50" s="153"/>
      <c r="Z50" s="155"/>
      <c r="AA50" s="155"/>
      <c r="AB50" s="155"/>
      <c r="AC50" s="155"/>
      <c r="AD50" s="155"/>
      <c r="AE50" s="155"/>
      <c r="AF50" s="155"/>
      <c r="AG50" s="155"/>
      <c r="AH50" s="155"/>
      <c r="AI50" s="155"/>
      <c r="AJ50" s="155"/>
      <c r="AK50" s="155"/>
      <c r="AL50" s="155"/>
      <c r="AM50" s="155"/>
      <c r="AN50" s="155"/>
      <c r="AO50" s="154"/>
      <c r="AP50" s="155"/>
      <c r="AQ50" s="155"/>
      <c r="AR50" s="155"/>
      <c r="AS50" s="155"/>
      <c r="AT50" s="154"/>
      <c r="AU50" s="153"/>
      <c r="AV50" s="155"/>
      <c r="AW50" s="155"/>
      <c r="AX50" s="155"/>
      <c r="AY50" s="155"/>
      <c r="AZ50" s="155"/>
      <c r="BA50" s="155"/>
      <c r="BB50" s="155"/>
      <c r="BC50" s="155"/>
      <c r="BD50" s="155"/>
      <c r="BE50" s="155"/>
      <c r="BF50" s="155"/>
      <c r="BG50" s="155"/>
      <c r="BH50" s="155"/>
      <c r="BI50" s="155"/>
      <c r="BJ50" s="155"/>
      <c r="BK50" s="154"/>
      <c r="BL50" s="155"/>
      <c r="BM50" s="155"/>
      <c r="BN50" s="155"/>
      <c r="BO50" s="155"/>
      <c r="BP50" s="154"/>
      <c r="BQ50" s="153"/>
      <c r="BR50" s="155"/>
      <c r="BS50" s="155"/>
      <c r="BT50" s="155"/>
      <c r="BU50" s="155"/>
      <c r="BV50" s="155"/>
      <c r="BW50" s="155"/>
      <c r="BX50" s="155"/>
      <c r="BY50" s="155"/>
      <c r="BZ50" s="155"/>
      <c r="CA50" s="155"/>
      <c r="CB50" s="155"/>
      <c r="CC50" s="155"/>
      <c r="CD50" s="155"/>
      <c r="CE50" s="155"/>
      <c r="CF50" s="155"/>
      <c r="CG50" s="154"/>
      <c r="CH50" s="155"/>
      <c r="CI50" s="155"/>
      <c r="CJ50" s="155"/>
      <c r="CK50" s="155"/>
      <c r="CL50" s="154"/>
      <c r="CM50" s="153"/>
      <c r="CN50" s="155"/>
      <c r="CO50" s="155"/>
      <c r="CP50" s="155"/>
      <c r="CQ50" s="155"/>
      <c r="CR50" s="155"/>
      <c r="CS50" s="155"/>
      <c r="CT50" s="155"/>
      <c r="CU50" s="155"/>
      <c r="CV50" s="155"/>
      <c r="CW50" s="155"/>
      <c r="CX50" s="155"/>
      <c r="CY50" s="155"/>
      <c r="CZ50" s="155"/>
      <c r="DA50" s="155"/>
      <c r="DB50" s="155"/>
      <c r="DC50" s="154"/>
      <c r="DD50" s="155"/>
      <c r="DE50" s="155"/>
      <c r="DF50" s="155"/>
      <c r="DG50" s="155"/>
      <c r="DH50" s="154"/>
      <c r="DI50" s="153"/>
      <c r="DJ50" s="155"/>
      <c r="DK50" s="155"/>
      <c r="DL50" s="155"/>
      <c r="DM50" s="155"/>
      <c r="DN50" s="155"/>
      <c r="DO50" s="155"/>
      <c r="DP50" s="155"/>
      <c r="DQ50" s="155"/>
      <c r="DR50" s="155"/>
      <c r="DS50" s="155"/>
      <c r="DT50" s="155"/>
      <c r="DU50" s="155"/>
      <c r="DV50" s="155"/>
      <c r="DW50" s="155"/>
      <c r="DX50" s="155"/>
      <c r="DY50" s="154"/>
      <c r="DZ50" s="155"/>
      <c r="EA50" s="155"/>
      <c r="EB50" s="155"/>
      <c r="EC50" s="155"/>
      <c r="ED50" s="154"/>
      <c r="EE50" s="153"/>
      <c r="EF50" s="155"/>
      <c r="EG50" s="155"/>
      <c r="EH50" s="155"/>
      <c r="EI50" s="155"/>
      <c r="EJ50" s="155"/>
      <c r="EK50" s="155"/>
      <c r="EL50" s="155"/>
      <c r="EM50" s="155"/>
      <c r="EN50" s="155"/>
      <c r="EO50" s="155"/>
      <c r="EP50" s="155"/>
      <c r="EQ50" s="155"/>
      <c r="ER50" s="155"/>
      <c r="ES50" s="155"/>
      <c r="ET50" s="155"/>
      <c r="EU50" s="154"/>
      <c r="EV50" s="155"/>
      <c r="EW50" s="155"/>
      <c r="EX50" s="155"/>
      <c r="EY50" s="155"/>
      <c r="EZ50" s="154"/>
      <c r="FA50" s="153"/>
      <c r="FB50" s="157">
        <f>Table_Query_from_LOGASnet_DB4[[#Totals],[F001FM]]-SUM(FB52:FB84)</f>
        <v>0</v>
      </c>
      <c r="FC50" s="157">
        <f>Table_Query_from_LOGASnet_DB4[[#Totals],[F002FM]]-SUM(FC52:FC84)</f>
        <v>0</v>
      </c>
      <c r="FD50" s="157">
        <f>Table_Query_from_LOGASnet_DB4[[#Totals],[F003FM]]-SUM(FD52:FD84)</f>
        <v>0</v>
      </c>
      <c r="FE50" s="157">
        <f>Table_Query_from_LOGASnet_DB4[[#Totals],[F004FM]]-SUM(FE52:FE84)</f>
        <v>0</v>
      </c>
      <c r="FF50" s="157">
        <f>Table_Query_from_LOGASnet_DB4[[#Totals],[F005FM]]-SUM(FF52:FF84)</f>
        <v>0</v>
      </c>
      <c r="FG50" s="157">
        <f>Table_Query_from_LOGASnet_DB4[[#Totals],[F006FM]]-SUM(FG52:FG84)</f>
        <v>0</v>
      </c>
      <c r="FH50" s="157">
        <f>Table_Query_from_LOGASnet_DB4[[#Totals],[F005AFM]]-SUM(FH52:FH84)</f>
        <v>0</v>
      </c>
      <c r="FI50" s="157">
        <f>Table_Query_from_LOGASnet_DB4[[#Totals],[F005BFM]]-SUM(FI52:FI84)</f>
        <v>0</v>
      </c>
      <c r="FJ50" s="157">
        <f>Table_Query_from_LOGASnet_DB4[[#Totals],[F005CFM]]-SUM(FJ52:FJ84)</f>
        <v>0</v>
      </c>
      <c r="FK50" s="157">
        <f>Table_Query_from_LOGASnet_DB4[[#Totals],[F006AFM]]-SUM(FK52:FK84)</f>
        <v>0</v>
      </c>
      <c r="FL50" s="157">
        <f>Table_Query_from_LOGASnet_DB4[[#Totals],[F006BFM]]-SUM(FL52:FL84)</f>
        <v>0</v>
      </c>
      <c r="FM50" s="157">
        <f>Table_Query_from_LOGASnet_DB4[[#Totals],[F006CFM]]-SUM(FM52:FM84)</f>
        <v>0</v>
      </c>
      <c r="FN50" s="157">
        <f>Table_Query_from_LOGASnet_DB4[[#Totals],[F007FM]]-SUM(FN52:FN84)</f>
        <v>0</v>
      </c>
      <c r="FO50" s="157">
        <f>Table_Query_from_LOGASnet_DB4[[#Totals],[F008FM]]-SUM(FO52:FO84)</f>
        <v>0</v>
      </c>
      <c r="FP50" s="157">
        <f>Table_Query_from_LOGASnet_DB4[[#Totals],[F009FM]]-SUM(FP52:FP84)</f>
        <v>0</v>
      </c>
      <c r="FQ50" s="157">
        <f>Table_Query_from_LOGASnet_DB4[[#Totals],[F010FM]]-SUM(FQ52:FQ84)</f>
        <v>0</v>
      </c>
      <c r="FR50" s="157">
        <f>Table_Query_from_LOGASnet_DB4[[#Totals],[F011FM]]-SUM(FR52:FR84)</f>
        <v>0</v>
      </c>
      <c r="FS50" s="157">
        <f>Table_Query_from_LOGASnet_DB4[[#Totals],[F012FM]]-SUM(FS52:FS84)</f>
        <v>0</v>
      </c>
      <c r="FT50" s="157">
        <f>Table_Query_from_LOGASnet_DB4[[#Totals],[F013FM]]-SUM(FT52:FT84)</f>
        <v>0</v>
      </c>
      <c r="FU50" s="157">
        <f>Table_Query_from_LOGASnet_DB4[[#Totals],[F013AFM]]-SUM(FU52:FU84)</f>
        <v>0</v>
      </c>
      <c r="FV50" s="157">
        <f>Table_Query_from_LOGASnet_DB4[[#Totals],[F013BFM]]-SUM(FV52:FV84)</f>
        <v>0</v>
      </c>
      <c r="FW50" s="157">
        <f>Table_Query_from_LOGASnet_DB4[[#Totals],[F014FM]]-SUM(FW52:FW84)</f>
        <v>0</v>
      </c>
      <c r="FX50" s="157">
        <f>Table_Query_from_LOGASnet_DB4[[#Totals],[F014AFM]]-SUM(FX52:FX84)</f>
        <v>0</v>
      </c>
      <c r="FY50" s="157">
        <f>Table_Query_from_LOGASnet_DB4[[#Totals],[F014BFM]]-SUM(FY52:FY84)</f>
        <v>0</v>
      </c>
      <c r="FZ50" s="157">
        <f>Table_Query_from_LOGASnet_DB4[[#Totals],[F015FM]]-SUM(FZ52:FZ84)</f>
        <v>0</v>
      </c>
      <c r="GA50" s="157">
        <f>Table_Query_from_LOGASnet_DB4[[#Totals],[F015AFM]]-SUM(GA52:GA84)</f>
        <v>0</v>
      </c>
      <c r="GB50" s="157">
        <f>Table_Query_from_LOGASnet_DB4[[#Totals],[F015BFM]]-SUM(GB52:GB84)</f>
        <v>0</v>
      </c>
      <c r="GC50" s="157">
        <f>Table_Query_from_LOGASnet_DB4[[#Totals],[F016FM]]-SUM(GC52:GC84)</f>
        <v>0</v>
      </c>
      <c r="GD50" s="157">
        <f>Table_Query_from_LOGASnet_DB4[[#Totals],[F017FM]]-SUM(GD52:GD100)</f>
        <v>0</v>
      </c>
      <c r="GE50" s="151"/>
      <c r="GF50" s="127"/>
      <c r="GG50" s="127"/>
      <c r="GH50" s="127"/>
      <c r="GI50" s="127"/>
      <c r="GJ50" s="127"/>
      <c r="GK50" s="127"/>
      <c r="GL50" s="127"/>
      <c r="GM50" s="127"/>
      <c r="GN50" s="127"/>
      <c r="GO50" s="127"/>
      <c r="GP50" s="127"/>
      <c r="GQ50" s="127"/>
    </row>
    <row r="51" spans="1:199" x14ac:dyDescent="0.35">
      <c r="A51" s="127"/>
      <c r="B51" s="127"/>
      <c r="C51" s="127"/>
      <c r="D51" s="155"/>
      <c r="E51" s="155"/>
      <c r="F51" s="155"/>
      <c r="G51" s="155"/>
      <c r="H51" s="156"/>
      <c r="I51" s="156"/>
      <c r="J51" s="156"/>
      <c r="K51" s="156"/>
      <c r="L51" s="155"/>
      <c r="M51" s="155"/>
      <c r="N51" s="155"/>
      <c r="O51" s="155"/>
      <c r="P51" s="156"/>
      <c r="Q51" s="156"/>
      <c r="R51" s="155"/>
      <c r="S51" s="154"/>
      <c r="T51" s="155"/>
      <c r="U51" s="155"/>
      <c r="V51" s="155"/>
      <c r="W51" s="155"/>
      <c r="X51" s="154"/>
      <c r="Y51" s="153"/>
      <c r="Z51" s="155"/>
      <c r="AA51" s="155"/>
      <c r="AB51" s="155"/>
      <c r="AC51" s="155"/>
      <c r="AD51" s="155"/>
      <c r="AE51" s="155"/>
      <c r="AF51" s="155"/>
      <c r="AG51" s="155"/>
      <c r="AH51" s="155"/>
      <c r="AI51" s="155"/>
      <c r="AJ51" s="155"/>
      <c r="AK51" s="155"/>
      <c r="AL51" s="155"/>
      <c r="AM51" s="155"/>
      <c r="AN51" s="155"/>
      <c r="AO51" s="154"/>
      <c r="AP51" s="155"/>
      <c r="AQ51" s="155"/>
      <c r="AR51" s="155"/>
      <c r="AS51" s="155"/>
      <c r="AT51" s="154"/>
      <c r="AU51" s="153"/>
      <c r="AV51" s="155"/>
      <c r="AW51" s="155"/>
      <c r="AX51" s="155"/>
      <c r="AY51" s="155"/>
      <c r="AZ51" s="155"/>
      <c r="BA51" s="155"/>
      <c r="BB51" s="155"/>
      <c r="BC51" s="155"/>
      <c r="BD51" s="155"/>
      <c r="BE51" s="155"/>
      <c r="BF51" s="155"/>
      <c r="BG51" s="155"/>
      <c r="BH51" s="155"/>
      <c r="BI51" s="155"/>
      <c r="BJ51" s="155"/>
      <c r="BK51" s="154"/>
      <c r="BL51" s="155"/>
      <c r="BM51" s="155"/>
      <c r="BN51" s="155"/>
      <c r="BO51" s="155"/>
      <c r="BP51" s="154"/>
      <c r="BQ51" s="153"/>
      <c r="BR51" s="155"/>
      <c r="BS51" s="155"/>
      <c r="BT51" s="155"/>
      <c r="BU51" s="155"/>
      <c r="BV51" s="155"/>
      <c r="BW51" s="155"/>
      <c r="BX51" s="155"/>
      <c r="BY51" s="155"/>
      <c r="BZ51" s="155"/>
      <c r="CA51" s="155"/>
      <c r="CB51" s="155"/>
      <c r="CC51" s="155"/>
      <c r="CD51" s="155"/>
      <c r="CE51" s="155"/>
      <c r="CF51" s="155"/>
      <c r="CG51" s="154"/>
      <c r="CH51" s="155"/>
      <c r="CI51" s="155"/>
      <c r="CJ51" s="155"/>
      <c r="CK51" s="155"/>
      <c r="CL51" s="154"/>
      <c r="CM51" s="153"/>
      <c r="CN51" s="155"/>
      <c r="CO51" s="155"/>
      <c r="CP51" s="155"/>
      <c r="CQ51" s="155"/>
      <c r="CR51" s="155"/>
      <c r="CS51" s="155"/>
      <c r="CT51" s="155"/>
      <c r="CU51" s="155"/>
      <c r="CV51" s="155"/>
      <c r="CW51" s="155"/>
      <c r="CX51" s="155"/>
      <c r="CY51" s="155"/>
      <c r="CZ51" s="155"/>
      <c r="DA51" s="155"/>
      <c r="DB51" s="155"/>
      <c r="DC51" s="154"/>
      <c r="DD51" s="155"/>
      <c r="DE51" s="155"/>
      <c r="DF51" s="155"/>
      <c r="DG51" s="155"/>
      <c r="DH51" s="154"/>
      <c r="DI51" s="153"/>
      <c r="DJ51" s="155"/>
      <c r="DK51" s="155"/>
      <c r="DL51" s="155"/>
      <c r="DM51" s="155"/>
      <c r="DN51" s="155"/>
      <c r="DO51" s="155"/>
      <c r="DP51" s="155"/>
      <c r="DQ51" s="155"/>
      <c r="DR51" s="155"/>
      <c r="DS51" s="155"/>
      <c r="DT51" s="155"/>
      <c r="DU51" s="155"/>
      <c r="DV51" s="155"/>
      <c r="DW51" s="155"/>
      <c r="DX51" s="155"/>
      <c r="DY51" s="154"/>
      <c r="DZ51" s="155"/>
      <c r="EA51" s="155"/>
      <c r="EB51" s="155"/>
      <c r="EC51" s="155"/>
      <c r="ED51" s="154"/>
      <c r="EE51" s="153"/>
      <c r="EF51" s="155"/>
      <c r="EG51" s="155"/>
      <c r="EH51" s="155"/>
      <c r="EI51" s="155"/>
      <c r="EJ51" s="155"/>
      <c r="EK51" s="155"/>
      <c r="EL51" s="155"/>
      <c r="EM51" s="155"/>
      <c r="EN51" s="155"/>
      <c r="EO51" s="155"/>
      <c r="EP51" s="155"/>
      <c r="EQ51" s="155"/>
      <c r="ER51" s="155"/>
      <c r="ES51" s="155"/>
      <c r="ET51" s="155"/>
      <c r="EU51" s="154"/>
      <c r="EV51" s="155"/>
      <c r="EW51" s="155"/>
      <c r="EX51" s="155"/>
      <c r="EY51" s="155"/>
      <c r="EZ51" s="154"/>
      <c r="FA51" s="153"/>
      <c r="FB51" s="152"/>
      <c r="FC51" s="152"/>
      <c r="FD51" s="152"/>
      <c r="FE51" s="152"/>
      <c r="FF51" s="152"/>
      <c r="FG51" s="152"/>
      <c r="FH51" s="152"/>
      <c r="FI51" s="152"/>
      <c r="FJ51" s="152"/>
      <c r="FK51" s="152"/>
      <c r="FL51" s="152"/>
      <c r="FM51" s="152"/>
      <c r="FN51" s="152"/>
      <c r="FO51" s="152"/>
      <c r="FP51" s="152"/>
      <c r="FQ51" s="152"/>
      <c r="FR51" s="152"/>
      <c r="FS51" s="152"/>
      <c r="FT51" s="152"/>
      <c r="FU51" s="152"/>
      <c r="FV51" s="152"/>
      <c r="FW51" s="152"/>
      <c r="FX51" s="152"/>
      <c r="FY51" s="152"/>
      <c r="FZ51" s="152"/>
      <c r="GA51" s="152"/>
      <c r="GB51" s="152"/>
      <c r="GC51" s="152"/>
      <c r="GD51" s="152"/>
      <c r="GE51" s="151"/>
      <c r="GF51" s="127"/>
      <c r="GG51" s="127"/>
      <c r="GH51" s="127"/>
      <c r="GI51" s="127"/>
      <c r="GJ51" s="127"/>
      <c r="GK51" s="127"/>
      <c r="GL51" s="127"/>
      <c r="GM51" s="127"/>
      <c r="GN51" s="127"/>
      <c r="GO51" s="127"/>
      <c r="GP51" s="127"/>
      <c r="GQ51" s="127"/>
    </row>
    <row r="52" spans="1:199" x14ac:dyDescent="0.35">
      <c r="A52" s="311" t="s">
        <v>587</v>
      </c>
      <c r="B52" s="2" t="s">
        <v>579</v>
      </c>
      <c r="C52" s="2">
        <f>SUM(FB52:GD52)</f>
        <v>39974</v>
      </c>
      <c r="FB52" s="2">
        <f>Table_Query_from_LOGASnet_DB4[[#Totals],[F001FM]]</f>
        <v>39974</v>
      </c>
    </row>
    <row r="53" spans="1:199" x14ac:dyDescent="0.35">
      <c r="A53" s="311"/>
      <c r="B53" s="2" t="s">
        <v>578</v>
      </c>
      <c r="C53" s="2">
        <f>SUM(FB53:GD53)</f>
        <v>1698</v>
      </c>
      <c r="FC53" s="2">
        <f>Table_Query_from_LOGASnet_DB4[[#Totals],[F002FM]]</f>
        <v>1698</v>
      </c>
    </row>
    <row r="54" spans="1:199" x14ac:dyDescent="0.35">
      <c r="A54" s="311"/>
      <c r="B54" s="2" t="s">
        <v>577</v>
      </c>
      <c r="C54" s="2">
        <f>SUM(FB54:GD54)</f>
        <v>59</v>
      </c>
      <c r="FD54" s="2">
        <f>Table_Query_from_LOGASnet_DB4[[#Totals],[F003FM]]</f>
        <v>59</v>
      </c>
    </row>
    <row r="56" spans="1:199" x14ac:dyDescent="0.35">
      <c r="A56" s="311" t="s">
        <v>586</v>
      </c>
      <c r="B56" s="2" t="s">
        <v>579</v>
      </c>
      <c r="C56" s="2">
        <f>SUM(FB56:GD56)</f>
        <v>381</v>
      </c>
      <c r="FE56" s="2">
        <f>Table_Query_from_LOGASnet_DB4[[#Totals],[F004FM]]</f>
        <v>381</v>
      </c>
    </row>
    <row r="57" spans="1:199" x14ac:dyDescent="0.35">
      <c r="A57" s="311"/>
      <c r="B57" s="2" t="s">
        <v>578</v>
      </c>
      <c r="C57" s="2">
        <f>SUM(FB57:GD57)</f>
        <v>1100</v>
      </c>
      <c r="FH57" s="2">
        <f>Table_Query_from_LOGASnet_DB4[[#Totals],[F005AFM]]</f>
        <v>852</v>
      </c>
      <c r="FK57" s="2">
        <f>Table_Query_from_LOGASnet_DB4[[#Totals],[F006AFM]]</f>
        <v>248</v>
      </c>
    </row>
    <row r="58" spans="1:199" x14ac:dyDescent="0.35">
      <c r="A58" s="311"/>
      <c r="B58" s="2" t="s">
        <v>577</v>
      </c>
      <c r="C58" s="2">
        <f>SUM(FB58:GD58)</f>
        <v>243</v>
      </c>
      <c r="FN58" s="2">
        <f>Table_Query_from_LOGASnet_DB4[[#Totals],[F007FM]]</f>
        <v>180</v>
      </c>
      <c r="FQ58" s="2">
        <f>Table_Query_from_LOGASnet_DB4[[#Totals],[F010FM]]</f>
        <v>63</v>
      </c>
    </row>
    <row r="60" spans="1:199" x14ac:dyDescent="0.35">
      <c r="A60" s="311" t="s">
        <v>585</v>
      </c>
      <c r="B60" s="2" t="s">
        <v>579</v>
      </c>
      <c r="C60" s="2">
        <f>SUM(FB60:GD60)</f>
        <v>1889</v>
      </c>
      <c r="FF60" s="2">
        <f>Table_Query_from_LOGASnet_DB4[[#Totals],[F005FM]]</f>
        <v>1889</v>
      </c>
    </row>
    <row r="61" spans="1:199" x14ac:dyDescent="0.35">
      <c r="A61" s="311"/>
      <c r="B61" s="2" t="s">
        <v>578</v>
      </c>
      <c r="C61" s="2">
        <f>SUM(FB61:GD61)</f>
        <v>7129</v>
      </c>
      <c r="FI61" s="2">
        <f>Table_Query_from_LOGASnet_DB4[[#Totals],[F005BFM]]</f>
        <v>2428</v>
      </c>
      <c r="FL61" s="2">
        <f>Table_Query_from_LOGASnet_DB4[[#Totals],[F006BFM]]</f>
        <v>4701</v>
      </c>
    </row>
    <row r="62" spans="1:199" x14ac:dyDescent="0.35">
      <c r="A62" s="311"/>
      <c r="B62" s="2" t="s">
        <v>577</v>
      </c>
      <c r="C62" s="2">
        <f>SUM(FB62:GD62)</f>
        <v>1419</v>
      </c>
      <c r="FO62" s="2">
        <f>Table_Query_from_LOGASnet_DB4[[#Totals],[F008FM]]</f>
        <v>471</v>
      </c>
      <c r="FR62" s="2">
        <f>Table_Query_from_LOGASnet_DB4[[#Totals],[F011FM]]</f>
        <v>948</v>
      </c>
    </row>
    <row r="64" spans="1:199" x14ac:dyDescent="0.35">
      <c r="A64" s="310" t="s">
        <v>584</v>
      </c>
      <c r="B64" s="2" t="s">
        <v>579</v>
      </c>
      <c r="C64" s="2">
        <f>SUM(FB64:GD64)</f>
        <v>7430</v>
      </c>
      <c r="FG64" s="2">
        <f>Table_Query_from_LOGASnet_DB4[[#Totals],[F006FM]]</f>
        <v>7430</v>
      </c>
    </row>
    <row r="65" spans="1:184" x14ac:dyDescent="0.35">
      <c r="A65" s="310"/>
      <c r="B65" s="2" t="s">
        <v>578</v>
      </c>
      <c r="C65" s="2">
        <f>SUM(FB65:GD65)</f>
        <v>394</v>
      </c>
      <c r="FJ65" s="2">
        <f>Table_Query_from_LOGASnet_DB4[[#Totals],[F005CFM]]</f>
        <v>394</v>
      </c>
    </row>
    <row r="66" spans="1:184" x14ac:dyDescent="0.35">
      <c r="A66" s="310"/>
      <c r="B66" s="2" t="s">
        <v>577</v>
      </c>
      <c r="C66" s="2">
        <f>SUM(FB66:GD66)</f>
        <v>15120</v>
      </c>
      <c r="FP66" s="2">
        <f>Table_Query_from_LOGASnet_DB4[[#Totals],[F009FM]]</f>
        <v>15120</v>
      </c>
    </row>
    <row r="68" spans="1:184" x14ac:dyDescent="0.35">
      <c r="A68" s="310" t="s">
        <v>583</v>
      </c>
      <c r="B68" s="2" t="s">
        <v>579</v>
      </c>
      <c r="C68" s="2">
        <f>SUM(FB68:GD68)</f>
        <v>0</v>
      </c>
    </row>
    <row r="69" spans="1:184" x14ac:dyDescent="0.35">
      <c r="A69" s="310"/>
      <c r="B69" s="2" t="s">
        <v>578</v>
      </c>
      <c r="C69" s="2">
        <f>SUM(FB69:GD69)</f>
        <v>1303</v>
      </c>
      <c r="FM69" s="2">
        <f>Table_Query_from_LOGASnet_DB4[[#Totals],[F006CFM]]</f>
        <v>1303</v>
      </c>
    </row>
    <row r="70" spans="1:184" x14ac:dyDescent="0.35">
      <c r="A70" s="310"/>
      <c r="B70" s="2" t="s">
        <v>577</v>
      </c>
      <c r="C70" s="2">
        <f>SUM(FB70:GD70)</f>
        <v>7137</v>
      </c>
      <c r="FS70" s="2">
        <f>Table_Query_from_LOGASnet_DB4[[#Totals],[F012FM]]</f>
        <v>7137</v>
      </c>
    </row>
    <row r="72" spans="1:184" x14ac:dyDescent="0.35">
      <c r="A72" s="312" t="s">
        <v>582</v>
      </c>
      <c r="B72" s="2" t="s">
        <v>579</v>
      </c>
      <c r="C72" s="2">
        <f>SUM(FB72:GD72)</f>
        <v>52</v>
      </c>
      <c r="FT72" s="2">
        <f>Table_Query_from_LOGASnet_DB4[[#Totals],[F013FM]]</f>
        <v>52</v>
      </c>
    </row>
    <row r="73" spans="1:184" x14ac:dyDescent="0.35">
      <c r="A73" s="312"/>
      <c r="B73" s="2" t="s">
        <v>578</v>
      </c>
      <c r="C73" s="2">
        <f>SUM(FB73:GD73)</f>
        <v>19</v>
      </c>
      <c r="FW73" s="2">
        <f>Table_Query_from_LOGASnet_DB4[[#Totals],[F014FM]]</f>
        <v>19</v>
      </c>
    </row>
    <row r="74" spans="1:184" x14ac:dyDescent="0.35">
      <c r="A74" s="312"/>
      <c r="B74" s="2" t="s">
        <v>577</v>
      </c>
      <c r="C74" s="2">
        <f>SUM(FB74:GD74)</f>
        <v>24</v>
      </c>
      <c r="FZ74" s="2">
        <f>Table_Query_from_LOGASnet_DB4[[#Totals],[F015FM]]</f>
        <v>24</v>
      </c>
    </row>
    <row r="76" spans="1:184" x14ac:dyDescent="0.35">
      <c r="A76" s="310" t="s">
        <v>581</v>
      </c>
      <c r="B76" s="2" t="s">
        <v>579</v>
      </c>
      <c r="C76" s="2">
        <f>SUM(FB76:GD76)</f>
        <v>13</v>
      </c>
      <c r="FV76" s="2">
        <f>Table_Query_from_LOGASnet_DB4[[#Totals],[F013BFM]]</f>
        <v>13</v>
      </c>
    </row>
    <row r="77" spans="1:184" x14ac:dyDescent="0.35">
      <c r="A77" s="310"/>
      <c r="B77" s="2" t="s">
        <v>578</v>
      </c>
      <c r="C77" s="2">
        <f>SUM(FB77:GD77)</f>
        <v>7</v>
      </c>
      <c r="FY77" s="2">
        <f>Table_Query_from_LOGASnet_DB4[[#Totals],[F014BFM]]</f>
        <v>1</v>
      </c>
      <c r="GB77" s="2">
        <f>Table_Query_from_LOGASnet_DB4[[#Totals],[F015BFM]]</f>
        <v>6</v>
      </c>
    </row>
    <row r="78" spans="1:184" x14ac:dyDescent="0.35">
      <c r="A78" s="310"/>
      <c r="B78" s="2" t="s">
        <v>577</v>
      </c>
      <c r="C78" s="2">
        <f>SUM(FB78:GD78)</f>
        <v>0</v>
      </c>
    </row>
    <row r="80" spans="1:184" x14ac:dyDescent="0.35">
      <c r="A80" s="310" t="s">
        <v>580</v>
      </c>
      <c r="B80" s="2" t="s">
        <v>579</v>
      </c>
      <c r="C80" s="2">
        <f>SUM(FB80:GD80)</f>
        <v>39</v>
      </c>
      <c r="FU80" s="2">
        <f>Table_Query_from_LOGASnet_DB4[[#Totals],[F013AFM]]</f>
        <v>39</v>
      </c>
    </row>
    <row r="81" spans="1:186" x14ac:dyDescent="0.35">
      <c r="A81" s="310"/>
      <c r="B81" s="2" t="s">
        <v>578</v>
      </c>
      <c r="C81" s="2">
        <f>SUM(FB81:GD81)</f>
        <v>36</v>
      </c>
      <c r="FX81" s="2">
        <f>Table_Query_from_LOGASnet_DB4[[#Totals],[F014AFM]]</f>
        <v>18</v>
      </c>
      <c r="GA81" s="2">
        <f>Table_Query_from_LOGASnet_DB4[[#Totals],[F015AFM]]</f>
        <v>18</v>
      </c>
    </row>
    <row r="82" spans="1:186" x14ac:dyDescent="0.35">
      <c r="A82" s="310"/>
      <c r="B82" s="2" t="s">
        <v>577</v>
      </c>
      <c r="C82" s="2">
        <f>SUM(FB82:GD82)</f>
        <v>0</v>
      </c>
    </row>
    <row r="84" spans="1:186" x14ac:dyDescent="0.35">
      <c r="A84" s="150" t="s">
        <v>576</v>
      </c>
      <c r="C84" s="2">
        <f>SUM(FB84:GD84)</f>
        <v>93</v>
      </c>
      <c r="GC84" s="2">
        <f>Table_Query_from_LOGASnet_DB4[[#Totals],[F016FM]]</f>
        <v>93</v>
      </c>
    </row>
    <row r="86" spans="1:186" x14ac:dyDescent="0.35">
      <c r="A86" s="150" t="s">
        <v>575</v>
      </c>
      <c r="C86" s="2">
        <f>SUM(FB86:GD86)</f>
        <v>28</v>
      </c>
      <c r="GD86" s="2">
        <f>Table_Query_from_LOGASnet_DB4[[#Totals],[F017FM]]</f>
        <v>28</v>
      </c>
    </row>
  </sheetData>
  <mergeCells count="8">
    <mergeCell ref="A76:A78"/>
    <mergeCell ref="A80:A82"/>
    <mergeCell ref="A68:A70"/>
    <mergeCell ref="A52:A54"/>
    <mergeCell ref="A56:A58"/>
    <mergeCell ref="A60:A62"/>
    <mergeCell ref="A72:A74"/>
    <mergeCell ref="A64:A66"/>
  </mergeCell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4</vt:i4>
      </vt:variant>
    </vt:vector>
  </HeadingPairs>
  <TitlesOfParts>
    <vt:vector size="25" baseType="lpstr">
      <vt:lpstr>2018FPF2</vt:lpstr>
      <vt:lpstr>2017FPF2</vt:lpstr>
      <vt:lpstr>2016FPF3</vt:lpstr>
      <vt:lpstr>2016FPF2</vt:lpstr>
      <vt:lpstr>2015FPF3</vt:lpstr>
      <vt:lpstr>2018FPF3</vt:lpstr>
      <vt:lpstr>2019FPF2</vt:lpstr>
      <vt:lpstr>(2016_1304)</vt:lpstr>
      <vt:lpstr>2018FPF1</vt:lpstr>
      <vt:lpstr>(2017_1304)</vt:lpstr>
      <vt:lpstr>201718</vt:lpstr>
      <vt:lpstr>(2018_1304)</vt:lpstr>
      <vt:lpstr>201819</vt:lpstr>
      <vt:lpstr>(2019_1304)</vt:lpstr>
      <vt:lpstr>Cover_sheet</vt:lpstr>
      <vt:lpstr>Contents</vt:lpstr>
      <vt:lpstr>(2020_1304)</vt:lpstr>
      <vt:lpstr>(2021_1304)</vt:lpstr>
      <vt:lpstr>FIRE1304_raw</vt:lpstr>
      <vt:lpstr>(2022_1304)</vt:lpstr>
      <vt:lpstr>FIRE1304</vt:lpstr>
      <vt:lpstr>Contents!Print_Area</vt:lpstr>
      <vt:lpstr>'2016FPF2'!Query_from_LOGASnet_DB</vt:lpstr>
      <vt:lpstr>'2018FPF1'!Query_from_LOGASnet_DB</vt:lpstr>
      <vt:lpstr>'2015FPF3'!Query_from_LOGASnet_DB_1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FIRE1304: Firefighters' pension membership and pension transfers by membership type</dc:title>
  <dc:creator/>
  <cp:keywords>data tables, firefighters, transfers, membership, 2022</cp:keywords>
  <cp:lastModifiedBy/>
  <dcterms:created xsi:type="dcterms:W3CDTF">2022-10-14T13:29:51Z</dcterms:created>
  <dcterms:modified xsi:type="dcterms:W3CDTF">2022-10-14T13:30:39Z</dcterms:modified>
</cp:coreProperties>
</file>