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beisgov.sharepoint.com/sites/EnergySecurityAnalysis/Shared Documents/Electricity Modelling/Levelised Cost Model/Generation Costs 2022/GC2022 publication/QA &amp; Corrections to Report/"/>
    </mc:Choice>
  </mc:AlternateContent>
  <xr:revisionPtr revIDLastSave="2" documentId="8_{8F7F8DEC-F9EB-4213-99F3-AF7379C422A6}" xr6:coauthVersionLast="47" xr6:coauthVersionMax="47" xr10:uidLastSave="{9F48F2E2-4B32-42D7-811D-95B17F2B82F1}"/>
  <bookViews>
    <workbookView xWindow="-4845" yWindow="-21720" windowWidth="38640" windowHeight="21240" activeTab="2" xr2:uid="{00000000-000D-0000-FFFF-FFFF00000000}"/>
  </bookViews>
  <sheets>
    <sheet name="Description of variables" sheetId="20" r:id="rId1"/>
    <sheet name="Offshore LCOE" sheetId="14" r:id="rId2"/>
    <sheet name="CCGT LCOE calc" sheetId="23" r:id="rId3"/>
    <sheet name="Deflators" sheetId="1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hidden="1">'[1]Model inputs'!#REF!</definedName>
    <definedName name="__123Graph_ACFSINDIV" hidden="1">[2]Data!#REF!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B" hidden="1">'[1]Model inputs'!#REF!</definedName>
    <definedName name="__123Graph_BCFSINDIV" hidden="1">[2]Data!#REF!</definedName>
    <definedName name="__123Graph_BCFSUK" hidden="1">[2]Data!#REF!</definedName>
    <definedName name="__123Graph_BCHGSPD1" hidden="1">'[3]CHGSPD19.FIN'!$H$10:$H$25</definedName>
    <definedName name="__123Graph_BCHGSPD2" hidden="1">'[3]CHGSPD19.FIN'!$I$11:$I$25</definedName>
    <definedName name="__123Graph_BEFF" hidden="1">'[4]T3 Page 1'!#REF!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CACT13BUD" hidden="1">'[4]FC Page 1'!#REF!</definedName>
    <definedName name="__123Graph_CCFSINDIV" hidden="1">[2]Data!#REF!</definedName>
    <definedName name="__123Graph_CCFSUK" hidden="1">[2]Data!#REF!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CFSINDIV" hidden="1">[2]Data!#REF!</definedName>
    <definedName name="__123Graph_DCFSUK" hidden="1">[2]Data!#REF!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CFSINDIV" hidden="1">[2]Data!#REF!</definedName>
    <definedName name="__123Graph_ECFSUK" hidden="1">[2]Data!#REF!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CFSUK" hidden="1">[2]Data!#REF!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ACTHIC" hidden="1">'[4]FC Page 1'!#REF!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lt_Chk_1_Hdg" hidden="1">[7]BS_Hist_TA!$B$1</definedName>
    <definedName name="Alt_Chk_14_Hdg" hidden="1">[7]BS_Fcast_TO!$B$1</definedName>
    <definedName name="Alt_Chk_15_Hdg" hidden="1">[7]Fcast_OP_TO!$C$117</definedName>
    <definedName name="Alt_Chk_2_Hdg" hidden="1">[7]BS_Hist_TO!$B$1</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BMGHIndex" hidden="1">"O"</definedName>
    <definedName name="Deflator_2010">Deflators!$C$70</definedName>
    <definedName name="Deflator_2011">Deflators!$C$71</definedName>
    <definedName name="Deflator_2012">Deflators!$C$72</definedName>
    <definedName name="Deflator_2013">Deflators!$C$73</definedName>
    <definedName name="Deflator_2014">Deflators!$C$74</definedName>
    <definedName name="Deflator_2015">Deflators!$C$75</definedName>
    <definedName name="Deflator_2016">Deflators!$C$76</definedName>
    <definedName name="Deflator_2017">Deflators!$C$77</definedName>
    <definedName name="Deflator_2018">Deflators!$C$78</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rr_Chk_1_Hdg" hidden="1">[7]Fcast_OP_TO!$C$27</definedName>
    <definedName name="Err_Chk_11_Hdg" hidden="1">[7]IS_Fcast_TO!$B$1</definedName>
    <definedName name="Err_Chk_13_Hdg" hidden="1">[7]BS_Fcast_TO!$B$1</definedName>
    <definedName name="Err_Chk_14_Hdg" hidden="1">[7]CFS_Fcast_TO!$B$1</definedName>
    <definedName name="Err_Chk_15_Hdg" hidden="1">[7]Fcast_OP_TO!$C$117</definedName>
    <definedName name="Err_Chk_2_Hdg" hidden="1">[7]Fcast_OP_TO!$C$44</definedName>
    <definedName name="Err_Chk_3_Hdg" hidden="1">[7]Fcast_OP_TO!$C$64</definedName>
    <definedName name="Err_Chk_4_Hdg" hidden="1">[7]Fcast_OP_TO!$C$76</definedName>
    <definedName name="ExtraProfiles" hidden="1">#REF!</definedName>
    <definedName name="FDDD"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ph1" hidden="1">'[1]Model inputs'!#REF!</definedName>
    <definedName name="Graph2" hidden="1">[2]Data!#REF!</definedName>
    <definedName name="Graph3" hidden="1">'[4]T3 Page 1'!#REF!</definedName>
    <definedName name="Graph4" hidden="1">'[4]FC Page 1'!#REF!</definedName>
    <definedName name="Graph5" hidden="1">'[4]T3 Page 1'!#REF!</definedName>
    <definedName name="Graph6" hidden="1">'[1]Model inputs'!#REF!</definedName>
    <definedName name="Graph7" hidden="1">[2]Data!#REF!</definedName>
    <definedName name="Graph8" hidden="1">[2]Data!#REF!</definedName>
    <definedName name="Header1" hidden="1">IF(COUNTA(#REF!)=0,0,INDEX(#REF!,MATCH(ROW(#REF!),#REF!,TRUE)))+1</definedName>
    <definedName name="Header2" hidden="1">#N/A</definedName>
    <definedName name="Header3Find" hidden="1">#N/A</definedName>
    <definedName name="HL_Alt_Chk_1" hidden="1">[7]BS_Hist_TA!$H$73</definedName>
    <definedName name="HL_Alt_Chk_14" hidden="1">[7]BS_Fcast_TO!$I$72</definedName>
    <definedName name="HL_Alt_Chk_15" hidden="1">[7]Fcast_OP_TO!$I$138</definedName>
    <definedName name="HL_Alt_Chk_2" hidden="1">[7]BS_Hist_TO!$H$74</definedName>
    <definedName name="HL_Err_Chk_1" hidden="1">[7]Fcast_OP_TO!$I$42</definedName>
    <definedName name="HL_Err_Chk_11" hidden="1">[7]IS_Fcast_TO!$I$41</definedName>
    <definedName name="HL_Err_Chk_13" hidden="1">[7]BS_Fcast_TO!$I$70</definedName>
    <definedName name="HL_Err_Chk_14" hidden="1">[7]CFS_Fcast_TO!$I$114</definedName>
    <definedName name="HL_Err_Chk_15" hidden="1">[7]Fcast_OP_TO!$I$136</definedName>
    <definedName name="HL_Err_Chk_2" hidden="1">[7]Fcast_OP_TO!$I$59</definedName>
    <definedName name="HL_Err_Chk_3" hidden="1">[7]Fcast_OP_TO!$I$74</definedName>
    <definedName name="HL_Err_Chk_4" hidden="1">[7]Fcast_OP_TO!$I$86</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al_Workbook_GUID" hidden="1">"1LMS2U6TLKFBVGQISFA5FIYM"</definedName>
    <definedName name="Pop" hidden="1">[9]Population!#REF!</definedName>
    <definedName name="Population" hidden="1">#REF!</definedName>
    <definedName name="Profiles" hidden="1">#REF!</definedName>
    <definedName name="Projections" hidden="1">#REF!</definedName>
    <definedName name="Results" hidden="1">[10]UK99!$A$1:$A$1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3000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4" i="23" l="1"/>
  <c r="O54" i="23"/>
  <c r="P54" i="23"/>
  <c r="Q54" i="23"/>
  <c r="R54" i="23"/>
  <c r="S54" i="23"/>
  <c r="T54" i="23"/>
  <c r="U54" i="23"/>
  <c r="V54" i="23"/>
  <c r="W54" i="23"/>
  <c r="X54" i="23"/>
  <c r="Y54" i="23"/>
  <c r="Z54" i="23"/>
  <c r="AA54" i="23"/>
  <c r="AB54" i="23"/>
  <c r="AC54" i="23"/>
  <c r="AD54" i="23"/>
  <c r="AE54" i="23"/>
  <c r="AF54" i="23"/>
  <c r="AG54" i="23"/>
  <c r="AH54" i="23"/>
  <c r="AI54" i="23"/>
  <c r="AJ54" i="23"/>
  <c r="AK54" i="23"/>
  <c r="N52" i="23"/>
  <c r="O52" i="23"/>
  <c r="P52" i="23"/>
  <c r="Q52" i="23"/>
  <c r="R52" i="23"/>
  <c r="S52" i="23"/>
  <c r="T52" i="23"/>
  <c r="U52" i="23"/>
  <c r="V52" i="23"/>
  <c r="W52" i="23"/>
  <c r="X52" i="23"/>
  <c r="Y52" i="23"/>
  <c r="Z52" i="23"/>
  <c r="AA52" i="23"/>
  <c r="AB52" i="23"/>
  <c r="AC52" i="23"/>
  <c r="AD52" i="23"/>
  <c r="AE52" i="23"/>
  <c r="AF52" i="23"/>
  <c r="AG52" i="23"/>
  <c r="AH52" i="23"/>
  <c r="AI52" i="23"/>
  <c r="AJ52" i="23"/>
  <c r="AK52" i="23"/>
  <c r="M54" i="23"/>
  <c r="M52" i="23"/>
  <c r="N50" i="23"/>
  <c r="O50" i="23"/>
  <c r="P50" i="23"/>
  <c r="Q50" i="23"/>
  <c r="R50" i="23"/>
  <c r="S50" i="23"/>
  <c r="T50" i="23"/>
  <c r="U50" i="23"/>
  <c r="V50" i="23"/>
  <c r="W50" i="23"/>
  <c r="X50" i="23"/>
  <c r="Y50" i="23"/>
  <c r="Z50" i="23"/>
  <c r="AA50" i="23"/>
  <c r="AB50" i="23"/>
  <c r="AC50" i="23"/>
  <c r="AD50" i="23"/>
  <c r="AE50" i="23"/>
  <c r="AF50" i="23"/>
  <c r="AG50" i="23"/>
  <c r="AH50" i="23"/>
  <c r="AI50" i="23"/>
  <c r="AJ50" i="23"/>
  <c r="AK50" i="23"/>
  <c r="M50" i="23"/>
  <c r="F42" i="23"/>
  <c r="P54" i="14" l="1"/>
  <c r="Q54" i="14"/>
  <c r="R54" i="14"/>
  <c r="S54" i="14"/>
  <c r="T54" i="14"/>
  <c r="U54" i="14"/>
  <c r="V54" i="14"/>
  <c r="W54" i="14"/>
  <c r="X54" i="14"/>
  <c r="Y54" i="14"/>
  <c r="Z54" i="14"/>
  <c r="AA54" i="14"/>
  <c r="AB54" i="14"/>
  <c r="AC54" i="14"/>
  <c r="AD54" i="14"/>
  <c r="AE54" i="14"/>
  <c r="AF54" i="14"/>
  <c r="AG54" i="14"/>
  <c r="AH54" i="14"/>
  <c r="AI54" i="14"/>
  <c r="AJ54" i="14"/>
  <c r="AK54" i="14"/>
  <c r="AL54" i="14"/>
  <c r="AM54" i="14"/>
  <c r="AN54" i="14"/>
  <c r="AO54" i="14"/>
  <c r="AP54" i="14"/>
  <c r="AQ54" i="14"/>
  <c r="AR54" i="14"/>
  <c r="O54" i="14"/>
  <c r="P52" i="14"/>
  <c r="Q52" i="14"/>
  <c r="R52" i="14"/>
  <c r="S52" i="14"/>
  <c r="T52" i="14"/>
  <c r="U52" i="14"/>
  <c r="V52" i="14"/>
  <c r="W52" i="14"/>
  <c r="X52" i="14"/>
  <c r="Y52" i="14"/>
  <c r="Z52" i="14"/>
  <c r="AA52" i="14"/>
  <c r="AB52" i="14"/>
  <c r="AC52" i="14"/>
  <c r="AD52" i="14"/>
  <c r="AE52" i="14"/>
  <c r="AF52" i="14"/>
  <c r="AG52" i="14"/>
  <c r="AH52" i="14"/>
  <c r="AI52" i="14"/>
  <c r="AJ52" i="14"/>
  <c r="AK52" i="14"/>
  <c r="AL52" i="14"/>
  <c r="AM52" i="14"/>
  <c r="AN52" i="14"/>
  <c r="AO52" i="14"/>
  <c r="AP52" i="14"/>
  <c r="AQ52" i="14"/>
  <c r="AR52" i="14"/>
  <c r="O52" i="14"/>
  <c r="P50" i="14" l="1"/>
  <c r="Q50" i="14"/>
  <c r="R50" i="14"/>
  <c r="S50" i="14"/>
  <c r="T50" i="14"/>
  <c r="U50" i="14"/>
  <c r="V50" i="14"/>
  <c r="W50" i="14"/>
  <c r="X50" i="14"/>
  <c r="Y50" i="14"/>
  <c r="Z50" i="14"/>
  <c r="AA50" i="14"/>
  <c r="AB50" i="14"/>
  <c r="AC50" i="14"/>
  <c r="AD50" i="14"/>
  <c r="AE50" i="14"/>
  <c r="AF50" i="14"/>
  <c r="AG50" i="14"/>
  <c r="AH50" i="14"/>
  <c r="AI50" i="14"/>
  <c r="AJ50" i="14"/>
  <c r="AK50" i="14"/>
  <c r="AL50" i="14"/>
  <c r="AM50" i="14"/>
  <c r="AN50" i="14"/>
  <c r="AO50" i="14"/>
  <c r="AP50" i="14"/>
  <c r="AQ50" i="14"/>
  <c r="AR50" i="14"/>
  <c r="O50" i="14"/>
  <c r="F42" i="14"/>
  <c r="D6" i="23" l="1"/>
  <c r="D7" i="23" s="1"/>
  <c r="D9" i="23" l="1"/>
  <c r="D8" i="23"/>
  <c r="Y55" i="23" l="1"/>
  <c r="AG55" i="23"/>
  <c r="S55" i="23"/>
  <c r="AA55" i="23"/>
  <c r="AI55" i="23"/>
  <c r="F44" i="23"/>
  <c r="K44" i="23" s="1"/>
  <c r="J42" i="23"/>
  <c r="F35" i="23"/>
  <c r="H35" i="23" s="1"/>
  <c r="F33" i="23"/>
  <c r="H33" i="23" s="1"/>
  <c r="AK27" i="23"/>
  <c r="AJ27" i="23"/>
  <c r="AJ60" i="23" s="1"/>
  <c r="AI27" i="23"/>
  <c r="AI60" i="23" s="1"/>
  <c r="AH27" i="23"/>
  <c r="AG27" i="23"/>
  <c r="AF27" i="23"/>
  <c r="AF60" i="23" s="1"/>
  <c r="AE27" i="23"/>
  <c r="AE60" i="23" s="1"/>
  <c r="AD27" i="23"/>
  <c r="AC27" i="23"/>
  <c r="AB27" i="23"/>
  <c r="AB60" i="23" s="1"/>
  <c r="AA27" i="23"/>
  <c r="AA60" i="23" s="1"/>
  <c r="Z27" i="23"/>
  <c r="Y27" i="23"/>
  <c r="X27" i="23"/>
  <c r="X60" i="23" s="1"/>
  <c r="W27" i="23"/>
  <c r="W60" i="23" s="1"/>
  <c r="V27" i="23"/>
  <c r="V60" i="23" s="1"/>
  <c r="U27" i="23"/>
  <c r="U60" i="23" s="1"/>
  <c r="T27" i="23"/>
  <c r="T60" i="23" s="1"/>
  <c r="S27" i="23"/>
  <c r="S60" i="23" s="1"/>
  <c r="R27" i="23"/>
  <c r="Q27" i="23"/>
  <c r="P27" i="23"/>
  <c r="P60" i="23" s="1"/>
  <c r="O27" i="23"/>
  <c r="O60" i="23" s="1"/>
  <c r="N27" i="23"/>
  <c r="N60" i="23" s="1"/>
  <c r="M27" i="23"/>
  <c r="M60" i="23" s="1"/>
  <c r="Q65" i="23" l="1"/>
  <c r="Q66" i="23" s="1"/>
  <c r="Q80" i="23" s="1"/>
  <c r="Q60" i="23"/>
  <c r="Y65" i="23"/>
  <c r="Y66" i="23" s="1"/>
  <c r="Y67" i="23" s="1"/>
  <c r="Y60" i="23"/>
  <c r="AG65" i="23"/>
  <c r="AG66" i="23" s="1"/>
  <c r="AG80" i="23" s="1"/>
  <c r="AG60" i="23"/>
  <c r="R65" i="23"/>
  <c r="R66" i="23" s="1"/>
  <c r="R67" i="23" s="1"/>
  <c r="R60" i="23"/>
  <c r="Z65" i="23"/>
  <c r="Z66" i="23" s="1"/>
  <c r="Z80" i="23" s="1"/>
  <c r="Z60" i="23"/>
  <c r="AH65" i="23"/>
  <c r="AH66" i="23" s="1"/>
  <c r="AH67" i="23" s="1"/>
  <c r="AH60" i="23"/>
  <c r="AC65" i="23"/>
  <c r="AC66" i="23" s="1"/>
  <c r="AC67" i="23" s="1"/>
  <c r="AC60" i="23"/>
  <c r="AK65" i="23"/>
  <c r="AK66" i="23" s="1"/>
  <c r="AK67" i="23" s="1"/>
  <c r="AK60" i="23"/>
  <c r="AD65" i="23"/>
  <c r="AD66" i="23" s="1"/>
  <c r="AD60" i="23"/>
  <c r="AE55" i="23"/>
  <c r="M55" i="23"/>
  <c r="AJ55" i="23"/>
  <c r="AB55" i="23"/>
  <c r="T55" i="23"/>
  <c r="Q55" i="23"/>
  <c r="W55" i="23"/>
  <c r="L44" i="23"/>
  <c r="O55" i="23"/>
  <c r="AH55" i="23"/>
  <c r="Z55" i="23"/>
  <c r="R55" i="23"/>
  <c r="I35" i="23"/>
  <c r="AF55" i="23"/>
  <c r="X55" i="23"/>
  <c r="P55" i="23"/>
  <c r="N55" i="23"/>
  <c r="J44" i="23"/>
  <c r="J45" i="23" s="1"/>
  <c r="H36" i="23"/>
  <c r="H37" i="23" s="1"/>
  <c r="AD55" i="23"/>
  <c r="V55" i="23"/>
  <c r="AK55" i="23"/>
  <c r="AC55" i="23"/>
  <c r="U55" i="23"/>
  <c r="I33" i="23"/>
  <c r="U65" i="23"/>
  <c r="U66" i="23" s="1"/>
  <c r="U80" i="23" s="1"/>
  <c r="AI65" i="23"/>
  <c r="AI66" i="23" s="1"/>
  <c r="AI80" i="23" s="1"/>
  <c r="AB65" i="23"/>
  <c r="AB66" i="23" s="1"/>
  <c r="AB80" i="23" s="1"/>
  <c r="AJ65" i="23"/>
  <c r="AJ66" i="23" s="1"/>
  <c r="AJ80" i="23" s="1"/>
  <c r="S65" i="23"/>
  <c r="S66" i="23" s="1"/>
  <c r="S80" i="23" s="1"/>
  <c r="T65" i="23"/>
  <c r="T66" i="23" s="1"/>
  <c r="T67" i="23" s="1"/>
  <c r="AA65" i="23"/>
  <c r="AA66" i="23" s="1"/>
  <c r="AA80" i="23" s="1"/>
  <c r="Z67" i="23"/>
  <c r="AC80" i="23"/>
  <c r="AD80" i="23"/>
  <c r="AD67" i="23"/>
  <c r="Q67" i="23"/>
  <c r="AG67" i="23"/>
  <c r="K42" i="23"/>
  <c r="K45" i="23" s="1"/>
  <c r="V65" i="23"/>
  <c r="V66" i="23" s="1"/>
  <c r="N65" i="23"/>
  <c r="N66" i="23" s="1"/>
  <c r="M65" i="23"/>
  <c r="M66" i="23" s="1"/>
  <c r="M80" i="23" s="1"/>
  <c r="L42" i="23"/>
  <c r="O65" i="23"/>
  <c r="O66" i="23" s="1"/>
  <c r="W65" i="23"/>
  <c r="W66" i="23" s="1"/>
  <c r="AE65" i="23"/>
  <c r="AE66" i="23" s="1"/>
  <c r="P65" i="23"/>
  <c r="P66" i="23" s="1"/>
  <c r="X65" i="23"/>
  <c r="X66" i="23" s="1"/>
  <c r="AF65" i="23"/>
  <c r="AF66" i="23" s="1"/>
  <c r="Y80" i="23" l="1"/>
  <c r="AH80" i="23"/>
  <c r="R80" i="23"/>
  <c r="AK80" i="23"/>
  <c r="L45" i="23"/>
  <c r="AA67" i="23"/>
  <c r="AJ67" i="23"/>
  <c r="AB67" i="23"/>
  <c r="U67" i="23"/>
  <c r="I36" i="23"/>
  <c r="T80" i="23"/>
  <c r="AI67" i="23"/>
  <c r="S67" i="23"/>
  <c r="W67" i="23"/>
  <c r="W80" i="23"/>
  <c r="N80" i="23"/>
  <c r="N67" i="23"/>
  <c r="X67" i="23"/>
  <c r="X80" i="23"/>
  <c r="AE67" i="23"/>
  <c r="AE80" i="23"/>
  <c r="O67" i="23"/>
  <c r="O80" i="23"/>
  <c r="M67" i="23"/>
  <c r="AF67" i="23"/>
  <c r="AF80" i="23"/>
  <c r="V80" i="23"/>
  <c r="V67" i="23"/>
  <c r="P67" i="23"/>
  <c r="P80" i="23"/>
  <c r="M73" i="23" l="1"/>
  <c r="N73" i="23"/>
  <c r="N81" i="23"/>
  <c r="N82" i="23" s="1"/>
  <c r="M81" i="23"/>
  <c r="M82" i="23" s="1"/>
  <c r="I22" i="23" l="1"/>
  <c r="I19" i="23"/>
  <c r="H19" i="23"/>
  <c r="J22" i="23" l="1"/>
  <c r="I37" i="23"/>
  <c r="F37" i="23" s="1"/>
  <c r="AI73" i="23"/>
  <c r="V73" i="23"/>
  <c r="AD73" i="23"/>
  <c r="AL73" i="23"/>
  <c r="AA73" i="23"/>
  <c r="U73" i="23"/>
  <c r="AK73" i="23"/>
  <c r="S73" i="23"/>
  <c r="O73" i="23"/>
  <c r="W73" i="23"/>
  <c r="AE73" i="23"/>
  <c r="AM73" i="23"/>
  <c r="AQ73" i="23"/>
  <c r="Q73" i="23"/>
  <c r="Y73" i="23"/>
  <c r="AG73" i="23"/>
  <c r="AO73" i="23"/>
  <c r="AC73" i="23"/>
  <c r="R73" i="23"/>
  <c r="Z73" i="23"/>
  <c r="AH73" i="23"/>
  <c r="AP73" i="23"/>
  <c r="P73" i="23"/>
  <c r="X73" i="23"/>
  <c r="AF73" i="23"/>
  <c r="AN73" i="23"/>
  <c r="T73" i="23"/>
  <c r="AB73" i="23"/>
  <c r="AJ73" i="23"/>
  <c r="AR73" i="23"/>
  <c r="K22" i="23" l="1"/>
  <c r="J46" i="23"/>
  <c r="T81" i="23"/>
  <c r="Y81" i="23"/>
  <c r="J19" i="23"/>
  <c r="Q81" i="23"/>
  <c r="AO87" i="23"/>
  <c r="AB81" i="23"/>
  <c r="AR87" i="23"/>
  <c r="AJ81" i="23"/>
  <c r="Y87" i="23" l="1"/>
  <c r="Y82" i="23"/>
  <c r="AJ87" i="23"/>
  <c r="AJ82" i="23"/>
  <c r="L22" i="23"/>
  <c r="K46" i="23"/>
  <c r="Q87" i="23"/>
  <c r="Q82" i="23"/>
  <c r="T87" i="23"/>
  <c r="T82" i="23"/>
  <c r="AB87" i="23"/>
  <c r="AB82" i="23"/>
  <c r="AK81" i="23"/>
  <c r="S81" i="23"/>
  <c r="AI81" i="23"/>
  <c r="AL87" i="23"/>
  <c r="W81" i="23"/>
  <c r="AG81" i="23"/>
  <c r="AD81" i="23"/>
  <c r="O81" i="23"/>
  <c r="AP87" i="23"/>
  <c r="U81" i="23"/>
  <c r="P81" i="23"/>
  <c r="AF81" i="23"/>
  <c r="R81" i="23"/>
  <c r="AQ87" i="23"/>
  <c r="Z81" i="23"/>
  <c r="AM87" i="23"/>
  <c r="AA81" i="23"/>
  <c r="V81" i="23"/>
  <c r="X81" i="23"/>
  <c r="K19" i="23"/>
  <c r="AE81" i="23"/>
  <c r="AH81" i="23"/>
  <c r="AN87" i="23"/>
  <c r="AC81" i="23"/>
  <c r="M42" i="14"/>
  <c r="O27" i="14"/>
  <c r="O60" i="14" s="1"/>
  <c r="I22" i="14"/>
  <c r="P87" i="23" l="1"/>
  <c r="P82" i="23"/>
  <c r="AA87" i="23"/>
  <c r="AA82" i="23"/>
  <c r="AK87" i="23"/>
  <c r="AK82" i="23"/>
  <c r="V87" i="23"/>
  <c r="V82" i="23"/>
  <c r="U87" i="23"/>
  <c r="U82" i="23"/>
  <c r="S87" i="23"/>
  <c r="S82" i="23"/>
  <c r="AC87" i="23"/>
  <c r="AC82" i="23"/>
  <c r="O87" i="23"/>
  <c r="O82" i="23"/>
  <c r="X87" i="23"/>
  <c r="X82" i="23"/>
  <c r="AI87" i="23"/>
  <c r="AI82" i="23"/>
  <c r="Z87" i="23"/>
  <c r="Z82" i="23"/>
  <c r="AD87" i="23"/>
  <c r="AD82" i="23"/>
  <c r="M22" i="23"/>
  <c r="L46" i="23"/>
  <c r="F46" i="23" s="1"/>
  <c r="AH87" i="23"/>
  <c r="AH82" i="23"/>
  <c r="AG87" i="23"/>
  <c r="AG82" i="23"/>
  <c r="AE87" i="23"/>
  <c r="AE82" i="23"/>
  <c r="R87" i="23"/>
  <c r="R82" i="23"/>
  <c r="W87" i="23"/>
  <c r="W82" i="23"/>
  <c r="AF87" i="23"/>
  <c r="AF82" i="23"/>
  <c r="L19" i="23"/>
  <c r="F44" i="14"/>
  <c r="J22" i="14"/>
  <c r="K22" i="14" s="1"/>
  <c r="L22" i="14" s="1"/>
  <c r="M22" i="14" s="1"/>
  <c r="N22" i="14" s="1"/>
  <c r="O22" i="14" s="1"/>
  <c r="P22" i="14" s="1"/>
  <c r="Q22" i="14" s="1"/>
  <c r="R22" i="14" s="1"/>
  <c r="S22" i="14" s="1"/>
  <c r="T22" i="14" s="1"/>
  <c r="U22" i="14" s="1"/>
  <c r="V22" i="14" s="1"/>
  <c r="W22" i="14" s="1"/>
  <c r="X22" i="14" s="1"/>
  <c r="Y22" i="14" s="1"/>
  <c r="H20" i="14"/>
  <c r="H19" i="14" s="1"/>
  <c r="O28" i="14" l="1"/>
  <c r="M61" i="23"/>
  <c r="M56" i="23"/>
  <c r="M28" i="23"/>
  <c r="M68" i="23"/>
  <c r="M83" i="23"/>
  <c r="M74" i="23"/>
  <c r="N22" i="23"/>
  <c r="M19" i="23"/>
  <c r="Z22" i="14"/>
  <c r="M44" i="14"/>
  <c r="N44" i="14"/>
  <c r="N61" i="23" l="1"/>
  <c r="N28" i="23"/>
  <c r="N56" i="23"/>
  <c r="N68" i="23"/>
  <c r="N74" i="23"/>
  <c r="N83" i="23"/>
  <c r="O22" i="23"/>
  <c r="N19" i="23"/>
  <c r="AA22" i="14"/>
  <c r="I20" i="14"/>
  <c r="O56" i="23" l="1"/>
  <c r="O28" i="23"/>
  <c r="O61" i="23"/>
  <c r="O68" i="23"/>
  <c r="P22" i="23"/>
  <c r="O74" i="23"/>
  <c r="O88" i="23"/>
  <c r="O83" i="23"/>
  <c r="O19" i="23"/>
  <c r="AB22" i="14"/>
  <c r="F33" i="14"/>
  <c r="H33" i="14" s="1"/>
  <c r="F35" i="14"/>
  <c r="AN27" i="14"/>
  <c r="AN60" i="14" s="1"/>
  <c r="W27" i="14"/>
  <c r="W60" i="14" s="1"/>
  <c r="AE27" i="14"/>
  <c r="AE60" i="14" s="1"/>
  <c r="AM27" i="14"/>
  <c r="AM60" i="14" s="1"/>
  <c r="X27" i="14"/>
  <c r="X60" i="14" s="1"/>
  <c r="AG27" i="14"/>
  <c r="AG60" i="14" s="1"/>
  <c r="P27" i="14"/>
  <c r="Q27" i="14"/>
  <c r="Q60" i="14" s="1"/>
  <c r="Y27" i="14"/>
  <c r="Y60" i="14" s="1"/>
  <c r="R27" i="14"/>
  <c r="R60" i="14" s="1"/>
  <c r="Z27" i="14"/>
  <c r="Z60" i="14" s="1"/>
  <c r="AH27" i="14"/>
  <c r="AH60" i="14" s="1"/>
  <c r="AP27" i="14"/>
  <c r="AP60" i="14" s="1"/>
  <c r="AO27" i="14"/>
  <c r="AO60" i="14" s="1"/>
  <c r="S27" i="14"/>
  <c r="S60" i="14" s="1"/>
  <c r="AA27" i="14"/>
  <c r="AA60" i="14" s="1"/>
  <c r="AI27" i="14"/>
  <c r="AI60" i="14" s="1"/>
  <c r="AQ27" i="14"/>
  <c r="AQ60" i="14" s="1"/>
  <c r="T27" i="14"/>
  <c r="T60" i="14" s="1"/>
  <c r="AB27" i="14"/>
  <c r="AB60" i="14" s="1"/>
  <c r="AJ27" i="14"/>
  <c r="AJ60" i="14" s="1"/>
  <c r="AR27" i="14"/>
  <c r="AR60" i="14" s="1"/>
  <c r="U27" i="14"/>
  <c r="U60" i="14" s="1"/>
  <c r="AC27" i="14"/>
  <c r="AC60" i="14" s="1"/>
  <c r="AK27" i="14"/>
  <c r="AK60" i="14" s="1"/>
  <c r="V27" i="14"/>
  <c r="V60" i="14" s="1"/>
  <c r="AD27" i="14"/>
  <c r="AD60" i="14" s="1"/>
  <c r="AL27" i="14"/>
  <c r="AL60" i="14" s="1"/>
  <c r="AF27" i="14"/>
  <c r="AF60" i="14" s="1"/>
  <c r="J20" i="14"/>
  <c r="P28" i="14" l="1"/>
  <c r="P60" i="14"/>
  <c r="P56" i="23"/>
  <c r="P28" i="23"/>
  <c r="P61" i="23"/>
  <c r="P68" i="23"/>
  <c r="Q22" i="23"/>
  <c r="P74" i="23"/>
  <c r="P83" i="23"/>
  <c r="P88" i="23"/>
  <c r="P19" i="23"/>
  <c r="AA55" i="14"/>
  <c r="AA56" i="14" s="1"/>
  <c r="AC22" i="14"/>
  <c r="I35" i="14"/>
  <c r="L35" i="14"/>
  <c r="K35" i="14"/>
  <c r="J35" i="14"/>
  <c r="K33" i="14"/>
  <c r="L33" i="14"/>
  <c r="J33" i="14"/>
  <c r="I33" i="14"/>
  <c r="V55" i="14"/>
  <c r="V56" i="14" s="1"/>
  <c r="AE65" i="14"/>
  <c r="AE66" i="14" s="1"/>
  <c r="AE71" i="14"/>
  <c r="AA65" i="14"/>
  <c r="AA66" i="14" s="1"/>
  <c r="AA67" i="14" s="1"/>
  <c r="AA71" i="14"/>
  <c r="AA72" i="14" s="1"/>
  <c r="U65" i="14"/>
  <c r="U66" i="14" s="1"/>
  <c r="U67" i="14" s="1"/>
  <c r="U71" i="14"/>
  <c r="U72" i="14" s="1"/>
  <c r="W65" i="14"/>
  <c r="W66" i="14" s="1"/>
  <c r="W67" i="14" s="1"/>
  <c r="W71" i="14"/>
  <c r="W72" i="14" s="1"/>
  <c r="AC65" i="14"/>
  <c r="AC66" i="14" s="1"/>
  <c r="AC71" i="14"/>
  <c r="AF65" i="14"/>
  <c r="AF66" i="14" s="1"/>
  <c r="AF71" i="14"/>
  <c r="Y65" i="14"/>
  <c r="Y66" i="14" s="1"/>
  <c r="Y67" i="14" s="1"/>
  <c r="Y71" i="14"/>
  <c r="Y72" i="14" s="1"/>
  <c r="AR65" i="14"/>
  <c r="AR66" i="14" s="1"/>
  <c r="Q65" i="14"/>
  <c r="Q66" i="14" s="1"/>
  <c r="Q67" i="14" s="1"/>
  <c r="Q71" i="14"/>
  <c r="Q72" i="14" s="1"/>
  <c r="AN65" i="14"/>
  <c r="AN66" i="14" s="1"/>
  <c r="AL65" i="14"/>
  <c r="AL66" i="14" s="1"/>
  <c r="AJ65" i="14"/>
  <c r="AJ66" i="14" s="1"/>
  <c r="O65" i="14"/>
  <c r="O66" i="14" s="1"/>
  <c r="O67" i="14" s="1"/>
  <c r="O71" i="14"/>
  <c r="O72" i="14" s="1"/>
  <c r="P65" i="14"/>
  <c r="P66" i="14" s="1"/>
  <c r="P67" i="14" s="1"/>
  <c r="P71" i="14"/>
  <c r="P72" i="14" s="1"/>
  <c r="S65" i="14"/>
  <c r="S66" i="14" s="1"/>
  <c r="S67" i="14" s="1"/>
  <c r="S71" i="14"/>
  <c r="S72" i="14" s="1"/>
  <c r="AO65" i="14"/>
  <c r="AO66" i="14" s="1"/>
  <c r="AD65" i="14"/>
  <c r="AD66" i="14" s="1"/>
  <c r="AD71" i="14"/>
  <c r="AB65" i="14"/>
  <c r="AB66" i="14" s="1"/>
  <c r="AB67" i="14" s="1"/>
  <c r="AB71" i="14"/>
  <c r="AB72" i="14" s="1"/>
  <c r="AP65" i="14"/>
  <c r="AP66" i="14" s="1"/>
  <c r="AG65" i="14"/>
  <c r="AG66" i="14" s="1"/>
  <c r="AG71" i="14"/>
  <c r="V65" i="14"/>
  <c r="V66" i="14" s="1"/>
  <c r="V67" i="14" s="1"/>
  <c r="V71" i="14"/>
  <c r="V72" i="14" s="1"/>
  <c r="T65" i="14"/>
  <c r="T66" i="14" s="1"/>
  <c r="T67" i="14" s="1"/>
  <c r="T71" i="14"/>
  <c r="T72" i="14" s="1"/>
  <c r="AH65" i="14"/>
  <c r="AH66" i="14" s="1"/>
  <c r="AH71" i="14"/>
  <c r="X65" i="14"/>
  <c r="X66" i="14" s="1"/>
  <c r="X67" i="14" s="1"/>
  <c r="X71" i="14"/>
  <c r="X72" i="14" s="1"/>
  <c r="AQ65" i="14"/>
  <c r="AQ66" i="14" s="1"/>
  <c r="Z65" i="14"/>
  <c r="Z66" i="14" s="1"/>
  <c r="Z67" i="14" s="1"/>
  <c r="Z71" i="14"/>
  <c r="Z72" i="14" s="1"/>
  <c r="AK65" i="14"/>
  <c r="AK66" i="14" s="1"/>
  <c r="AI65" i="14"/>
  <c r="AI66" i="14" s="1"/>
  <c r="R65" i="14"/>
  <c r="R66" i="14" s="1"/>
  <c r="R67" i="14" s="1"/>
  <c r="R71" i="14"/>
  <c r="R72" i="14" s="1"/>
  <c r="AM65" i="14"/>
  <c r="AM66" i="14" s="1"/>
  <c r="AG55" i="14"/>
  <c r="AN55" i="14"/>
  <c r="P55" i="14"/>
  <c r="P56" i="14" s="1"/>
  <c r="H35" i="14"/>
  <c r="Z55" i="14"/>
  <c r="Z56" i="14" s="1"/>
  <c r="AJ55" i="14"/>
  <c r="S55" i="14"/>
  <c r="S56" i="14" s="1"/>
  <c r="AC55" i="14"/>
  <c r="AB55" i="14"/>
  <c r="AB56" i="14" s="1"/>
  <c r="Q55" i="14"/>
  <c r="Q56" i="14" s="1"/>
  <c r="AL55" i="14"/>
  <c r="AP55" i="14"/>
  <c r="AC28" i="14"/>
  <c r="AC61" i="14"/>
  <c r="U28" i="14"/>
  <c r="U61" i="14"/>
  <c r="S28" i="14"/>
  <c r="S61" i="14"/>
  <c r="Y28" i="14"/>
  <c r="Y61" i="14"/>
  <c r="W28" i="14"/>
  <c r="W61" i="14"/>
  <c r="Q28" i="14"/>
  <c r="Q61" i="14"/>
  <c r="U55" i="14"/>
  <c r="U56" i="14" s="1"/>
  <c r="O61" i="14"/>
  <c r="P61" i="14"/>
  <c r="AA28" i="14"/>
  <c r="AA61" i="14"/>
  <c r="AB28" i="14"/>
  <c r="AB61" i="14"/>
  <c r="Y55" i="14"/>
  <c r="Y56" i="14" s="1"/>
  <c r="AE55" i="14"/>
  <c r="V28" i="14"/>
  <c r="V61" i="14"/>
  <c r="T28" i="14"/>
  <c r="T61" i="14"/>
  <c r="X28" i="14"/>
  <c r="X61" i="14"/>
  <c r="Z28" i="14"/>
  <c r="Z61" i="14"/>
  <c r="AQ55" i="14"/>
  <c r="R28" i="14"/>
  <c r="R61" i="14"/>
  <c r="X55" i="14"/>
  <c r="X56" i="14" s="1"/>
  <c r="AK55" i="14"/>
  <c r="AH55" i="14"/>
  <c r="R55" i="14"/>
  <c r="R56" i="14" s="1"/>
  <c r="AR55" i="14"/>
  <c r="AI55" i="14"/>
  <c r="AM55" i="14"/>
  <c r="AO55" i="14"/>
  <c r="AF55" i="14"/>
  <c r="AD55" i="14"/>
  <c r="W55" i="14"/>
  <c r="W56" i="14" s="1"/>
  <c r="T55" i="14"/>
  <c r="T56" i="14" s="1"/>
  <c r="O55" i="14"/>
  <c r="O56" i="14" s="1"/>
  <c r="N42" i="14"/>
  <c r="N45" i="14" s="1"/>
  <c r="N46" i="14" s="1"/>
  <c r="M45" i="14"/>
  <c r="M46" i="14" s="1"/>
  <c r="K20" i="14"/>
  <c r="F46" i="14" l="1"/>
  <c r="Q28" i="23"/>
  <c r="Q56" i="23"/>
  <c r="Q68" i="23"/>
  <c r="Q61" i="23"/>
  <c r="Q83" i="23"/>
  <c r="R22" i="23"/>
  <c r="Q74" i="23"/>
  <c r="Q88" i="23"/>
  <c r="Q19" i="23"/>
  <c r="I36" i="14"/>
  <c r="I37" i="14" s="1"/>
  <c r="AC56" i="14"/>
  <c r="AC67" i="14"/>
  <c r="AC72" i="14"/>
  <c r="H36" i="14"/>
  <c r="H37" i="14" s="1"/>
  <c r="J36" i="14"/>
  <c r="J37" i="14" s="1"/>
  <c r="L36" i="14"/>
  <c r="L37" i="14" s="1"/>
  <c r="AD22" i="14"/>
  <c r="K36" i="14"/>
  <c r="K37" i="14" s="1"/>
  <c r="J19" i="14"/>
  <c r="K19" i="14"/>
  <c r="I19" i="14"/>
  <c r="L20" i="14"/>
  <c r="L19" i="14" s="1"/>
  <c r="AD61" i="14" l="1"/>
  <c r="R56" i="23"/>
  <c r="R28" i="23"/>
  <c r="R68" i="23"/>
  <c r="R61" i="23"/>
  <c r="R83" i="23"/>
  <c r="R88" i="23"/>
  <c r="S22" i="23"/>
  <c r="R74" i="23"/>
  <c r="R19" i="23"/>
  <c r="AD72" i="14"/>
  <c r="AD56" i="14"/>
  <c r="AD67" i="14"/>
  <c r="AE22" i="14"/>
  <c r="AD28" i="14"/>
  <c r="F37" i="14"/>
  <c r="M20" i="14"/>
  <c r="M19" i="14" s="1"/>
  <c r="S28" i="23" l="1"/>
  <c r="S56" i="23"/>
  <c r="S61" i="23"/>
  <c r="S68" i="23"/>
  <c r="S83" i="23"/>
  <c r="S88" i="23"/>
  <c r="S74" i="23"/>
  <c r="T22" i="23"/>
  <c r="S19" i="23"/>
  <c r="AF22" i="14"/>
  <c r="AE28" i="14"/>
  <c r="AE56" i="14"/>
  <c r="AE61" i="14"/>
  <c r="AE67" i="14"/>
  <c r="AE72" i="14"/>
  <c r="N20" i="14"/>
  <c r="N19" i="14" s="1"/>
  <c r="T28" i="23" l="1"/>
  <c r="T61" i="23"/>
  <c r="T56" i="23"/>
  <c r="T68" i="23"/>
  <c r="T83" i="23"/>
  <c r="T88" i="23"/>
  <c r="U22" i="23"/>
  <c r="T74" i="23"/>
  <c r="T19" i="23"/>
  <c r="AG22" i="14"/>
  <c r="AF28" i="14"/>
  <c r="AF61" i="14"/>
  <c r="AF67" i="14"/>
  <c r="AF72" i="14"/>
  <c r="AF56" i="14"/>
  <c r="O20" i="14"/>
  <c r="O19" i="14" s="1"/>
  <c r="U56" i="23" l="1"/>
  <c r="U28" i="23"/>
  <c r="U61" i="23"/>
  <c r="U68" i="23"/>
  <c r="U83" i="23"/>
  <c r="U74" i="23"/>
  <c r="V22" i="23"/>
  <c r="U88" i="23"/>
  <c r="U19" i="23"/>
  <c r="AH22" i="14"/>
  <c r="AG28" i="14"/>
  <c r="AG61" i="14"/>
  <c r="AG67" i="14"/>
  <c r="AG72" i="14"/>
  <c r="AG56" i="14"/>
  <c r="P20" i="14"/>
  <c r="P19" i="14" s="1"/>
  <c r="V61" i="23" l="1"/>
  <c r="V56" i="23"/>
  <c r="V28" i="23"/>
  <c r="V68" i="23"/>
  <c r="V83" i="23"/>
  <c r="W22" i="23"/>
  <c r="V74" i="23"/>
  <c r="V88" i="23"/>
  <c r="V19" i="23"/>
  <c r="AI22" i="14"/>
  <c r="AH28" i="14"/>
  <c r="AH61" i="14"/>
  <c r="AH67" i="14"/>
  <c r="AH72" i="14"/>
  <c r="F72" i="14" s="1"/>
  <c r="AH56" i="14"/>
  <c r="Q20" i="14"/>
  <c r="Q19" i="14" s="1"/>
  <c r="W56" i="23" l="1"/>
  <c r="W61" i="23"/>
  <c r="W28" i="23"/>
  <c r="W68" i="23"/>
  <c r="W83" i="23"/>
  <c r="W74" i="23"/>
  <c r="W88" i="23"/>
  <c r="X22" i="23"/>
  <c r="W19" i="23"/>
  <c r="AJ22" i="14"/>
  <c r="AI28" i="14"/>
  <c r="AI56" i="14"/>
  <c r="AI61" i="14"/>
  <c r="AI67" i="14"/>
  <c r="R20" i="14"/>
  <c r="R19" i="14" s="1"/>
  <c r="X28" i="23" l="1"/>
  <c r="X56" i="23"/>
  <c r="X61" i="23"/>
  <c r="X68" i="23"/>
  <c r="X83" i="23"/>
  <c r="X74" i="23"/>
  <c r="X88" i="23"/>
  <c r="Y22" i="23"/>
  <c r="X19" i="23"/>
  <c r="AK22" i="14"/>
  <c r="AJ28" i="14"/>
  <c r="AJ67" i="14"/>
  <c r="AJ56" i="14"/>
  <c r="AJ61" i="14"/>
  <c r="S20" i="14"/>
  <c r="S19" i="14" s="1"/>
  <c r="Y28" i="23" l="1"/>
  <c r="Y56" i="23"/>
  <c r="Y61" i="23"/>
  <c r="Y68" i="23"/>
  <c r="Y83" i="23"/>
  <c r="Y74" i="23"/>
  <c r="Y88" i="23"/>
  <c r="Z22" i="23"/>
  <c r="Y19" i="23"/>
  <c r="AL22" i="14"/>
  <c r="AK28" i="14"/>
  <c r="AK61" i="14"/>
  <c r="AK67" i="14"/>
  <c r="AK56" i="14"/>
  <c r="T20" i="14"/>
  <c r="T19" i="14" s="1"/>
  <c r="Z56" i="23" l="1"/>
  <c r="Z28" i="23"/>
  <c r="Z61" i="23"/>
  <c r="Z68" i="23"/>
  <c r="Z83" i="23"/>
  <c r="Z88" i="23"/>
  <c r="AA22" i="23"/>
  <c r="Z74" i="23"/>
  <c r="Z19" i="23"/>
  <c r="AM22" i="14"/>
  <c r="AL28" i="14"/>
  <c r="AL67" i="14"/>
  <c r="AL61" i="14"/>
  <c r="AL56" i="14"/>
  <c r="U20" i="14"/>
  <c r="U19" i="14" s="1"/>
  <c r="AA61" i="23" l="1"/>
  <c r="AA56" i="23"/>
  <c r="AA28" i="23"/>
  <c r="AA68" i="23"/>
  <c r="AA83" i="23"/>
  <c r="AB22" i="23"/>
  <c r="AA74" i="23"/>
  <c r="AA88" i="23"/>
  <c r="AA19" i="23"/>
  <c r="AN22" i="14"/>
  <c r="AM28" i="14"/>
  <c r="AM56" i="14"/>
  <c r="AM61" i="14"/>
  <c r="AM67" i="14"/>
  <c r="V20" i="14"/>
  <c r="V19" i="14" s="1"/>
  <c r="AB56" i="23" l="1"/>
  <c r="AB61" i="23"/>
  <c r="AB28" i="23"/>
  <c r="AB68" i="23"/>
  <c r="AB83" i="23"/>
  <c r="AB74" i="23"/>
  <c r="AB88" i="23"/>
  <c r="AC22" i="23"/>
  <c r="AB19" i="23"/>
  <c r="AO22" i="14"/>
  <c r="AN28" i="14"/>
  <c r="AN56" i="14"/>
  <c r="AN61" i="14"/>
  <c r="AN67" i="14"/>
  <c r="W20" i="14"/>
  <c r="W19" i="14" s="1"/>
  <c r="AC28" i="23" l="1"/>
  <c r="AC61" i="23"/>
  <c r="AC56" i="23"/>
  <c r="AC68" i="23"/>
  <c r="AC83" i="23"/>
  <c r="AC88" i="23"/>
  <c r="AD22" i="23"/>
  <c r="AC74" i="23"/>
  <c r="AC19" i="23"/>
  <c r="AP22" i="14"/>
  <c r="AO28" i="14"/>
  <c r="AO56" i="14"/>
  <c r="AO67" i="14"/>
  <c r="AO61" i="14"/>
  <c r="X20" i="14"/>
  <c r="X19" i="14" s="1"/>
  <c r="AD28" i="23" l="1"/>
  <c r="AD61" i="23"/>
  <c r="AD56" i="23"/>
  <c r="AD68" i="23"/>
  <c r="AD83" i="23"/>
  <c r="AD88" i="23"/>
  <c r="AE22" i="23"/>
  <c r="AD74" i="23"/>
  <c r="AD19" i="23"/>
  <c r="AQ22" i="14"/>
  <c r="AP28" i="14"/>
  <c r="AP61" i="14"/>
  <c r="AP67" i="14"/>
  <c r="AP56" i="14"/>
  <c r="Y20" i="14"/>
  <c r="Y19" i="14" s="1"/>
  <c r="AE61" i="23" l="1"/>
  <c r="AE28" i="23"/>
  <c r="AE56" i="23"/>
  <c r="AE68" i="23"/>
  <c r="AE83" i="23"/>
  <c r="AE88" i="23"/>
  <c r="AF22" i="23"/>
  <c r="AE74" i="23"/>
  <c r="AE19" i="23"/>
  <c r="AR22" i="14"/>
  <c r="AQ28" i="14"/>
  <c r="AQ56" i="14"/>
  <c r="AQ61" i="14"/>
  <c r="AQ67" i="14"/>
  <c r="Z20" i="14"/>
  <c r="Z19" i="14" s="1"/>
  <c r="AF28" i="23" l="1"/>
  <c r="AF56" i="23"/>
  <c r="AF61" i="23"/>
  <c r="AF68" i="23"/>
  <c r="AF83" i="23"/>
  <c r="AG22" i="23"/>
  <c r="AF74" i="23"/>
  <c r="AF88" i="23"/>
  <c r="AF19" i="23"/>
  <c r="AS22" i="14"/>
  <c r="AR28" i="14"/>
  <c r="F28" i="14" s="1"/>
  <c r="AR67" i="14"/>
  <c r="F67" i="14" s="1"/>
  <c r="AR61" i="14"/>
  <c r="F61" i="14" s="1"/>
  <c r="AR56" i="14"/>
  <c r="F56" i="14" s="1"/>
  <c r="AA20" i="14"/>
  <c r="AA19" i="14" s="1"/>
  <c r="F63" i="14" l="1"/>
  <c r="F39" i="14"/>
  <c r="F30" i="14"/>
  <c r="F69" i="14"/>
  <c r="AG28" i="23"/>
  <c r="AG56" i="23"/>
  <c r="AG68" i="23"/>
  <c r="AG61" i="23"/>
  <c r="AG83" i="23"/>
  <c r="AG88" i="23"/>
  <c r="AG74" i="23"/>
  <c r="AH22" i="23"/>
  <c r="AG19" i="23"/>
  <c r="AT22" i="14"/>
  <c r="AB20" i="14"/>
  <c r="AB19" i="14" s="1"/>
  <c r="AH56" i="23" l="1"/>
  <c r="AH28" i="23"/>
  <c r="AH68" i="23"/>
  <c r="AH61" i="23"/>
  <c r="AH83" i="23"/>
  <c r="AH88" i="23"/>
  <c r="AI22" i="23"/>
  <c r="AH74" i="23"/>
  <c r="AH19" i="23"/>
  <c r="AU22" i="14"/>
  <c r="AC20" i="14"/>
  <c r="AC19" i="14" s="1"/>
  <c r="AI61" i="23" l="1"/>
  <c r="AI56" i="23"/>
  <c r="AI28" i="23"/>
  <c r="AI68" i="23"/>
  <c r="AI83" i="23"/>
  <c r="AJ22" i="23"/>
  <c r="AI74" i="23"/>
  <c r="AI88" i="23"/>
  <c r="AI19" i="23"/>
  <c r="AV22" i="14"/>
  <c r="AD20" i="14"/>
  <c r="AD19" i="14" s="1"/>
  <c r="AJ56" i="23" l="1"/>
  <c r="AJ61" i="23"/>
  <c r="AJ28" i="23"/>
  <c r="AJ68" i="23"/>
  <c r="AJ83" i="23"/>
  <c r="AK22" i="23"/>
  <c r="AJ74" i="23"/>
  <c r="AJ88" i="23"/>
  <c r="AJ19" i="23"/>
  <c r="AW22" i="14"/>
  <c r="AE20" i="14"/>
  <c r="AE19" i="14" s="1"/>
  <c r="AK61" i="23" l="1"/>
  <c r="F61" i="23" s="1"/>
  <c r="AK56" i="23"/>
  <c r="F56" i="23" s="1"/>
  <c r="AK28" i="23"/>
  <c r="F28" i="23" s="1"/>
  <c r="AK68" i="23"/>
  <c r="F68" i="23" s="1"/>
  <c r="AK83" i="23"/>
  <c r="F83" i="23" s="1"/>
  <c r="F76" i="23" s="1"/>
  <c r="AK88" i="23"/>
  <c r="AL22" i="23"/>
  <c r="AK74" i="23"/>
  <c r="AK19" i="23"/>
  <c r="AX22" i="14"/>
  <c r="AF20" i="14"/>
  <c r="AF19" i="14" s="1"/>
  <c r="F63" i="23" l="1"/>
  <c r="AY22" i="14"/>
  <c r="AM22" i="23"/>
  <c r="AL74" i="23"/>
  <c r="AL88" i="23"/>
  <c r="F48" i="23"/>
  <c r="F30" i="23"/>
  <c r="F39" i="23"/>
  <c r="F58" i="23"/>
  <c r="AL19" i="23"/>
  <c r="F48" i="14"/>
  <c r="F58" i="14"/>
  <c r="AG20" i="14"/>
  <c r="AG19" i="14" s="1"/>
  <c r="AZ22" i="14" l="1"/>
  <c r="AM88" i="23"/>
  <c r="AN22" i="23"/>
  <c r="AM74" i="23"/>
  <c r="AM19" i="23"/>
  <c r="D16" i="14"/>
  <c r="AH20" i="14"/>
  <c r="AH19" i="14" s="1"/>
  <c r="BA22" i="14" l="1"/>
  <c r="AO22" i="23"/>
  <c r="AN74" i="23"/>
  <c r="AN88" i="23"/>
  <c r="AN19" i="23"/>
  <c r="AI20" i="14"/>
  <c r="AI19" i="14" s="1"/>
  <c r="BB22" i="14" l="1"/>
  <c r="AP22" i="23"/>
  <c r="AO74" i="23"/>
  <c r="AO88" i="23"/>
  <c r="AO19" i="23"/>
  <c r="AJ20" i="14"/>
  <c r="AJ19" i="14" s="1"/>
  <c r="BC22" i="14" l="1"/>
  <c r="BD22" i="14" s="1"/>
  <c r="BE22" i="14" s="1"/>
  <c r="BF22" i="14" s="1"/>
  <c r="BG22" i="14" s="1"/>
  <c r="BH22" i="14" s="1"/>
  <c r="BI22" i="14" s="1"/>
  <c r="BJ22" i="14" s="1"/>
  <c r="BK22" i="14" s="1"/>
  <c r="BL22" i="14" s="1"/>
  <c r="BM22" i="14" s="1"/>
  <c r="BN22" i="14" s="1"/>
  <c r="BO22" i="14" s="1"/>
  <c r="BP22" i="14" s="1"/>
  <c r="BQ22" i="14" s="1"/>
  <c r="AP74" i="23"/>
  <c r="AP88" i="23"/>
  <c r="AQ22" i="23"/>
  <c r="AP19" i="23"/>
  <c r="AK20" i="14"/>
  <c r="AK19" i="14" s="1"/>
  <c r="AQ88" i="23" l="1"/>
  <c r="AQ74" i="23"/>
  <c r="AR22" i="23"/>
  <c r="AQ19" i="23"/>
  <c r="AL20" i="14"/>
  <c r="AL19" i="14" s="1"/>
  <c r="AS22" i="23" l="1"/>
  <c r="AT22" i="23" s="1"/>
  <c r="AU22" i="23" s="1"/>
  <c r="AV22" i="23" s="1"/>
  <c r="AR88" i="23"/>
  <c r="F88" i="23" s="1"/>
  <c r="F85" i="23" s="1"/>
  <c r="D17" i="23" s="1"/>
  <c r="AR74" i="23"/>
  <c r="F74" i="23" s="1"/>
  <c r="AW22" i="23"/>
  <c r="AR19" i="23"/>
  <c r="AM20" i="14"/>
  <c r="AM19" i="14" s="1"/>
  <c r="AX22" i="23" l="1"/>
  <c r="AS19" i="23"/>
  <c r="AN20" i="14"/>
  <c r="AN19" i="14" s="1"/>
  <c r="AY22" i="23" l="1"/>
  <c r="AT19" i="23"/>
  <c r="AO20" i="14"/>
  <c r="AO19" i="14" s="1"/>
  <c r="AZ22" i="23" l="1"/>
  <c r="AU19" i="23"/>
  <c r="AP20" i="14"/>
  <c r="AP19" i="14" s="1"/>
  <c r="BA22" i="23" l="1"/>
  <c r="AV19" i="23"/>
  <c r="AQ20" i="14"/>
  <c r="AQ19" i="14" s="1"/>
  <c r="BB22" i="23" l="1"/>
  <c r="AW19" i="23"/>
  <c r="AR20" i="14"/>
  <c r="AR19" i="14" s="1"/>
  <c r="BC22" i="23" l="1"/>
  <c r="BD22" i="23" s="1"/>
  <c r="BE22" i="23" s="1"/>
  <c r="BF22" i="23" s="1"/>
  <c r="BG22" i="23" s="1"/>
  <c r="BH22" i="23" s="1"/>
  <c r="BI22" i="23" s="1"/>
  <c r="BJ22" i="23" s="1"/>
  <c r="BK22" i="23" s="1"/>
  <c r="BL22" i="23" s="1"/>
  <c r="BM22" i="23" s="1"/>
  <c r="BN22" i="23" s="1"/>
  <c r="BO22" i="23" s="1"/>
  <c r="BP22" i="23" s="1"/>
  <c r="BQ22" i="23" s="1"/>
  <c r="F70" i="23"/>
  <c r="AX19" i="23"/>
  <c r="AS20" i="14"/>
  <c r="AS19" i="14" s="1"/>
  <c r="AY19" i="23" l="1"/>
  <c r="AT20" i="14"/>
  <c r="AT19" i="14" s="1"/>
  <c r="AZ19" i="23" l="1"/>
  <c r="AU20" i="14"/>
  <c r="AU19" i="14" s="1"/>
  <c r="BA19" i="23" l="1"/>
  <c r="AV20" i="14"/>
  <c r="AV19" i="14" s="1"/>
  <c r="BB19" i="23" l="1"/>
  <c r="AW20" i="14"/>
  <c r="AW19" i="14" s="1"/>
  <c r="BC19" i="23" l="1"/>
  <c r="AX20" i="14"/>
  <c r="AX19" i="14" s="1"/>
  <c r="BD19" i="23" l="1"/>
  <c r="AY20" i="14"/>
  <c r="AY19" i="14" s="1"/>
  <c r="BE19" i="23" l="1"/>
  <c r="AZ20" i="14"/>
  <c r="AZ19" i="14" s="1"/>
  <c r="BF19" i="23" l="1"/>
  <c r="BA20" i="14"/>
  <c r="BA19" i="14" s="1"/>
  <c r="BG19" i="23" l="1"/>
  <c r="BB20" i="14"/>
  <c r="BB19" i="14" s="1"/>
  <c r="BH19" i="23" l="1"/>
  <c r="BC20" i="14"/>
  <c r="BC19" i="14" s="1"/>
  <c r="BI19" i="23" l="1"/>
  <c r="BD20" i="14"/>
  <c r="BD19" i="14" s="1"/>
  <c r="BJ19" i="23" l="1"/>
  <c r="BE20" i="14"/>
  <c r="BE19" i="14" s="1"/>
  <c r="BK19" i="23" l="1"/>
  <c r="BF20" i="14"/>
  <c r="BF19" i="14" s="1"/>
  <c r="BL19" i="23" l="1"/>
  <c r="BG20" i="14"/>
  <c r="BG19" i="14" s="1"/>
  <c r="BM19" i="23" l="1"/>
  <c r="BH20" i="14"/>
  <c r="BH19" i="14" s="1"/>
  <c r="BN19" i="23" l="1"/>
  <c r="BI20" i="14"/>
  <c r="BI19" i="14" s="1"/>
  <c r="BO19" i="23" l="1"/>
  <c r="BJ20" i="14"/>
  <c r="BJ19" i="14" s="1"/>
  <c r="BQ19" i="23" l="1"/>
  <c r="BP19" i="23"/>
  <c r="BK20" i="14"/>
  <c r="BK19" i="14" s="1"/>
  <c r="BL20" i="14" l="1"/>
  <c r="BL19" i="14" s="1"/>
  <c r="BM20" i="14" l="1"/>
  <c r="BM19" i="14" s="1"/>
  <c r="BN20" i="14" l="1"/>
  <c r="BN19" i="14" s="1"/>
  <c r="BO20" i="14" l="1"/>
  <c r="BO19" i="14" s="1"/>
  <c r="BP20" i="14" l="1"/>
  <c r="BP19" i="14" s="1"/>
  <c r="BQ20" i="14" l="1"/>
  <c r="BQ19" i="14" s="1"/>
</calcChain>
</file>

<file path=xl/sharedStrings.xml><?xml version="1.0" encoding="utf-8"?>
<sst xmlns="http://schemas.openxmlformats.org/spreadsheetml/2006/main" count="415" uniqueCount="247">
  <si>
    <t>Description of variables</t>
  </si>
  <si>
    <t>Unique ID</t>
  </si>
  <si>
    <t xml:space="preserve">Plain English description with key details </t>
  </si>
  <si>
    <t>Load Factors</t>
  </si>
  <si>
    <t xml:space="preserve">The ratio of average annual output to its total potentil output if a plant was to operate at full capacity over its lifetime. </t>
  </si>
  <si>
    <t>Pre development and construction phasing</t>
  </si>
  <si>
    <t>Pre-development and construction phasing of spend. For modelling purposes cost associated with pre-developmet and construction are phased annually, according to a typical expenditure profile and project timing assumptions.The phasing factor used for the analysis is reported on a % basis to the nearest interger.</t>
  </si>
  <si>
    <t>Availability</t>
  </si>
  <si>
    <t>Availability. Defined as the maximum potential time that a generation plant is available to produce electricity annually. The availability factor is reported as a % value to two decimal places. The factor varies between different technologies, reflecting differences in how generation assets are operated and the downtime required for maintenance. For example, availability of a PV plant is 99% allowing for maintenance downtime, parts replacement, panel washing and hours of sunlight.</t>
  </si>
  <si>
    <t>Net Power</t>
  </si>
  <si>
    <t>Net power represents the maximum available generation capacity taking into account parasitic load requirements. Capacity is reported as a MW figure to one decmal place.</t>
  </si>
  <si>
    <t>Plant operating period</t>
  </si>
  <si>
    <t xml:space="preserve">Operation period. The expected time period over which a generation project can operate and produce electricity. It is reported to one decimal place (e.g. 25.0 years). </t>
  </si>
  <si>
    <t>Capex learning</t>
  </si>
  <si>
    <t>How capital costs change over time into the future. This is based on the year construction starts.</t>
  </si>
  <si>
    <t>Opex learning</t>
  </si>
  <si>
    <t xml:space="preserve">Opex cost adjustment. The cost of different technologies is expected to change over time. For each technology there is an opex cost forecast which takes into account stakeholder expectationsand literature. Using stakeholder and literature data there is a cost adjustment index that could be appplied to opex costs. The adjustment factor is reported on a % basis to two decimal places.
</t>
  </si>
  <si>
    <t>Pre Development Period</t>
  </si>
  <si>
    <t xml:space="preserve">Pre-development period. The time period required by a generation projects to achieve technical design, planning permission and regulatory compliance. It is reported as a value to one decimal place (e.g. 1.5 years). </t>
  </si>
  <si>
    <t>Construction Period</t>
  </si>
  <si>
    <t>Construction period. The time period required by a generation projects to bring it to operational readiness. It is reported as value to one decimal place (e.g. 2.0 years). The assumption includes delivery of a generator and associated infrastructure and grid connection.</t>
  </si>
  <si>
    <t>Pre Development Cost</t>
  </si>
  <si>
    <t>Pre-development cost is assumed to comprise of two sets of cost which include two seperate line items within the LCM template:
1) pre-licencing, technical and design cost; and
2) regulatory, licensing and public enquiry cost..
It should be noted that due to uncertainty pre-development costs are assumed to remain constant. Please note that pre-development cost is reported on a £/kW basis.</t>
  </si>
  <si>
    <t>Construction Cost</t>
  </si>
  <si>
    <t>Construction cost is assumed to include project design, procurement and EPC construction cost. In addition, other capital costs such as site works,
roads and utility connections (water, gas etc.) were captured here. Other generation equipment such as CHP, boiler and other equipment were also captured. It should be noted that capital cost excludes interest costs during construction and the cost of land. Please note that construction cost is reported on a £/kW installed basis.</t>
  </si>
  <si>
    <t>Infrastructure Cost</t>
  </si>
  <si>
    <t xml:space="preserve">Infrastructure cost. Assumed to comprise grid connection cost (e.g. underground cable costs), local substation and substation cost. The boundary of cost is assumed to include the site where the generator is located, associated electrical infrastructure and connection to the nearest point on the electricity grid. Please note that infrastructure is reported as a total cost in £'000. </t>
  </si>
  <si>
    <t>Fixed Opex</t>
  </si>
  <si>
    <t>Fixed O&amp;M cost. Assumed to represent the ongoing cost of keeping a generator ready for operation. It comprise of fixed elements of cost including labour, planned / unplanned maintenance, spares and consumables. It is reported on a £/MW basis to the nearest integer.</t>
  </si>
  <si>
    <t xml:space="preserve">Variable O&amp;M
</t>
  </si>
  <si>
    <t>Variable O&amp;M cost. Is output related expenditure and calculated on a £/MWh basis. The cost is assumed to include output related expenditures such as disposal and treatement of waste.</t>
  </si>
  <si>
    <t>Insurance Cost</t>
  </si>
  <si>
    <t>Insurance cost. Represents the ongoing annual cost of insuring a generation asset. It is reported on a £/MW/ basis to the nearest integer.</t>
  </si>
  <si>
    <t>UoS</t>
  </si>
  <si>
    <t>Network Use of System (UoS) charges. These are the costs of connecting to and using the transmission network. The UoS cost includes TNUoS and DUoS costs only calculated as a £/kW/per annum. BSUoS cost is charged to a generator on a £/MWh basis. For the analysis BEIS has therefore included the BSUoS cost element with the variable operating cost. It should be noted the analysis does not take into account or estimate system wide costs.</t>
  </si>
  <si>
    <t xml:space="preserve">Gate fees
</t>
  </si>
  <si>
    <t>Gate fees are the fees charged for disposal/treatment of waste, which is a revenue for EfW/ACT technologies.</t>
  </si>
  <si>
    <t xml:space="preserve">Heat revenue
</t>
  </si>
  <si>
    <t>Heat revenues from selling heat to an offtaker are subtracted from LCOE calculations, relevant for CHP technologies.</t>
  </si>
  <si>
    <t>Net efficiency</t>
  </si>
  <si>
    <t>Efficency (Low heating value) - used to calculate fuel required (MWh) for generation</t>
  </si>
  <si>
    <t>Decommissioning costs</t>
  </si>
  <si>
    <t>Cost of decommissioning the project at end of life, plus any revenue from scrappage value. Typically modelled as a proportion of construction costs, with the exception of offshore wind.</t>
  </si>
  <si>
    <t>RQM</t>
  </si>
  <si>
    <t>Renewable Qualifying Multiplier: In the Contracts for Difference scheme generators only receive CfD subsidy payments for the proportion of their output that relates to qualifying, low-carbon generation - known as the Renewables Qualifying Multiplier (RQM). For real-world payments, this is calculated based on monthly fuel data provided by the generator, but for CfD modelling purposes we assume a flat 50%.</t>
  </si>
  <si>
    <t>Deflators</t>
  </si>
  <si>
    <t>A conversion factor used to convert GBP in e.g 2017 prices to 2014 prices (the model is based on 2014£)</t>
  </si>
  <si>
    <t>Hurdle rates</t>
  </si>
  <si>
    <t xml:space="preserve">Minimum rate of return required for project. </t>
  </si>
  <si>
    <t>Example LCOE calculation - Offshore wind</t>
  </si>
  <si>
    <t>Technology</t>
  </si>
  <si>
    <t>Offshore</t>
  </si>
  <si>
    <t>2021 prices</t>
  </si>
  <si>
    <t>Low/Medium/High</t>
  </si>
  <si>
    <t>Medium</t>
  </si>
  <si>
    <t xml:space="preserve">Project start </t>
  </si>
  <si>
    <t>&lt;- represent input cells required</t>
  </si>
  <si>
    <t>Construction start</t>
  </si>
  <si>
    <t>Note that values may not exactly align with those in the generation costs report and Annex A due to rounding of inputs.</t>
  </si>
  <si>
    <t>Operation start</t>
  </si>
  <si>
    <t>Plant decommissioned</t>
  </si>
  <si>
    <t>Heat revenue ends</t>
  </si>
  <si>
    <t>Net power output</t>
  </si>
  <si>
    <t>MW</t>
  </si>
  <si>
    <t>Net efficiency (LHV)</t>
  </si>
  <si>
    <t>%</t>
  </si>
  <si>
    <t>Hurdle rate</t>
  </si>
  <si>
    <t>Hours per year</t>
  </si>
  <si>
    <t>hours</t>
  </si>
  <si>
    <t>Total levelised cost excluding decommissioning</t>
  </si>
  <si>
    <t>£/MWh</t>
  </si>
  <si>
    <t>Discounting</t>
  </si>
  <si>
    <t>Plant Output</t>
  </si>
  <si>
    <t>Total</t>
  </si>
  <si>
    <t>Gross load factor</t>
  </si>
  <si>
    <t>First value in load factor trajectory relates to 1st year of operation</t>
  </si>
  <si>
    <t>First value in availability trajectory relates to 1st year of operation</t>
  </si>
  <si>
    <t>Generation</t>
  </si>
  <si>
    <t>MWh</t>
  </si>
  <si>
    <t>Net power output x Gross load factor x Availability x Hours per year</t>
  </si>
  <si>
    <t>Discounted generation</t>
  </si>
  <si>
    <t>Generation x Discounting factor</t>
  </si>
  <si>
    <t>Pre-development</t>
  </si>
  <si>
    <t>Phasing profile</t>
  </si>
  <si>
    <t>First value in phasing profile relates to 1st year of pre-development</t>
  </si>
  <si>
    <t>Pre-licensing costs, technical and design</t>
  </si>
  <si>
    <t>£/kW</t>
  </si>
  <si>
    <t>£m</t>
  </si>
  <si>
    <t>£/kW x Net power output (MW) x 1000 / 1000000 x phasing profile</t>
  </si>
  <si>
    <t>Regulatory + licensing + public enquiry</t>
  </si>
  <si>
    <t>Total pre-development costs</t>
  </si>
  <si>
    <t>Sum of pre-licensing + Regulatory</t>
  </si>
  <si>
    <t>Discounted pre-development costs</t>
  </si>
  <si>
    <t>Pre-development costs x Discounting factor</t>
  </si>
  <si>
    <t>Construction costs</t>
  </si>
  <si>
    <t>Construction phasing profile</t>
  </si>
  <si>
    <t>First year in phasing profile relates to 1st year of construction</t>
  </si>
  <si>
    <t>Capital cost</t>
  </si>
  <si>
    <t>Capital cost after accounting for cost adjustment</t>
  </si>
  <si>
    <t>£/kW x cost adjustment x Net power output (MW) x 1000 / 1000000 x phasing profile</t>
  </si>
  <si>
    <t>Infrastructure cost</t>
  </si>
  <si>
    <t>£'000s</t>
  </si>
  <si>
    <t>£'000s /1000 x phasing profile</t>
  </si>
  <si>
    <t>Totl construction costs</t>
  </si>
  <si>
    <t>Sum of capital costs + infrastructure costs</t>
  </si>
  <si>
    <t>Discounted construction costs</t>
  </si>
  <si>
    <t>Construction costs  x Discounting factor</t>
  </si>
  <si>
    <t>Fixed O&amp;M</t>
  </si>
  <si>
    <t>£/MW</t>
  </si>
  <si>
    <t>First year in O&amp;M trajectory relates to 1st year of operation</t>
  </si>
  <si>
    <t>£/MW x Net power output (MW) /1000000</t>
  </si>
  <si>
    <t>Insurance</t>
  </si>
  <si>
    <t>Connection and UoS charge</t>
  </si>
  <si>
    <t>Total fixed O&amp;M</t>
  </si>
  <si>
    <t>Fixed O&amp;M + Insurance + Connection and UoS charge</t>
  </si>
  <si>
    <t>Discounted Total Fixed O&amp;M</t>
  </si>
  <si>
    <t>Total Fixed O&amp;M x Discounting factor</t>
  </si>
  <si>
    <t>Variable O&amp;M</t>
  </si>
  <si>
    <t>£/MWh x generation /1000000</t>
  </si>
  <si>
    <t>Discounted Variable O&amp;M</t>
  </si>
  <si>
    <t>Variable O&amp;M x Discounting factor</t>
  </si>
  <si>
    <t>Fuel costs</t>
  </si>
  <si>
    <t>Fuel price</t>
  </si>
  <si>
    <t>Fuel consumption</t>
  </si>
  <si>
    <t>Generation / fuel efficiency (LHV)</t>
  </si>
  <si>
    <t>Fuel cost</t>
  </si>
  <si>
    <t>Gate fee price/fuel price x fuel consumption /1000000</t>
  </si>
  <si>
    <t>Gate fee cost/fuel cost x Discounting Factor</t>
  </si>
  <si>
    <t>Heat revenues (for CHPs)</t>
  </si>
  <si>
    <t>Heat revenue price</t>
  </si>
  <si>
    <t>Heat revenue price, a negative value is this is revenue from selling heat produced. Lasts for 20 years as this is the assumed length of heat offtaker contracts</t>
  </si>
  <si>
    <t>Heat revenue</t>
  </si>
  <si>
    <t>Heat revenue price x Generation</t>
  </si>
  <si>
    <t>Discounted heat revenue</t>
  </si>
  <si>
    <t>Heat revenue x Discounting factor</t>
  </si>
  <si>
    <t>Example LCOE calculation - CCGT</t>
  </si>
  <si>
    <t>CCGT H Class</t>
  </si>
  <si>
    <t>Fuel calorific value (gross)</t>
  </si>
  <si>
    <t>MWh/therm</t>
  </si>
  <si>
    <t>£/MWh x cost adjustment factor x generation /1000000</t>
  </si>
  <si>
    <t>£/Therm</t>
  </si>
  <si>
    <t>Therm</t>
  </si>
  <si>
    <t>Discounted fuel cost</t>
  </si>
  <si>
    <t>Decommissioning and waste costs</t>
  </si>
  <si>
    <t>Waste cost</t>
  </si>
  <si>
    <t>Decommissioning cost</t>
  </si>
  <si>
    <t>Decommissioning and waste cost</t>
  </si>
  <si>
    <t>((Decommissioning cost x Net power output) + Waste cost x Net generation)/1000000</t>
  </si>
  <si>
    <t>Discounted decommissioning and waste cost</t>
  </si>
  <si>
    <t>Decommissioning and waste cost x Discounting factor</t>
  </si>
  <si>
    <t>Carbon costs</t>
  </si>
  <si>
    <t>Carbon price</t>
  </si>
  <si>
    <t>£/tCO2</t>
  </si>
  <si>
    <t>Captures the social costs of carbon emissions</t>
  </si>
  <si>
    <t>CO2 scrubbing</t>
  </si>
  <si>
    <t>Percentage adjustment</t>
  </si>
  <si>
    <t>Fuel carbon content</t>
  </si>
  <si>
    <t>Carbon emissions</t>
  </si>
  <si>
    <t>KgCO2</t>
  </si>
  <si>
    <t>Fuel consumption x Fuel carbon content</t>
  </si>
  <si>
    <t>Carbon captured</t>
  </si>
  <si>
    <t>Carbon emissions x CO2 scrubbing</t>
  </si>
  <si>
    <t>Carbon cost</t>
  </si>
  <si>
    <t>(Carbon emissions - Carbon captured) x Carbon Price / 1000000</t>
  </si>
  <si>
    <t>Discounted carbon cost</t>
  </si>
  <si>
    <t>Carbon cost x Discounting factor</t>
  </si>
  <si>
    <t>CO2 capture and storage costs</t>
  </si>
  <si>
    <t>CO2 capture and storage</t>
  </si>
  <si>
    <t>£/kgCO2</t>
  </si>
  <si>
    <t>Carbon capture and storage cost</t>
  </si>
  <si>
    <t xml:space="preserve">Carbon captured x CO2 capture and storage </t>
  </si>
  <si>
    <t>Discounted Carbon capture and storage costs</t>
  </si>
  <si>
    <t>Carbon capture and storage cost x Discounting factor</t>
  </si>
  <si>
    <t>GDP Deflators</t>
  </si>
  <si>
    <t>Source</t>
  </si>
  <si>
    <t>https://www.gov.uk/government/statistics/gdp-deflators-at-market-prices-and-money-gdp-march-2022-spring-statement</t>
  </si>
  <si>
    <t>GDP DEFLATORS AT MARKET PRICES, AND MONEY GDP</t>
  </si>
  <si>
    <t>Outturn data are as at the Quarterly National Accounts from ONS - last updated 31 March 2022.</t>
  </si>
  <si>
    <t>Forecast data are consistent with OBR Spring Statement EFO data as at 23 March 2022.</t>
  </si>
  <si>
    <t>Calendar year</t>
  </si>
  <si>
    <t xml:space="preserve">GDP deflator at market prices </t>
  </si>
  <si>
    <t>2021 = 100</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</si>
  <si>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</si>
  <si>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</si>
  <si>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</si>
  <si>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</si>
  <si>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</si>
  <si>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</si>
  <si>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</si>
  <si>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</si>
  <si>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</si>
  <si>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</si>
  <si>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</si>
  <si>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</si>
  <si>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</si>
  <si>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</si>
  <si>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</si>
  <si>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</si>
  <si>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</si>
  <si>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</si>
  <si>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</si>
  <si>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</si>
  <si>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</si>
  <si>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</si>
  <si>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</si>
  <si>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</si>
  <si>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</si>
  <si>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</si>
  <si>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</si>
  <si>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</si>
  <si>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</si>
  <si>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</si>
  <si>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</si>
  <si>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</si>
  <si>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</si>
  <si>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</si>
  <si>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</si>
  <si>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</si>
  <si>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</si>
  <si>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</si>
  <si>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</si>
  <si>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</si>
  <si>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</si>
  <si>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</si>
  <si>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</si>
  <si>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</si>
  <si>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</si>
  <si>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</si>
  <si>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</si>
  <si>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</si>
  <si>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</si>
  <si>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</si>
  <si>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</si>
  <si>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</si>
  <si>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</si>
  <si>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</si>
  <si>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</si>
  <si>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</si>
  <si>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Values after 2021 are projections</t>
  </si>
  <si>
    <t>2022 (1), (2)</t>
  </si>
  <si>
    <t>-</t>
  </si>
  <si>
    <t>2023 (1), (2)</t>
  </si>
  <si>
    <t>2024 (1), (2)</t>
  </si>
  <si>
    <t>2025 (1), (2)</t>
  </si>
  <si>
    <t>2026 (1), (2)</t>
  </si>
  <si>
    <t xml:space="preserve">Note that the Carbon price used in our modelling is internal assumptions not the published figure below </t>
  </si>
  <si>
    <t>kgCO2/Therm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</si>
</sst>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quot;£&quot;#,##0.00"/>
    <numFmt numFmtId="167" formatCode="_-* #,##0.0_-;\-* #,##0.0_-;_-* &quot;-&quot;??_-;_-@_-"/>
  </numFmts>
  <fonts count="16" x14ac:knownFonts="1">
    <font>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theme="1"/>
      <name val="Calibri"/>
      <family val="2"/>
      <scheme val="minor"/>
    </font>
    <font>
      <sz val="11"/>
      <color rgb="FF00B0F0"/>
      <name val="Calibri"/>
      <family val="2"/>
      <scheme val="minor"/>
    </font>
    <font>
      <sz val="11"/>
      <color theme="1"/>
      <name val="Calibri"/>
      <family val="2"/>
      <scheme val="minor"/>
    </font>
    <font>
      <b/>
      <sz val="16"/>
      <color theme="0"/>
      <name val="Calibri"/>
      <family val="2"/>
      <scheme val="minor"/>
    </font>
    <font>
      <i/>
      <sz val="11"/>
      <color rgb="FF7F7F7F"/>
      <name val="Calibri"/>
      <family val="2"/>
      <scheme val="minor"/>
    </font>
    <font>
      <sz val="8"/>
      <name val="Calibri"/>
      <family val="2"/>
      <scheme val="minor"/>
    </font>
    <font>
      <b/>
      <sz val="13"/>
      <color theme="0"/>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s>
  <fills count="8">
    <fill>
      <patternFill patternType="none"/>
    </fill>
    <fill>
      <patternFill patternType="gray125"/>
    </fill>
    <fill>
      <patternFill patternType="solid">
        <fgColor rgb="FFFFCC99"/>
      </patternFill>
    </fill>
    <fill>
      <patternFill patternType="solid">
        <fgColor theme="4"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9" tint="0.59999389629810485"/>
        <bgColor indexed="64"/>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14" fontId="5" fillId="0" borderId="0" applyBorder="0"/>
    <xf numFmtId="9" fontId="6" fillId="0" borderId="0" applyFont="0" applyFill="0" applyBorder="0" applyAlignment="0" applyProtection="0"/>
    <xf numFmtId="43" fontId="6" fillId="0" borderId="0" applyFon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cellStyleXfs>
  <cellXfs count="60">
    <xf numFmtId="0" fontId="0" fillId="0" borderId="0" xfId="0"/>
    <xf numFmtId="0" fontId="0" fillId="0" borderId="0" xfId="0" applyAlignment="1">
      <alignment wrapText="1"/>
    </xf>
    <xf numFmtId="0" fontId="0" fillId="0" borderId="0" xfId="0" applyAlignment="1">
      <alignment horizontal="left"/>
    </xf>
    <xf numFmtId="0" fontId="7" fillId="3" borderId="0" xfId="0" applyFont="1" applyFill="1"/>
    <xf numFmtId="0" fontId="3" fillId="2" borderId="3" xfId="3"/>
    <xf numFmtId="0" fontId="0" fillId="4" borderId="0" xfId="0" applyFill="1"/>
    <xf numFmtId="0" fontId="0" fillId="5" borderId="0" xfId="0" applyFill="1"/>
    <xf numFmtId="9" fontId="0" fillId="0" borderId="0" xfId="5" applyFont="1"/>
    <xf numFmtId="164" fontId="3" fillId="2" borderId="3" xfId="3" applyNumberFormat="1"/>
    <xf numFmtId="164" fontId="0" fillId="4" borderId="0" xfId="0" applyNumberFormat="1" applyFill="1"/>
    <xf numFmtId="0" fontId="4" fillId="0" borderId="6" xfId="0" applyFont="1" applyBorder="1"/>
    <xf numFmtId="0" fontId="4" fillId="0" borderId="7" xfId="0" applyFont="1" applyBorder="1"/>
    <xf numFmtId="164" fontId="0" fillId="5" borderId="0" xfId="5" applyNumberFormat="1" applyFont="1" applyFill="1"/>
    <xf numFmtId="3" fontId="0" fillId="4" borderId="0" xfId="0" applyNumberFormat="1" applyFill="1"/>
    <xf numFmtId="3" fontId="0" fillId="5" borderId="0" xfId="0" applyNumberFormat="1" applyFill="1"/>
    <xf numFmtId="2" fontId="0" fillId="4" borderId="0" xfId="0" applyNumberFormat="1" applyFill="1"/>
    <xf numFmtId="43" fontId="0" fillId="4" borderId="0" xfId="6" applyFont="1" applyFill="1"/>
    <xf numFmtId="165" fontId="0" fillId="4" borderId="0" xfId="6" applyNumberFormat="1" applyFont="1" applyFill="1"/>
    <xf numFmtId="43" fontId="0" fillId="0" borderId="0" xfId="6" applyFont="1"/>
    <xf numFmtId="2" fontId="0" fillId="5" borderId="0" xfId="6" applyNumberFormat="1" applyFont="1" applyFill="1"/>
    <xf numFmtId="43" fontId="0" fillId="5" borderId="0" xfId="0" applyNumberFormat="1" applyFill="1"/>
    <xf numFmtId="43" fontId="0" fillId="4" borderId="0" xfId="0" applyNumberFormat="1" applyFill="1"/>
    <xf numFmtId="166" fontId="4" fillId="6" borderId="5" xfId="0" applyNumberFormat="1" applyFont="1" applyFill="1" applyBorder="1"/>
    <xf numFmtId="43" fontId="0" fillId="5" borderId="0" xfId="6" applyFont="1" applyFill="1"/>
    <xf numFmtId="2" fontId="0" fillId="5" borderId="0" xfId="0" applyNumberFormat="1" applyFill="1"/>
    <xf numFmtId="0" fontId="2" fillId="0" borderId="2" xfId="2" applyAlignment="1">
      <alignment wrapText="1"/>
    </xf>
    <xf numFmtId="0" fontId="4" fillId="0" borderId="8" xfId="0" applyFont="1" applyBorder="1"/>
    <xf numFmtId="43" fontId="0" fillId="0" borderId="0" xfId="6" applyFont="1" applyFill="1"/>
    <xf numFmtId="43" fontId="0" fillId="0" borderId="0" xfId="0" applyNumberFormat="1"/>
    <xf numFmtId="0" fontId="4" fillId="0" borderId="5" xfId="0" applyFont="1" applyBorder="1" applyAlignment="1">
      <alignment horizontal="center"/>
    </xf>
    <xf numFmtId="166" fontId="4" fillId="4" borderId="5" xfId="0" applyNumberFormat="1" applyFont="1" applyFill="1" applyBorder="1"/>
    <xf numFmtId="0" fontId="1" fillId="0" borderId="1" xfId="1"/>
    <xf numFmtId="0" fontId="8" fillId="0" borderId="0" xfId="7"/>
    <xf numFmtId="3" fontId="4" fillId="7" borderId="5" xfId="0" applyNumberFormat="1" applyFont="1" applyFill="1" applyBorder="1"/>
    <xf numFmtId="0" fontId="0" fillId="0" borderId="4" xfId="0" applyBorder="1" applyAlignment="1">
      <alignment wrapText="1"/>
    </xf>
    <xf numFmtId="0" fontId="10" fillId="3" borderId="0" xfId="1" applyFont="1" applyFill="1" applyBorder="1" applyAlignment="1">
      <alignment wrapText="1"/>
    </xf>
    <xf numFmtId="0" fontId="11" fillId="0" borderId="0" xfId="0" applyFont="1"/>
    <xf numFmtId="0" fontId="0" fillId="0" borderId="7" xfId="0" applyBorder="1"/>
    <xf numFmtId="0" fontId="12" fillId="0" borderId="0" xfId="8"/>
    <xf numFmtId="0" fontId="13" fillId="0" borderId="0" xfId="0" applyFont="1" applyAlignment="1">
      <alignment wrapText="1"/>
    </xf>
    <xf numFmtId="2" fontId="14" fillId="5" borderId="0" xfId="6" applyNumberFormat="1" applyFont="1" applyFill="1"/>
    <xf numFmtId="43" fontId="14" fillId="4" borderId="0" xfId="6" applyFont="1" applyFill="1"/>
    <xf numFmtId="0" fontId="4" fillId="0" borderId="0" xfId="0" applyFont="1"/>
    <xf numFmtId="167" fontId="0" fillId="5" borderId="0" xfId="0" applyNumberFormat="1" applyFill="1"/>
    <xf numFmtId="167" fontId="0" fillId="4" borderId="0" xfId="0" applyNumberFormat="1" applyFill="1"/>
    <xf numFmtId="0" fontId="14" fillId="0" borderId="0" xfId="0" applyFont="1"/>
    <xf numFmtId="0" fontId="15" fillId="0" borderId="0" xfId="0" applyFont="1"/>
    <xf numFmtId="43" fontId="14" fillId="5" borderId="0" xfId="0" applyNumberFormat="1" applyFont="1" applyFill="1"/>
    <xf numFmtId="2" fontId="14" fillId="5" borderId="0" xfId="0" applyNumberFormat="1" applyFont="1" applyFill="1"/>
    <xf numFmtId="165" fontId="0" fillId="0" borderId="0" xfId="6" applyNumberFormat="1" applyFont="1" applyFill="1"/>
    <xf numFmtId="0" fontId="14" fillId="5" borderId="0" xfId="0" applyFont="1" applyFill="1"/>
    <xf numFmtId="9" fontId="3" fillId="2" borderId="3" xfId="3" applyNumberFormat="1"/>
    <xf numFmtId="2" fontId="3" fillId="2" borderId="3" xfId="3" applyNumberFormat="1"/>
    <xf numFmtId="43" fontId="3" fillId="2" borderId="3" xfId="3" applyNumberFormat="1"/>
    <xf numFmtId="1" fontId="3" fillId="2" borderId="3" xfId="3" applyNumberFormat="1"/>
    <xf numFmtId="165" fontId="3" fillId="2" borderId="3" xfId="6" applyNumberFormat="1" applyFont="1" applyFill="1" applyBorder="1"/>
    <xf numFmtId="3" fontId="3" fillId="2" borderId="3" xfId="3" applyNumberFormat="1"/>
    <xf numFmtId="165" fontId="3" fillId="2" borderId="3" xfId="3" applyNumberFormat="1"/>
    <xf numFmtId="165" fontId="14" fillId="5" borderId="0" xfId="6" applyNumberFormat="1" applyFont="1" applyFill="1"/>
    <xf numFmtId="10" fontId="3" fillId="2" borderId="3" xfId="3" applyNumberFormat="1"/>
  </cellXfs>
  <cellStyles count="9">
    <cellStyle name="Comma" xfId="6" builtinId="3"/>
    <cellStyle name="documentation" xfId="4" xr:uid="{00000000-0005-0000-0000-00000E000000}"/>
    <cellStyle name="Explanatory Text" xfId="7" builtinId="53"/>
    <cellStyle name="Heading 2" xfId="1" builtinId="17"/>
    <cellStyle name="Heading 3" xfId="2" builtinId="18"/>
    <cellStyle name="Hyperlink" xfId="8" builtinId="8"/>
    <cellStyle name="Input" xfId="3" builtinId="20"/>
    <cellStyle name="Normal" xfId="0" builtinId="0"/>
    <cellStyle name="Per 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HPUSR03\msharma$\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budgetresponsibility.independent.gov.uk/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HPUSR03\msharma$\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independent.gov.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kyv/CheckOut/Long-term%20model%202009%7bdb5-doc3966101-ma1-mi14%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TPBR06L_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SUMMARY TABLE"/>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LKP_INDEX"/>
      <sheetName val="Data for lists"/>
      <sheetName val="Data_for_lists"/>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refreshError="1"/>
      <sheetData sheetId="135" refreshError="1"/>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Historic surplus"/>
      <sheetName val="Unallocated Allowances"/>
      <sheetName val="Hedging"/>
      <sheetName val="Air pollutants"/>
      <sheetName val="3"/>
      <sheetName val="DECC Summary"/>
      <sheetName val="Baseline results"/>
      <sheetName val="Lists"/>
      <sheetName val="Sector_Model"/>
      <sheetName val="Central_MACC_data"/>
      <sheetName val="Air_pollutants"/>
      <sheetName val="Historic_surplus"/>
      <sheetName val="Unallocated_Allowances"/>
      <sheetName val="Biofuels"/>
      <sheetName val="DECC_Summary"/>
      <sheetName val="Baseline_results"/>
      <sheetName val="working- waterfalls"/>
      <sheetName val="CASHFLOW Gen Income"/>
      <sheetName val="Lookups (2)"/>
      <sheetName val="GHG &amp; C02 chart"/>
      <sheetName val="HPvsBoiler"/>
      <sheetName val="CHP"/>
      <sheetName val="4.6 ten year bonds"/>
      <sheetName val="Units"/>
      <sheetName val="Output"/>
      <sheetName val="Run_lst"/>
      <sheetName val="Detailed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refreshError="1"/>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Carbon Price Floor"/>
      <sheetName val="Baseline results"/>
      <sheetName val="DECC Summary"/>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CASHFLOW Gen Income"/>
      <sheetName val="USGC"/>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gdp-deflators-at-market-prices-and-money-gdp-march-2022-spring-stat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5324E-D763-42EE-B211-4894E77E77F6}">
  <sheetPr codeName="Sheet1">
    <tabColor theme="5"/>
  </sheetPr>
  <dimension ref="A1:D26"/>
  <sheetViews>
    <sheetView showGridLines="0" zoomScale="80" zoomScaleNormal="80" workbookViewId="0"/>
  </sheetViews>
  <sheetFormatPr defaultColWidth="9" defaultRowHeight="14.5" x14ac:dyDescent="0.35"/>
  <cols>
    <col min="1" max="1" width="9" style="1"/>
    <col min="2" max="2" width="27" style="1" customWidth="1"/>
    <col min="3" max="3" width="144.26953125" style="1" customWidth="1"/>
    <col min="4" max="4" width="41" style="1" customWidth="1"/>
    <col min="5" max="16384" width="9" style="1"/>
  </cols>
  <sheetData>
    <row r="1" spans="1:4" s="3" customFormat="1" ht="21" x14ac:dyDescent="0.5">
      <c r="A1" s="3" t="s">
        <v>0</v>
      </c>
    </row>
    <row r="3" spans="1:4" ht="17" x14ac:dyDescent="0.4">
      <c r="B3" s="35" t="s">
        <v>1</v>
      </c>
      <c r="C3" s="35" t="s">
        <v>2</v>
      </c>
      <c r="D3"/>
    </row>
    <row r="4" spans="1:4" x14ac:dyDescent="0.35">
      <c r="B4" s="34" t="s">
        <v>3</v>
      </c>
      <c r="C4" s="34" t="s">
        <v>4</v>
      </c>
      <c r="D4"/>
    </row>
    <row r="5" spans="1:4" ht="29" x14ac:dyDescent="0.35">
      <c r="B5" s="34" t="s">
        <v>5</v>
      </c>
      <c r="C5" s="34" t="s">
        <v>6</v>
      </c>
      <c r="D5"/>
    </row>
    <row r="6" spans="1:4" ht="43.5" x14ac:dyDescent="0.35">
      <c r="B6" s="34" t="s">
        <v>7</v>
      </c>
      <c r="C6" s="34" t="s">
        <v>8</v>
      </c>
      <c r="D6"/>
    </row>
    <row r="7" spans="1:4" ht="40.5" customHeight="1" x14ac:dyDescent="0.35">
      <c r="B7" s="34" t="s">
        <v>9</v>
      </c>
      <c r="C7" s="34" t="s">
        <v>10</v>
      </c>
      <c r="D7"/>
    </row>
    <row r="8" spans="1:4" x14ac:dyDescent="0.35">
      <c r="B8" s="34" t="s">
        <v>11</v>
      </c>
      <c r="C8" s="34" t="s">
        <v>12</v>
      </c>
      <c r="D8"/>
    </row>
    <row r="9" spans="1:4" x14ac:dyDescent="0.35">
      <c r="B9" s="34" t="s">
        <v>13</v>
      </c>
      <c r="C9" s="34" t="s">
        <v>14</v>
      </c>
      <c r="D9"/>
    </row>
    <row r="10" spans="1:4" ht="58" x14ac:dyDescent="0.35">
      <c r="B10" s="34" t="s">
        <v>15</v>
      </c>
      <c r="C10" s="34" t="s">
        <v>16</v>
      </c>
      <c r="D10"/>
    </row>
    <row r="11" spans="1:4" ht="29" x14ac:dyDescent="0.35">
      <c r="B11" s="34" t="s">
        <v>17</v>
      </c>
      <c r="C11" s="34" t="s">
        <v>18</v>
      </c>
      <c r="D11"/>
    </row>
    <row r="12" spans="1:4" ht="29" x14ac:dyDescent="0.35">
      <c r="B12" s="34" t="s">
        <v>19</v>
      </c>
      <c r="C12" s="34" t="s">
        <v>20</v>
      </c>
      <c r="D12"/>
    </row>
    <row r="13" spans="1:4" ht="58" x14ac:dyDescent="0.35">
      <c r="B13" s="34" t="s">
        <v>21</v>
      </c>
      <c r="C13" s="34" t="s">
        <v>22</v>
      </c>
      <c r="D13"/>
    </row>
    <row r="14" spans="1:4" ht="43.5" x14ac:dyDescent="0.35">
      <c r="B14" s="34" t="s">
        <v>23</v>
      </c>
      <c r="C14" s="34" t="s">
        <v>24</v>
      </c>
      <c r="D14"/>
    </row>
    <row r="15" spans="1:4" ht="43.5" x14ac:dyDescent="0.35">
      <c r="B15" s="34" t="s">
        <v>25</v>
      </c>
      <c r="C15" s="34" t="s">
        <v>26</v>
      </c>
      <c r="D15"/>
    </row>
    <row r="16" spans="1:4" ht="29" x14ac:dyDescent="0.35">
      <c r="B16" s="34" t="s">
        <v>27</v>
      </c>
      <c r="C16" s="34" t="s">
        <v>28</v>
      </c>
      <c r="D16"/>
    </row>
    <row r="17" spans="2:4" ht="29" x14ac:dyDescent="0.35">
      <c r="B17" s="34" t="s">
        <v>29</v>
      </c>
      <c r="C17" s="34" t="s">
        <v>30</v>
      </c>
      <c r="D17"/>
    </row>
    <row r="18" spans="2:4" x14ac:dyDescent="0.35">
      <c r="B18" s="34" t="s">
        <v>31</v>
      </c>
      <c r="C18" s="34" t="s">
        <v>32</v>
      </c>
      <c r="D18"/>
    </row>
    <row r="19" spans="2:4" ht="63.75" customHeight="1" x14ac:dyDescent="0.35">
      <c r="B19" s="34" t="s">
        <v>33</v>
      </c>
      <c r="C19" s="34" t="s">
        <v>34</v>
      </c>
      <c r="D19"/>
    </row>
    <row r="20" spans="2:4" ht="29" x14ac:dyDescent="0.35">
      <c r="B20" s="34" t="s">
        <v>35</v>
      </c>
      <c r="C20" s="34" t="s">
        <v>36</v>
      </c>
      <c r="D20"/>
    </row>
    <row r="21" spans="2:4" ht="29" x14ac:dyDescent="0.35">
      <c r="B21" s="34" t="s">
        <v>37</v>
      </c>
      <c r="C21" s="34" t="s">
        <v>38</v>
      </c>
      <c r="D21"/>
    </row>
    <row r="22" spans="2:4" x14ac:dyDescent="0.35">
      <c r="B22" s="34" t="s">
        <v>39</v>
      </c>
      <c r="C22" s="34" t="s">
        <v>40</v>
      </c>
      <c r="D22"/>
    </row>
    <row r="23" spans="2:4" ht="29" x14ac:dyDescent="0.35">
      <c r="B23" s="34" t="s">
        <v>41</v>
      </c>
      <c r="C23" s="34" t="s">
        <v>42</v>
      </c>
      <c r="D23"/>
    </row>
    <row r="24" spans="2:4" ht="43.5" x14ac:dyDescent="0.35">
      <c r="B24" s="34" t="s">
        <v>43</v>
      </c>
      <c r="C24" s="34" t="s">
        <v>44</v>
      </c>
      <c r="D24"/>
    </row>
    <row r="25" spans="2:4" x14ac:dyDescent="0.35">
      <c r="B25" s="34" t="s">
        <v>45</v>
      </c>
      <c r="C25" s="34" t="s">
        <v>46</v>
      </c>
      <c r="D25"/>
    </row>
    <row r="26" spans="2:4" x14ac:dyDescent="0.35">
      <c r="B26" s="34" t="s">
        <v>47</v>
      </c>
      <c r="C26" s="34" t="s">
        <v>48</v>
      </c>
      <c r="D2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0A551-7FEE-44B4-95A7-73BEDDD8824E}">
  <sheetPr codeName="Sheet2"/>
  <dimension ref="A1:BQ72"/>
  <sheetViews>
    <sheetView showGridLines="0" topLeftCell="A3" zoomScale="70" zoomScaleNormal="70" workbookViewId="0">
      <selection activeCell="B67" sqref="B67"/>
    </sheetView>
  </sheetViews>
  <sheetFormatPr defaultRowHeight="14.5" x14ac:dyDescent="0.35"/>
  <cols>
    <col min="1" max="1" width="2.7265625" customWidth="1"/>
    <col min="2" max="2" width="49.54296875" customWidth="1"/>
    <col min="5" max="5" width="81.7265625" customWidth="1"/>
    <col min="6" max="6" width="12.54296875" customWidth="1"/>
    <col min="7" max="7" width="4.81640625" customWidth="1"/>
    <col min="8" max="8" width="12" customWidth="1"/>
    <col min="9" max="9" width="11.81640625" customWidth="1"/>
    <col min="11" max="11" width="10.453125" customWidth="1"/>
    <col min="12" max="12" width="11.54296875" customWidth="1"/>
    <col min="15" max="15" width="12.453125" bestFit="1" customWidth="1"/>
  </cols>
  <sheetData>
    <row r="1" spans="1:7" s="3" customFormat="1" ht="20.25" customHeight="1" x14ac:dyDescent="0.5">
      <c r="A1" s="3" t="s">
        <v>49</v>
      </c>
    </row>
    <row r="2" spans="1:7" ht="15" thickBot="1" x14ac:dyDescent="0.4"/>
    <row r="3" spans="1:7" ht="15" thickBot="1" x14ac:dyDescent="0.4">
      <c r="B3" t="s">
        <v>50</v>
      </c>
      <c r="D3" s="4" t="s">
        <v>51</v>
      </c>
      <c r="F3" s="29" t="s">
        <v>52</v>
      </c>
    </row>
    <row r="4" spans="1:7" x14ac:dyDescent="0.35">
      <c r="B4" t="s">
        <v>53</v>
      </c>
      <c r="D4" s="4" t="s">
        <v>54</v>
      </c>
    </row>
    <row r="5" spans="1:7" x14ac:dyDescent="0.35">
      <c r="B5" t="s">
        <v>55</v>
      </c>
      <c r="D5" s="4">
        <v>2018</v>
      </c>
      <c r="F5" s="4"/>
      <c r="G5" t="s">
        <v>56</v>
      </c>
    </row>
    <row r="6" spans="1:7" x14ac:dyDescent="0.35">
      <c r="B6" t="s">
        <v>57</v>
      </c>
      <c r="D6" s="5">
        <v>2023</v>
      </c>
      <c r="F6" t="s">
        <v>58</v>
      </c>
    </row>
    <row r="7" spans="1:7" x14ac:dyDescent="0.35">
      <c r="B7" t="s">
        <v>59</v>
      </c>
      <c r="D7" s="6">
        <v>2025</v>
      </c>
      <c r="F7" s="38"/>
    </row>
    <row r="8" spans="1:7" x14ac:dyDescent="0.35">
      <c r="B8" t="s">
        <v>60</v>
      </c>
      <c r="D8" s="5">
        <v>2055</v>
      </c>
    </row>
    <row r="9" spans="1:7" x14ac:dyDescent="0.35">
      <c r="B9" t="s">
        <v>61</v>
      </c>
      <c r="D9" s="6"/>
    </row>
    <row r="11" spans="1:7" x14ac:dyDescent="0.35">
      <c r="B11" t="s">
        <v>62</v>
      </c>
      <c r="C11" t="s">
        <v>63</v>
      </c>
      <c r="D11" s="4">
        <v>1000</v>
      </c>
    </row>
    <row r="12" spans="1:7" x14ac:dyDescent="0.35">
      <c r="B12" t="s">
        <v>64</v>
      </c>
      <c r="C12" t="s">
        <v>65</v>
      </c>
      <c r="D12" s="51">
        <v>1</v>
      </c>
      <c r="E12" s="7"/>
      <c r="F12" s="7"/>
      <c r="G12" s="7"/>
    </row>
    <row r="13" spans="1:7" x14ac:dyDescent="0.35">
      <c r="B13" t="s">
        <v>66</v>
      </c>
      <c r="C13" t="s">
        <v>65</v>
      </c>
      <c r="D13" s="59">
        <v>6.3E-2</v>
      </c>
    </row>
    <row r="14" spans="1:7" x14ac:dyDescent="0.35">
      <c r="B14" t="s">
        <v>67</v>
      </c>
      <c r="C14" t="s">
        <v>68</v>
      </c>
      <c r="D14" s="4">
        <v>8760</v>
      </c>
    </row>
    <row r="15" spans="1:7" ht="15" thickBot="1" x14ac:dyDescent="0.4"/>
    <row r="16" spans="1:7" ht="15" thickBot="1" x14ac:dyDescent="0.4">
      <c r="B16" t="s">
        <v>69</v>
      </c>
      <c r="C16" t="s">
        <v>70</v>
      </c>
      <c r="D16" s="30">
        <f>F30+F39+F48+F58+F63+F69</f>
        <v>43.171139703475575</v>
      </c>
    </row>
    <row r="19" spans="2:69" s="1" customFormat="1" ht="40.4" customHeight="1" x14ac:dyDescent="0.35">
      <c r="H19" s="1" t="str">
        <f>IF(H20=$D$5,$B$5,IF(H20=$D$6,$B$6,IF(H20=$D$7,$B$7,IF(H20=$D$8,$B$8,IF(H20=$D$9,$B$9,"")))))</f>
        <v xml:space="preserve">Project start </v>
      </c>
      <c r="I19" s="1" t="str">
        <f t="shared" ref="I19:BQ19" si="0">IF(I20=$D$5,$B$5,IF(I20=$D$6,$B$6,IF(I20=$D$7,$B$7,IF(I20=$D$8,$B$8,IF(I20=$D$9,$B$9,"")))))</f>
        <v/>
      </c>
      <c r="J19" s="1" t="str">
        <f t="shared" si="0"/>
        <v/>
      </c>
      <c r="K19" s="1" t="str">
        <f t="shared" si="0"/>
        <v/>
      </c>
      <c r="L19" s="1" t="str">
        <f t="shared" si="0"/>
        <v/>
      </c>
      <c r="M19" s="1" t="str">
        <f t="shared" si="0"/>
        <v>Construction start</v>
      </c>
      <c r="N19" s="1" t="str">
        <f t="shared" si="0"/>
        <v/>
      </c>
      <c r="O19" s="1" t="str">
        <f t="shared" si="0"/>
        <v>Operation start</v>
      </c>
      <c r="P19" s="1" t="str">
        <f t="shared" si="0"/>
        <v/>
      </c>
      <c r="Q19" s="1" t="str">
        <f t="shared" si="0"/>
        <v/>
      </c>
      <c r="R19" s="1" t="str">
        <f t="shared" si="0"/>
        <v/>
      </c>
      <c r="S19" s="1" t="str">
        <f t="shared" si="0"/>
        <v/>
      </c>
      <c r="T19" s="1" t="str">
        <f t="shared" si="0"/>
        <v/>
      </c>
      <c r="U19" s="1" t="str">
        <f t="shared" si="0"/>
        <v/>
      </c>
      <c r="V19" s="1" t="str">
        <f t="shared" si="0"/>
        <v/>
      </c>
      <c r="W19" s="1" t="str">
        <f t="shared" si="0"/>
        <v/>
      </c>
      <c r="X19" s="1" t="str">
        <f t="shared" si="0"/>
        <v/>
      </c>
      <c r="Y19" s="1" t="str">
        <f t="shared" si="0"/>
        <v/>
      </c>
      <c r="Z19" s="1" t="str">
        <f t="shared" si="0"/>
        <v/>
      </c>
      <c r="AA19" s="1" t="str">
        <f t="shared" si="0"/>
        <v/>
      </c>
      <c r="AB19" s="1" t="str">
        <f t="shared" si="0"/>
        <v/>
      </c>
      <c r="AC19" s="1" t="str">
        <f t="shared" si="0"/>
        <v/>
      </c>
      <c r="AD19" s="1" t="str">
        <f t="shared" si="0"/>
        <v/>
      </c>
      <c r="AE19" s="1" t="str">
        <f t="shared" si="0"/>
        <v/>
      </c>
      <c r="AF19" s="1" t="str">
        <f t="shared" si="0"/>
        <v/>
      </c>
      <c r="AG19" s="1" t="str">
        <f t="shared" si="0"/>
        <v/>
      </c>
      <c r="AH19" s="1" t="str">
        <f t="shared" si="0"/>
        <v/>
      </c>
      <c r="AI19" s="1" t="str">
        <f t="shared" si="0"/>
        <v/>
      </c>
      <c r="AJ19" s="1" t="str">
        <f t="shared" si="0"/>
        <v/>
      </c>
      <c r="AK19" s="1" t="str">
        <f t="shared" si="0"/>
        <v/>
      </c>
      <c r="AL19" s="1" t="str">
        <f t="shared" si="0"/>
        <v/>
      </c>
      <c r="AM19" s="1" t="str">
        <f t="shared" si="0"/>
        <v/>
      </c>
      <c r="AN19" s="1" t="str">
        <f t="shared" si="0"/>
        <v/>
      </c>
      <c r="AO19" s="1" t="str">
        <f t="shared" si="0"/>
        <v/>
      </c>
      <c r="AP19" s="1" t="str">
        <f t="shared" si="0"/>
        <v/>
      </c>
      <c r="AQ19" s="1" t="str">
        <f t="shared" si="0"/>
        <v/>
      </c>
      <c r="AR19" s="1" t="str">
        <f t="shared" si="0"/>
        <v/>
      </c>
      <c r="AS19" s="1" t="str">
        <f t="shared" si="0"/>
        <v>Plant decommissioned</v>
      </c>
      <c r="AT19" s="1" t="str">
        <f t="shared" si="0"/>
        <v/>
      </c>
      <c r="AU19" s="1" t="str">
        <f t="shared" si="0"/>
        <v/>
      </c>
      <c r="AV19" s="1" t="str">
        <f t="shared" si="0"/>
        <v/>
      </c>
      <c r="AW19" s="1" t="str">
        <f t="shared" si="0"/>
        <v/>
      </c>
      <c r="AX19" s="1" t="str">
        <f t="shared" si="0"/>
        <v/>
      </c>
      <c r="AY19" s="1" t="str">
        <f t="shared" si="0"/>
        <v/>
      </c>
      <c r="AZ19" s="1" t="str">
        <f t="shared" si="0"/>
        <v/>
      </c>
      <c r="BA19" s="1" t="str">
        <f t="shared" si="0"/>
        <v/>
      </c>
      <c r="BB19" s="1" t="str">
        <f t="shared" si="0"/>
        <v/>
      </c>
      <c r="BC19" s="1" t="str">
        <f t="shared" si="0"/>
        <v/>
      </c>
      <c r="BD19" s="1" t="str">
        <f t="shared" si="0"/>
        <v/>
      </c>
      <c r="BE19" s="1" t="str">
        <f t="shared" si="0"/>
        <v/>
      </c>
      <c r="BF19" s="1" t="str">
        <f t="shared" si="0"/>
        <v/>
      </c>
      <c r="BG19" s="1" t="str">
        <f t="shared" si="0"/>
        <v/>
      </c>
      <c r="BH19" s="1" t="str">
        <f t="shared" si="0"/>
        <v/>
      </c>
      <c r="BI19" s="1" t="str">
        <f t="shared" si="0"/>
        <v/>
      </c>
      <c r="BJ19" s="1" t="str">
        <f t="shared" si="0"/>
        <v/>
      </c>
      <c r="BK19" s="1" t="str">
        <f t="shared" si="0"/>
        <v/>
      </c>
      <c r="BL19" s="1" t="str">
        <f t="shared" si="0"/>
        <v/>
      </c>
      <c r="BM19" s="1" t="str">
        <f t="shared" si="0"/>
        <v/>
      </c>
      <c r="BN19" s="1" t="str">
        <f t="shared" si="0"/>
        <v/>
      </c>
      <c r="BO19" s="1" t="str">
        <f t="shared" si="0"/>
        <v/>
      </c>
      <c r="BP19" s="1" t="str">
        <f t="shared" si="0"/>
        <v/>
      </c>
      <c r="BQ19" s="1" t="str">
        <f t="shared" si="0"/>
        <v/>
      </c>
    </row>
    <row r="20" spans="2:69" x14ac:dyDescent="0.35">
      <c r="H20" s="10">
        <f>D5</f>
        <v>2018</v>
      </c>
      <c r="I20" s="10">
        <f>H20+1</f>
        <v>2019</v>
      </c>
      <c r="J20" s="10">
        <f t="shared" ref="J20:AK20" si="1">I20+1</f>
        <v>2020</v>
      </c>
      <c r="K20" s="10">
        <f t="shared" si="1"/>
        <v>2021</v>
      </c>
      <c r="L20" s="10">
        <f t="shared" si="1"/>
        <v>2022</v>
      </c>
      <c r="M20" s="10">
        <f t="shared" si="1"/>
        <v>2023</v>
      </c>
      <c r="N20" s="10">
        <f t="shared" si="1"/>
        <v>2024</v>
      </c>
      <c r="O20" s="10">
        <f t="shared" si="1"/>
        <v>2025</v>
      </c>
      <c r="P20" s="10">
        <f t="shared" si="1"/>
        <v>2026</v>
      </c>
      <c r="Q20" s="10">
        <f t="shared" si="1"/>
        <v>2027</v>
      </c>
      <c r="R20" s="10">
        <f t="shared" si="1"/>
        <v>2028</v>
      </c>
      <c r="S20" s="10">
        <f t="shared" si="1"/>
        <v>2029</v>
      </c>
      <c r="T20" s="10">
        <f t="shared" si="1"/>
        <v>2030</v>
      </c>
      <c r="U20" s="10">
        <f t="shared" si="1"/>
        <v>2031</v>
      </c>
      <c r="V20" s="10">
        <f t="shared" si="1"/>
        <v>2032</v>
      </c>
      <c r="W20" s="10">
        <f t="shared" si="1"/>
        <v>2033</v>
      </c>
      <c r="X20" s="10">
        <f t="shared" si="1"/>
        <v>2034</v>
      </c>
      <c r="Y20" s="10">
        <f t="shared" si="1"/>
        <v>2035</v>
      </c>
      <c r="Z20" s="10">
        <f t="shared" si="1"/>
        <v>2036</v>
      </c>
      <c r="AA20" s="10">
        <f>Z20+1</f>
        <v>2037</v>
      </c>
      <c r="AB20" s="10">
        <f t="shared" si="1"/>
        <v>2038</v>
      </c>
      <c r="AC20" s="10">
        <f t="shared" si="1"/>
        <v>2039</v>
      </c>
      <c r="AD20" s="10">
        <f t="shared" si="1"/>
        <v>2040</v>
      </c>
      <c r="AE20" s="10">
        <f t="shared" si="1"/>
        <v>2041</v>
      </c>
      <c r="AF20" s="10">
        <f t="shared" si="1"/>
        <v>2042</v>
      </c>
      <c r="AG20" s="10">
        <f t="shared" si="1"/>
        <v>2043</v>
      </c>
      <c r="AH20" s="10">
        <f t="shared" si="1"/>
        <v>2044</v>
      </c>
      <c r="AI20" s="10">
        <f t="shared" si="1"/>
        <v>2045</v>
      </c>
      <c r="AJ20" s="10">
        <f t="shared" si="1"/>
        <v>2046</v>
      </c>
      <c r="AK20" s="10">
        <f t="shared" si="1"/>
        <v>2047</v>
      </c>
      <c r="AL20" s="10">
        <f t="shared" ref="AL20" si="2">AK20+1</f>
        <v>2048</v>
      </c>
      <c r="AM20" s="10">
        <f t="shared" ref="AM20" si="3">AL20+1</f>
        <v>2049</v>
      </c>
      <c r="AN20" s="10">
        <f t="shared" ref="AN20" si="4">AM20+1</f>
        <v>2050</v>
      </c>
      <c r="AO20" s="10">
        <f t="shared" ref="AO20" si="5">AN20+1</f>
        <v>2051</v>
      </c>
      <c r="AP20" s="10">
        <f t="shared" ref="AP20" si="6">AO20+1</f>
        <v>2052</v>
      </c>
      <c r="AQ20" s="10">
        <f t="shared" ref="AQ20" si="7">AP20+1</f>
        <v>2053</v>
      </c>
      <c r="AR20" s="10">
        <f t="shared" ref="AR20" si="8">AQ20+1</f>
        <v>2054</v>
      </c>
      <c r="AS20" s="10">
        <f t="shared" ref="AS20" si="9">AR20+1</f>
        <v>2055</v>
      </c>
      <c r="AT20" s="10">
        <f t="shared" ref="AT20" si="10">AS20+1</f>
        <v>2056</v>
      </c>
      <c r="AU20" s="10">
        <f t="shared" ref="AU20" si="11">AT20+1</f>
        <v>2057</v>
      </c>
      <c r="AV20" s="10">
        <f t="shared" ref="AV20" si="12">AU20+1</f>
        <v>2058</v>
      </c>
      <c r="AW20" s="10">
        <f t="shared" ref="AW20" si="13">AV20+1</f>
        <v>2059</v>
      </c>
      <c r="AX20" s="10">
        <f t="shared" ref="AX20" si="14">AW20+1</f>
        <v>2060</v>
      </c>
      <c r="AY20" s="10">
        <f t="shared" ref="AY20" si="15">AX20+1</f>
        <v>2061</v>
      </c>
      <c r="AZ20" s="10">
        <f t="shared" ref="AZ20" si="16">AY20+1</f>
        <v>2062</v>
      </c>
      <c r="BA20" s="10">
        <f t="shared" ref="BA20" si="17">AZ20+1</f>
        <v>2063</v>
      </c>
      <c r="BB20" s="10">
        <f t="shared" ref="BB20" si="18">BA20+1</f>
        <v>2064</v>
      </c>
      <c r="BC20" s="10">
        <f t="shared" ref="BC20" si="19">BB20+1</f>
        <v>2065</v>
      </c>
      <c r="BD20" s="10">
        <f t="shared" ref="BD20" si="20">BC20+1</f>
        <v>2066</v>
      </c>
      <c r="BE20" s="10">
        <f t="shared" ref="BE20" si="21">BD20+1</f>
        <v>2067</v>
      </c>
      <c r="BF20" s="10">
        <f t="shared" ref="BF20" si="22">BE20+1</f>
        <v>2068</v>
      </c>
      <c r="BG20" s="10">
        <f t="shared" ref="BG20" si="23">BF20+1</f>
        <v>2069</v>
      </c>
      <c r="BH20" s="10">
        <f t="shared" ref="BH20" si="24">BG20+1</f>
        <v>2070</v>
      </c>
      <c r="BI20" s="10">
        <f t="shared" ref="BI20" si="25">BH20+1</f>
        <v>2071</v>
      </c>
      <c r="BJ20" s="10">
        <f t="shared" ref="BJ20" si="26">BI20+1</f>
        <v>2072</v>
      </c>
      <c r="BK20" s="10">
        <f t="shared" ref="BK20" si="27">BJ20+1</f>
        <v>2073</v>
      </c>
      <c r="BL20" s="10">
        <f t="shared" ref="BL20" si="28">BK20+1</f>
        <v>2074</v>
      </c>
      <c r="BM20" s="10">
        <f t="shared" ref="BM20" si="29">BL20+1</f>
        <v>2075</v>
      </c>
      <c r="BN20" s="10">
        <f t="shared" ref="BN20" si="30">BM20+1</f>
        <v>2076</v>
      </c>
      <c r="BO20" s="10">
        <f t="shared" ref="BO20" si="31">BN20+1</f>
        <v>2077</v>
      </c>
      <c r="BP20" s="10">
        <f t="shared" ref="BP20" si="32">BO20+1</f>
        <v>2078</v>
      </c>
      <c r="BQ20" s="10">
        <f t="shared" ref="BQ20" si="33">BP20+1</f>
        <v>2079</v>
      </c>
    </row>
    <row r="22" spans="2:69" x14ac:dyDescent="0.35">
      <c r="B22" t="s">
        <v>71</v>
      </c>
      <c r="C22" t="s">
        <v>65</v>
      </c>
      <c r="H22" s="8">
        <v>1</v>
      </c>
      <c r="I22" s="9">
        <f>H22/(1+$D$13)</f>
        <v>0.94073377234242717</v>
      </c>
      <c r="J22" s="9">
        <f>I22/(1+$D$13)</f>
        <v>0.88498003042561357</v>
      </c>
      <c r="K22" s="9">
        <f t="shared" ref="K22:BQ22" si="34">J22/(1+$D$13)</f>
        <v>0.83253060247000343</v>
      </c>
      <c r="L22" s="9">
        <f t="shared" si="34"/>
        <v>0.78318965425211995</v>
      </c>
      <c r="M22" s="9">
        <f t="shared" si="34"/>
        <v>0.73677295790415809</v>
      </c>
      <c r="N22" s="9">
        <f t="shared" si="34"/>
        <v>0.69310720404906689</v>
      </c>
      <c r="O22" s="9">
        <f t="shared" si="34"/>
        <v>0.65202935470279111</v>
      </c>
      <c r="P22" s="9">
        <f t="shared" si="34"/>
        <v>0.61338603452755514</v>
      </c>
      <c r="Q22" s="9">
        <f t="shared" si="34"/>
        <v>0.57703295816326916</v>
      </c>
      <c r="R22" s="9">
        <f t="shared" si="34"/>
        <v>0.54283439149884216</v>
      </c>
      <c r="S22" s="9">
        <f t="shared" si="34"/>
        <v>0.51066264487191171</v>
      </c>
      <c r="T22" s="9">
        <f t="shared" si="34"/>
        <v>0.48039759630471474</v>
      </c>
      <c r="U22" s="9">
        <f t="shared" si="34"/>
        <v>0.45192624299596873</v>
      </c>
      <c r="V22" s="9">
        <f t="shared" si="34"/>
        <v>0.42514227939413807</v>
      </c>
      <c r="W22" s="9">
        <f t="shared" si="34"/>
        <v>0.39994570027670562</v>
      </c>
      <c r="X22" s="9">
        <f t="shared" si="34"/>
        <v>0.37624242735343899</v>
      </c>
      <c r="Y22" s="9">
        <f t="shared" si="34"/>
        <v>0.35394395799947226</v>
      </c>
      <c r="Z22" s="9">
        <f t="shared" si="34"/>
        <v>0.33296703480665313</v>
      </c>
      <c r="AA22" s="9">
        <f t="shared" si="34"/>
        <v>0.31323333471933501</v>
      </c>
      <c r="AB22" s="9">
        <f t="shared" si="34"/>
        <v>0.29466917659391817</v>
      </c>
      <c r="AC22" s="9">
        <f t="shared" si="34"/>
        <v>0.27720524609023345</v>
      </c>
      <c r="AD22" s="9">
        <f t="shared" si="34"/>
        <v>0.26077633686757618</v>
      </c>
      <c r="AE22" s="9">
        <f t="shared" si="34"/>
        <v>0.24532110711907448</v>
      </c>
      <c r="AF22" s="9">
        <f t="shared" si="34"/>
        <v>0.23078185053534761</v>
      </c>
      <c r="AG22" s="9">
        <f t="shared" si="34"/>
        <v>0.21710428084228375</v>
      </c>
      <c r="AH22" s="9">
        <f t="shared" si="34"/>
        <v>0.20423732910845133</v>
      </c>
      <c r="AI22" s="9">
        <f t="shared" si="34"/>
        <v>0.1921329530653352</v>
      </c>
      <c r="AJ22" s="9">
        <f t="shared" si="34"/>
        <v>0.18074595772844329</v>
      </c>
      <c r="AK22" s="9">
        <f t="shared" si="34"/>
        <v>0.17003382664952332</v>
      </c>
      <c r="AL22" s="9">
        <f t="shared" si="34"/>
        <v>0.1599565631698244</v>
      </c>
      <c r="AM22" s="9">
        <f t="shared" si="34"/>
        <v>0.15047654108167866</v>
      </c>
      <c r="AN22" s="9">
        <f t="shared" si="34"/>
        <v>0.14155836414080777</v>
      </c>
      <c r="AO22" s="9">
        <f t="shared" si="34"/>
        <v>0.13316873390480508</v>
      </c>
      <c r="AP22" s="9">
        <f t="shared" si="34"/>
        <v>0.12527632540433215</v>
      </c>
      <c r="AQ22" s="9">
        <f t="shared" si="34"/>
        <v>0.11785167018281482</v>
      </c>
      <c r="AR22" s="9">
        <f t="shared" si="34"/>
        <v>0.11086704626793493</v>
      </c>
      <c r="AS22" s="9">
        <f t="shared" si="34"/>
        <v>0.10429637466409684</v>
      </c>
      <c r="AT22" s="9">
        <f t="shared" si="34"/>
        <v>9.8115121979394967E-2</v>
      </c>
      <c r="AU22" s="9">
        <f t="shared" si="34"/>
        <v>9.2300208823513613E-2</v>
      </c>
      <c r="AV22" s="9">
        <f t="shared" si="34"/>
        <v>8.6829923634537745E-2</v>
      </c>
      <c r="AW22" s="9">
        <f t="shared" si="34"/>
        <v>8.1683841612923566E-2</v>
      </c>
      <c r="AX22" s="9">
        <f t="shared" si="34"/>
        <v>7.6842748459946916E-2</v>
      </c>
      <c r="AY22" s="9">
        <f t="shared" si="34"/>
        <v>7.2288568635886091E-2</v>
      </c>
      <c r="AZ22" s="9">
        <f t="shared" si="34"/>
        <v>6.8004297870071589E-2</v>
      </c>
      <c r="BA22" s="9">
        <f t="shared" si="34"/>
        <v>6.3973939670810526E-2</v>
      </c>
      <c r="BB22" s="9">
        <f t="shared" si="34"/>
        <v>6.0182445598128437E-2</v>
      </c>
      <c r="BC22" s="9">
        <f t="shared" si="34"/>
        <v>5.6615659076320261E-2</v>
      </c>
      <c r="BD22" s="9">
        <f t="shared" si="34"/>
        <v>5.3260262536519533E-2</v>
      </c>
      <c r="BE22" s="9">
        <f t="shared" si="34"/>
        <v>5.0103727691928064E-2</v>
      </c>
      <c r="BF22" s="9">
        <f t="shared" si="34"/>
        <v>4.7134268760045221E-2</v>
      </c>
      <c r="BG22" s="9">
        <f t="shared" si="34"/>
        <v>4.4340798457239157E-2</v>
      </c>
      <c r="BH22" s="9">
        <f t="shared" si="34"/>
        <v>4.1712886601353867E-2</v>
      </c>
      <c r="BI22" s="9">
        <f t="shared" si="34"/>
        <v>3.9240721167783509E-2</v>
      </c>
      <c r="BJ22" s="9">
        <f t="shared" si="34"/>
        <v>3.6915071653606316E-2</v>
      </c>
      <c r="BK22" s="9">
        <f t="shared" si="34"/>
        <v>3.4727254612988069E-2</v>
      </c>
      <c r="BL22" s="9">
        <f t="shared" si="34"/>
        <v>3.2669101235172221E-2</v>
      </c>
      <c r="BM22" s="9">
        <f t="shared" si="34"/>
        <v>3.0732926844000211E-2</v>
      </c>
      <c r="BN22" s="9">
        <f t="shared" si="34"/>
        <v>2.8911502205080163E-2</v>
      </c>
      <c r="BO22" s="9">
        <f t="shared" si="34"/>
        <v>2.7198026533471462E-2</v>
      </c>
      <c r="BP22" s="9">
        <f t="shared" si="34"/>
        <v>2.5586102101102036E-2</v>
      </c>
      <c r="BQ22" s="9">
        <f t="shared" si="34"/>
        <v>2.4069710349108219E-2</v>
      </c>
    </row>
    <row r="24" spans="2:69" ht="15" thickBot="1" x14ac:dyDescent="0.4">
      <c r="B24" s="11" t="s">
        <v>72</v>
      </c>
      <c r="C24" s="11"/>
      <c r="D24" s="11"/>
      <c r="E24" s="11"/>
      <c r="F24" s="11" t="s">
        <v>73</v>
      </c>
    </row>
    <row r="25" spans="2:69" x14ac:dyDescent="0.35">
      <c r="B25" t="s">
        <v>74</v>
      </c>
      <c r="C25" t="s">
        <v>65</v>
      </c>
      <c r="E25" t="s">
        <v>75</v>
      </c>
      <c r="O25" s="8">
        <v>0.64</v>
      </c>
      <c r="P25" s="8">
        <v>0.64</v>
      </c>
      <c r="Q25" s="8">
        <v>0.64</v>
      </c>
      <c r="R25" s="8">
        <v>0.64</v>
      </c>
      <c r="S25" s="8">
        <v>0.64</v>
      </c>
      <c r="T25" s="8">
        <v>0.64</v>
      </c>
      <c r="U25" s="8">
        <v>0.64</v>
      </c>
      <c r="V25" s="8">
        <v>0.64</v>
      </c>
      <c r="W25" s="8">
        <v>0.64</v>
      </c>
      <c r="X25" s="8">
        <v>0.64</v>
      </c>
      <c r="Y25" s="8">
        <v>0.64</v>
      </c>
      <c r="Z25" s="8">
        <v>0.64</v>
      </c>
      <c r="AA25" s="8">
        <v>0.64</v>
      </c>
      <c r="AB25" s="8">
        <v>0.64</v>
      </c>
      <c r="AC25" s="8">
        <v>0.64</v>
      </c>
      <c r="AD25" s="8">
        <v>0.64</v>
      </c>
      <c r="AE25" s="8">
        <v>0.64</v>
      </c>
      <c r="AF25" s="8">
        <v>0.64</v>
      </c>
      <c r="AG25" s="8">
        <v>0.64</v>
      </c>
      <c r="AH25" s="8">
        <v>0.64</v>
      </c>
      <c r="AI25" s="8">
        <v>0.64</v>
      </c>
      <c r="AJ25" s="8">
        <v>0.64</v>
      </c>
      <c r="AK25" s="8">
        <v>0.64</v>
      </c>
      <c r="AL25" s="8">
        <v>0.64</v>
      </c>
      <c r="AM25" s="8">
        <v>0.64</v>
      </c>
      <c r="AN25" s="8">
        <v>0.64</v>
      </c>
      <c r="AO25" s="8">
        <v>0.64</v>
      </c>
      <c r="AP25" s="8">
        <v>0.64</v>
      </c>
      <c r="AQ25" s="8">
        <v>0.64</v>
      </c>
      <c r="AR25" s="8">
        <v>0.64</v>
      </c>
    </row>
    <row r="26" spans="2:69" x14ac:dyDescent="0.35">
      <c r="B26" t="s">
        <v>7</v>
      </c>
      <c r="C26" t="s">
        <v>65</v>
      </c>
      <c r="E26" t="s">
        <v>76</v>
      </c>
      <c r="O26" s="8">
        <v>0.95</v>
      </c>
      <c r="P26" s="8">
        <v>0.95</v>
      </c>
      <c r="Q26" s="8">
        <v>0.95</v>
      </c>
      <c r="R26" s="8">
        <v>0.95</v>
      </c>
      <c r="S26" s="8">
        <v>0.95</v>
      </c>
      <c r="T26" s="8">
        <v>0.95</v>
      </c>
      <c r="U26" s="8">
        <v>0.95</v>
      </c>
      <c r="V26" s="8">
        <v>0.95</v>
      </c>
      <c r="W26" s="8">
        <v>0.95</v>
      </c>
      <c r="X26" s="8">
        <v>0.95</v>
      </c>
      <c r="Y26" s="8">
        <v>0.95</v>
      </c>
      <c r="Z26" s="8">
        <v>0.95</v>
      </c>
      <c r="AA26" s="8">
        <v>0.95</v>
      </c>
      <c r="AB26" s="8">
        <v>0.95</v>
      </c>
      <c r="AC26" s="8">
        <v>0.95</v>
      </c>
      <c r="AD26" s="8">
        <v>0.95</v>
      </c>
      <c r="AE26" s="8">
        <v>0.95</v>
      </c>
      <c r="AF26" s="8">
        <v>0.95</v>
      </c>
      <c r="AG26" s="8">
        <v>0.95</v>
      </c>
      <c r="AH26" s="8">
        <v>0.95</v>
      </c>
      <c r="AI26" s="8">
        <v>0.95</v>
      </c>
      <c r="AJ26" s="8">
        <v>0.95</v>
      </c>
      <c r="AK26" s="8">
        <v>0.95</v>
      </c>
      <c r="AL26" s="8">
        <v>0.95</v>
      </c>
      <c r="AM26" s="8">
        <v>0.95</v>
      </c>
      <c r="AN26" s="8">
        <v>0.95</v>
      </c>
      <c r="AO26" s="8">
        <v>0.95</v>
      </c>
      <c r="AP26" s="8">
        <v>0.95</v>
      </c>
      <c r="AQ26" s="8">
        <v>0.95</v>
      </c>
      <c r="AR26" s="8">
        <v>0.95</v>
      </c>
    </row>
    <row r="27" spans="2:69" ht="15" thickBot="1" x14ac:dyDescent="0.4">
      <c r="B27" t="s">
        <v>77</v>
      </c>
      <c r="C27" t="s">
        <v>78</v>
      </c>
      <c r="E27" t="s">
        <v>79</v>
      </c>
      <c r="O27" s="13">
        <f>$D$11*O25*O26*$D$14</f>
        <v>5326080</v>
      </c>
      <c r="P27" s="13">
        <f t="shared" ref="P27:AR27" si="35">$D$11*P25*P26*$D$14</f>
        <v>5326080</v>
      </c>
      <c r="Q27" s="13">
        <f t="shared" si="35"/>
        <v>5326080</v>
      </c>
      <c r="R27" s="13">
        <f t="shared" si="35"/>
        <v>5326080</v>
      </c>
      <c r="S27" s="13">
        <f t="shared" si="35"/>
        <v>5326080</v>
      </c>
      <c r="T27" s="13">
        <f t="shared" si="35"/>
        <v>5326080</v>
      </c>
      <c r="U27" s="13">
        <f t="shared" si="35"/>
        <v>5326080</v>
      </c>
      <c r="V27" s="13">
        <f t="shared" si="35"/>
        <v>5326080</v>
      </c>
      <c r="W27" s="13">
        <f t="shared" si="35"/>
        <v>5326080</v>
      </c>
      <c r="X27" s="13">
        <f t="shared" si="35"/>
        <v>5326080</v>
      </c>
      <c r="Y27" s="13">
        <f t="shared" si="35"/>
        <v>5326080</v>
      </c>
      <c r="Z27" s="13">
        <f t="shared" si="35"/>
        <v>5326080</v>
      </c>
      <c r="AA27" s="13">
        <f t="shared" si="35"/>
        <v>5326080</v>
      </c>
      <c r="AB27" s="13">
        <f t="shared" si="35"/>
        <v>5326080</v>
      </c>
      <c r="AC27" s="13">
        <f t="shared" si="35"/>
        <v>5326080</v>
      </c>
      <c r="AD27" s="13">
        <f t="shared" si="35"/>
        <v>5326080</v>
      </c>
      <c r="AE27" s="13">
        <f t="shared" si="35"/>
        <v>5326080</v>
      </c>
      <c r="AF27" s="13">
        <f t="shared" si="35"/>
        <v>5326080</v>
      </c>
      <c r="AG27" s="13">
        <f t="shared" si="35"/>
        <v>5326080</v>
      </c>
      <c r="AH27" s="13">
        <f t="shared" si="35"/>
        <v>5326080</v>
      </c>
      <c r="AI27" s="13">
        <f t="shared" si="35"/>
        <v>5326080</v>
      </c>
      <c r="AJ27" s="13">
        <f t="shared" si="35"/>
        <v>5326080</v>
      </c>
      <c r="AK27" s="13">
        <f t="shared" si="35"/>
        <v>5326080</v>
      </c>
      <c r="AL27" s="13">
        <f t="shared" si="35"/>
        <v>5326080</v>
      </c>
      <c r="AM27" s="13">
        <f t="shared" si="35"/>
        <v>5326080</v>
      </c>
      <c r="AN27" s="13">
        <f t="shared" si="35"/>
        <v>5326080</v>
      </c>
      <c r="AO27" s="13">
        <f t="shared" si="35"/>
        <v>5326080</v>
      </c>
      <c r="AP27" s="13">
        <f t="shared" si="35"/>
        <v>5326080</v>
      </c>
      <c r="AQ27" s="13">
        <f t="shared" si="35"/>
        <v>5326080</v>
      </c>
      <c r="AR27" s="13">
        <f t="shared" si="35"/>
        <v>5326080</v>
      </c>
    </row>
    <row r="28" spans="2:69" ht="15" thickBot="1" x14ac:dyDescent="0.4">
      <c r="B28" t="s">
        <v>80</v>
      </c>
      <c r="C28" t="s">
        <v>78</v>
      </c>
      <c r="E28" t="s">
        <v>81</v>
      </c>
      <c r="F28" s="33">
        <f>SUM(H28:BQ28)</f>
        <v>49223137.453252912</v>
      </c>
      <c r="O28" s="14">
        <f>O27*O22</f>
        <v>3472760.5054954416</v>
      </c>
      <c r="P28" s="14">
        <f>P27*P22</f>
        <v>3266943.0907765208</v>
      </c>
      <c r="Q28" s="14">
        <f t="shared" ref="Q28:AR28" si="36">Q27*Q22</f>
        <v>3073323.6978142248</v>
      </c>
      <c r="R28" s="14">
        <f t="shared" si="36"/>
        <v>2891179.3958741534</v>
      </c>
      <c r="S28" s="14">
        <f t="shared" si="36"/>
        <v>2719830.0995993917</v>
      </c>
      <c r="T28" s="14">
        <f t="shared" si="36"/>
        <v>2558636.0297266152</v>
      </c>
      <c r="U28" s="14">
        <f t="shared" si="36"/>
        <v>2406995.3242959692</v>
      </c>
      <c r="V28" s="14">
        <f t="shared" si="36"/>
        <v>2264341.7914355309</v>
      </c>
      <c r="W28" s="14">
        <f t="shared" si="36"/>
        <v>2130142.7953297561</v>
      </c>
      <c r="X28" s="14">
        <f t="shared" si="36"/>
        <v>2003897.2674786043</v>
      </c>
      <c r="Y28" s="14">
        <f t="shared" si="36"/>
        <v>1885133.8358218293</v>
      </c>
      <c r="Z28" s="14">
        <f t="shared" si="36"/>
        <v>1773409.0647430192</v>
      </c>
      <c r="AA28" s="14">
        <f t="shared" si="36"/>
        <v>1668305.7993819558</v>
      </c>
      <c r="AB28" s="14">
        <f t="shared" si="36"/>
        <v>1569431.6080733356</v>
      </c>
      <c r="AC28" s="14">
        <f t="shared" si="36"/>
        <v>1476417.3170962706</v>
      </c>
      <c r="AD28" s="14">
        <f t="shared" si="36"/>
        <v>1388915.6322636602</v>
      </c>
      <c r="AE28" s="14">
        <f t="shared" si="36"/>
        <v>1306599.8422047603</v>
      </c>
      <c r="AF28" s="14">
        <f t="shared" si="36"/>
        <v>1229162.5984993041</v>
      </c>
      <c r="AG28" s="14">
        <f t="shared" si="36"/>
        <v>1156314.7681084706</v>
      </c>
      <c r="AH28" s="14">
        <f t="shared" si="36"/>
        <v>1087784.3538179405</v>
      </c>
      <c r="AI28" s="14">
        <f t="shared" si="36"/>
        <v>1023315.4786622205</v>
      </c>
      <c r="AJ28" s="14">
        <f t="shared" si="36"/>
        <v>962667.43053830729</v>
      </c>
      <c r="AK28" s="14">
        <f t="shared" si="36"/>
        <v>905613.76344149315</v>
      </c>
      <c r="AL28" s="14">
        <f t="shared" si="36"/>
        <v>851941.45196753833</v>
      </c>
      <c r="AM28" s="14">
        <f t="shared" si="36"/>
        <v>801450.09592430701</v>
      </c>
      <c r="AN28" s="14">
        <f t="shared" si="36"/>
        <v>753951.17208307341</v>
      </c>
      <c r="AO28" s="14">
        <f t="shared" si="36"/>
        <v>709267.33027570427</v>
      </c>
      <c r="AP28" s="14">
        <f t="shared" si="36"/>
        <v>667231.73120950535</v>
      </c>
      <c r="AQ28" s="14">
        <f t="shared" si="36"/>
        <v>627687.42352728639</v>
      </c>
      <c r="AR28" s="14">
        <f t="shared" si="36"/>
        <v>590486.75778672285</v>
      </c>
    </row>
    <row r="29" spans="2:69" ht="15" thickBot="1" x14ac:dyDescent="0.4"/>
    <row r="30" spans="2:69" ht="15" thickBot="1" x14ac:dyDescent="0.4">
      <c r="B30" s="11" t="s">
        <v>82</v>
      </c>
      <c r="C30" s="11"/>
      <c r="D30" s="11"/>
      <c r="E30" s="11"/>
      <c r="F30" s="22">
        <f>F37*10^6/F28</f>
        <v>2.3459960401023352</v>
      </c>
    </row>
    <row r="31" spans="2:69" x14ac:dyDescent="0.35">
      <c r="B31" t="s">
        <v>83</v>
      </c>
      <c r="C31" t="s">
        <v>65</v>
      </c>
      <c r="E31" t="s">
        <v>84</v>
      </c>
      <c r="H31" s="8">
        <v>0.2</v>
      </c>
      <c r="I31" s="8">
        <v>0.2</v>
      </c>
      <c r="J31" s="8">
        <v>0.2</v>
      </c>
      <c r="K31" s="8">
        <v>0.2</v>
      </c>
      <c r="L31" s="8">
        <v>0.2</v>
      </c>
    </row>
    <row r="32" spans="2:69" x14ac:dyDescent="0.35">
      <c r="B32" t="s">
        <v>85</v>
      </c>
      <c r="C32" t="s">
        <v>86</v>
      </c>
      <c r="F32" s="52">
        <v>90</v>
      </c>
    </row>
    <row r="33" spans="2:14" x14ac:dyDescent="0.35">
      <c r="C33" t="s">
        <v>87</v>
      </c>
      <c r="E33" t="s">
        <v>88</v>
      </c>
      <c r="F33" s="19">
        <f>F32*D11*1000*10^-6</f>
        <v>90</v>
      </c>
      <c r="H33" s="16">
        <f>$F$33*H31</f>
        <v>18</v>
      </c>
      <c r="I33" s="16">
        <f t="shared" ref="I33:L33" si="37">$F$33*I31</f>
        <v>18</v>
      </c>
      <c r="J33" s="16">
        <f t="shared" si="37"/>
        <v>18</v>
      </c>
      <c r="K33" s="16">
        <f t="shared" si="37"/>
        <v>18</v>
      </c>
      <c r="L33" s="16">
        <f t="shared" si="37"/>
        <v>18</v>
      </c>
    </row>
    <row r="34" spans="2:14" x14ac:dyDescent="0.35">
      <c r="B34" t="s">
        <v>89</v>
      </c>
      <c r="C34" t="s">
        <v>86</v>
      </c>
      <c r="F34" s="53">
        <v>40</v>
      </c>
      <c r="H34" s="18"/>
      <c r="I34" s="18"/>
      <c r="J34" s="18"/>
      <c r="K34" s="18"/>
    </row>
    <row r="35" spans="2:14" x14ac:dyDescent="0.35">
      <c r="C35" t="s">
        <v>87</v>
      </c>
      <c r="E35" t="s">
        <v>88</v>
      </c>
      <c r="F35" s="19">
        <f>F34*D11*1000*10^-6</f>
        <v>40</v>
      </c>
      <c r="H35" s="16">
        <f>$F$35*H31</f>
        <v>8</v>
      </c>
      <c r="I35" s="16">
        <f t="shared" ref="I35:L35" si="38">$F$35*I31</f>
        <v>8</v>
      </c>
      <c r="J35" s="16">
        <f t="shared" si="38"/>
        <v>8</v>
      </c>
      <c r="K35" s="16">
        <f t="shared" si="38"/>
        <v>8</v>
      </c>
      <c r="L35" s="16">
        <f t="shared" si="38"/>
        <v>8</v>
      </c>
    </row>
    <row r="36" spans="2:14" x14ac:dyDescent="0.35">
      <c r="B36" t="s">
        <v>90</v>
      </c>
      <c r="C36" t="s">
        <v>87</v>
      </c>
      <c r="E36" t="s">
        <v>91</v>
      </c>
      <c r="H36" s="20">
        <f>H33+H35</f>
        <v>26</v>
      </c>
      <c r="I36" s="20">
        <f>I33+I35</f>
        <v>26</v>
      </c>
      <c r="J36" s="20">
        <f>J33+J35</f>
        <v>26</v>
      </c>
      <c r="K36" s="20">
        <f>K33+K35</f>
        <v>26</v>
      </c>
      <c r="L36" s="20">
        <f>L33+L35</f>
        <v>26</v>
      </c>
    </row>
    <row r="37" spans="2:14" x14ac:dyDescent="0.35">
      <c r="B37" t="s">
        <v>92</v>
      </c>
      <c r="C37" t="s">
        <v>87</v>
      </c>
      <c r="E37" t="s">
        <v>93</v>
      </c>
      <c r="F37" s="21">
        <f>SUM(H37:BQ37)</f>
        <v>115.47728554674427</v>
      </c>
      <c r="H37" s="21">
        <f>H36*H22</f>
        <v>26</v>
      </c>
      <c r="I37" s="21">
        <f>I36*I22</f>
        <v>24.459078080903105</v>
      </c>
      <c r="J37" s="21">
        <f>J36*J22</f>
        <v>23.009480791065954</v>
      </c>
      <c r="K37" s="21">
        <f>K36*K22</f>
        <v>21.645795664220088</v>
      </c>
      <c r="L37" s="21">
        <f>L36*L22</f>
        <v>20.362931010555119</v>
      </c>
    </row>
    <row r="38" spans="2:14" ht="15" thickBot="1" x14ac:dyDescent="0.4"/>
    <row r="39" spans="2:14" ht="15" thickBot="1" x14ac:dyDescent="0.4">
      <c r="B39" s="11" t="s">
        <v>94</v>
      </c>
      <c r="C39" s="11"/>
      <c r="D39" s="11"/>
      <c r="E39" s="11"/>
      <c r="F39" s="22">
        <f>F46*10^6/F28</f>
        <v>22.720631526867592</v>
      </c>
    </row>
    <row r="40" spans="2:14" x14ac:dyDescent="0.35">
      <c r="B40" t="s">
        <v>95</v>
      </c>
      <c r="C40" t="s">
        <v>65</v>
      </c>
      <c r="E40" t="s">
        <v>96</v>
      </c>
      <c r="M40" s="8">
        <v>0.5</v>
      </c>
      <c r="N40" s="8">
        <v>0.5</v>
      </c>
    </row>
    <row r="41" spans="2:14" x14ac:dyDescent="0.35">
      <c r="B41" s="7" t="s">
        <v>97</v>
      </c>
      <c r="C41" t="s">
        <v>86</v>
      </c>
      <c r="F41" s="57">
        <v>1500</v>
      </c>
    </row>
    <row r="42" spans="2:14" x14ac:dyDescent="0.35">
      <c r="B42" t="s">
        <v>98</v>
      </c>
      <c r="C42" t="s">
        <v>87</v>
      </c>
      <c r="E42" t="s">
        <v>99</v>
      </c>
      <c r="F42" s="21">
        <f>F41*D11*1000*10^-6</f>
        <v>1500</v>
      </c>
      <c r="M42" s="21">
        <f>$F$42*M40</f>
        <v>750</v>
      </c>
      <c r="N42" s="21">
        <f>$F$42*N40</f>
        <v>750</v>
      </c>
    </row>
    <row r="43" spans="2:14" x14ac:dyDescent="0.35">
      <c r="B43" t="s">
        <v>100</v>
      </c>
      <c r="C43" t="s">
        <v>101</v>
      </c>
      <c r="F43" s="57">
        <v>64300</v>
      </c>
      <c r="G43" s="28"/>
    </row>
    <row r="44" spans="2:14" x14ac:dyDescent="0.35">
      <c r="C44" t="s">
        <v>87</v>
      </c>
      <c r="E44" t="s">
        <v>102</v>
      </c>
      <c r="F44" s="21">
        <f>F43/1000</f>
        <v>64.3</v>
      </c>
      <c r="M44" s="20">
        <f>$F$44*M40</f>
        <v>32.15</v>
      </c>
      <c r="N44" s="20">
        <f>$F$44*N40</f>
        <v>32.15</v>
      </c>
    </row>
    <row r="45" spans="2:14" x14ac:dyDescent="0.35">
      <c r="B45" t="s">
        <v>103</v>
      </c>
      <c r="C45" t="s">
        <v>87</v>
      </c>
      <c r="E45" t="s">
        <v>104</v>
      </c>
      <c r="M45" s="21">
        <f>M42+M44</f>
        <v>782.15</v>
      </c>
      <c r="N45" s="21">
        <f t="shared" ref="N45" si="39">N42+N44</f>
        <v>782.15</v>
      </c>
    </row>
    <row r="46" spans="2:14" x14ac:dyDescent="0.35">
      <c r="B46" t="s">
        <v>105</v>
      </c>
      <c r="C46" t="s">
        <v>87</v>
      </c>
      <c r="E46" t="s">
        <v>106</v>
      </c>
      <c r="F46" s="20">
        <f>SUM(M46:O46)</f>
        <v>1118.380768671715</v>
      </c>
      <c r="M46" s="20">
        <f>M45*M22</f>
        <v>576.26696902473725</v>
      </c>
      <c r="N46" s="20">
        <f>N45*N22</f>
        <v>542.11379964697767</v>
      </c>
    </row>
    <row r="47" spans="2:14" ht="15" thickBot="1" x14ac:dyDescent="0.4"/>
    <row r="48" spans="2:14" ht="15" thickBot="1" x14ac:dyDescent="0.4">
      <c r="B48" s="10" t="s">
        <v>107</v>
      </c>
      <c r="C48" s="10"/>
      <c r="D48" s="10"/>
      <c r="E48" s="10"/>
      <c r="F48" s="22">
        <f>F56*10^6/F28</f>
        <v>17.104512136505647</v>
      </c>
    </row>
    <row r="49" spans="2:44" x14ac:dyDescent="0.35">
      <c r="B49" t="s">
        <v>107</v>
      </c>
      <c r="C49" t="s">
        <v>108</v>
      </c>
      <c r="E49" t="s">
        <v>109</v>
      </c>
      <c r="O49" s="57">
        <v>43300</v>
      </c>
      <c r="P49" s="57">
        <v>43300</v>
      </c>
      <c r="Q49" s="57">
        <v>43300</v>
      </c>
      <c r="R49" s="57">
        <v>43300</v>
      </c>
      <c r="S49" s="57">
        <v>43300</v>
      </c>
      <c r="T49" s="57">
        <v>43300</v>
      </c>
      <c r="U49" s="57">
        <v>43300</v>
      </c>
      <c r="V49" s="57">
        <v>43300</v>
      </c>
      <c r="W49" s="57">
        <v>43300</v>
      </c>
      <c r="X49" s="57">
        <v>43300</v>
      </c>
      <c r="Y49" s="57">
        <v>43300</v>
      </c>
      <c r="Z49" s="57">
        <v>43300</v>
      </c>
      <c r="AA49" s="57">
        <v>43300</v>
      </c>
      <c r="AB49" s="57">
        <v>43300</v>
      </c>
      <c r="AC49" s="57">
        <v>43300</v>
      </c>
      <c r="AD49" s="57">
        <v>43300</v>
      </c>
      <c r="AE49" s="57">
        <v>43300</v>
      </c>
      <c r="AF49" s="57">
        <v>43300</v>
      </c>
      <c r="AG49" s="57">
        <v>43300</v>
      </c>
      <c r="AH49" s="57">
        <v>43300</v>
      </c>
      <c r="AI49" s="57">
        <v>43300</v>
      </c>
      <c r="AJ49" s="57">
        <v>43300</v>
      </c>
      <c r="AK49" s="57">
        <v>43300</v>
      </c>
      <c r="AL49" s="57">
        <v>43300</v>
      </c>
      <c r="AM49" s="57">
        <v>43300</v>
      </c>
      <c r="AN49" s="57">
        <v>43300</v>
      </c>
      <c r="AO49" s="57">
        <v>43300</v>
      </c>
      <c r="AP49" s="57">
        <v>43300</v>
      </c>
      <c r="AQ49" s="57">
        <v>43300</v>
      </c>
      <c r="AR49" s="57">
        <v>43300</v>
      </c>
    </row>
    <row r="50" spans="2:44" x14ac:dyDescent="0.35">
      <c r="C50" t="s">
        <v>87</v>
      </c>
      <c r="E50" t="s">
        <v>110</v>
      </c>
      <c r="O50" s="21">
        <f>O49*$D$11*10^-6</f>
        <v>43.3</v>
      </c>
      <c r="P50" s="21">
        <f t="shared" ref="P50:AR50" si="40">P49*$D$11*10^-6</f>
        <v>43.3</v>
      </c>
      <c r="Q50" s="21">
        <f t="shared" si="40"/>
        <v>43.3</v>
      </c>
      <c r="R50" s="21">
        <f t="shared" si="40"/>
        <v>43.3</v>
      </c>
      <c r="S50" s="21">
        <f t="shared" si="40"/>
        <v>43.3</v>
      </c>
      <c r="T50" s="21">
        <f t="shared" si="40"/>
        <v>43.3</v>
      </c>
      <c r="U50" s="21">
        <f t="shared" si="40"/>
        <v>43.3</v>
      </c>
      <c r="V50" s="21">
        <f t="shared" si="40"/>
        <v>43.3</v>
      </c>
      <c r="W50" s="21">
        <f t="shared" si="40"/>
        <v>43.3</v>
      </c>
      <c r="X50" s="21">
        <f t="shared" si="40"/>
        <v>43.3</v>
      </c>
      <c r="Y50" s="21">
        <f t="shared" si="40"/>
        <v>43.3</v>
      </c>
      <c r="Z50" s="21">
        <f t="shared" si="40"/>
        <v>43.3</v>
      </c>
      <c r="AA50" s="21">
        <f t="shared" si="40"/>
        <v>43.3</v>
      </c>
      <c r="AB50" s="21">
        <f t="shared" si="40"/>
        <v>43.3</v>
      </c>
      <c r="AC50" s="21">
        <f t="shared" si="40"/>
        <v>43.3</v>
      </c>
      <c r="AD50" s="21">
        <f t="shared" si="40"/>
        <v>43.3</v>
      </c>
      <c r="AE50" s="21">
        <f t="shared" si="40"/>
        <v>43.3</v>
      </c>
      <c r="AF50" s="21">
        <f t="shared" si="40"/>
        <v>43.3</v>
      </c>
      <c r="AG50" s="21">
        <f t="shared" si="40"/>
        <v>43.3</v>
      </c>
      <c r="AH50" s="21">
        <f t="shared" si="40"/>
        <v>43.3</v>
      </c>
      <c r="AI50" s="21">
        <f t="shared" si="40"/>
        <v>43.3</v>
      </c>
      <c r="AJ50" s="21">
        <f t="shared" si="40"/>
        <v>43.3</v>
      </c>
      <c r="AK50" s="21">
        <f t="shared" si="40"/>
        <v>43.3</v>
      </c>
      <c r="AL50" s="21">
        <f t="shared" si="40"/>
        <v>43.3</v>
      </c>
      <c r="AM50" s="21">
        <f t="shared" si="40"/>
        <v>43.3</v>
      </c>
      <c r="AN50" s="21">
        <f t="shared" si="40"/>
        <v>43.3</v>
      </c>
      <c r="AO50" s="21">
        <f t="shared" si="40"/>
        <v>43.3</v>
      </c>
      <c r="AP50" s="21">
        <f t="shared" si="40"/>
        <v>43.3</v>
      </c>
      <c r="AQ50" s="21">
        <f t="shared" si="40"/>
        <v>43.3</v>
      </c>
      <c r="AR50" s="21">
        <f t="shared" si="40"/>
        <v>43.3</v>
      </c>
    </row>
    <row r="51" spans="2:44" x14ac:dyDescent="0.35">
      <c r="B51" t="s">
        <v>111</v>
      </c>
      <c r="C51" t="s">
        <v>108</v>
      </c>
      <c r="O51" s="57">
        <v>3000</v>
      </c>
      <c r="P51" s="57">
        <v>3000</v>
      </c>
      <c r="Q51" s="57">
        <v>3000</v>
      </c>
      <c r="R51" s="57">
        <v>3000</v>
      </c>
      <c r="S51" s="57">
        <v>3000</v>
      </c>
      <c r="T51" s="57">
        <v>3000</v>
      </c>
      <c r="U51" s="57">
        <v>3000</v>
      </c>
      <c r="V51" s="57">
        <v>3000</v>
      </c>
      <c r="W51" s="57">
        <v>3000</v>
      </c>
      <c r="X51" s="57">
        <v>3000</v>
      </c>
      <c r="Y51" s="57">
        <v>3000</v>
      </c>
      <c r="Z51" s="57">
        <v>3000</v>
      </c>
      <c r="AA51" s="57">
        <v>3000</v>
      </c>
      <c r="AB51" s="57">
        <v>3000</v>
      </c>
      <c r="AC51" s="57">
        <v>3000</v>
      </c>
      <c r="AD51" s="57">
        <v>3000</v>
      </c>
      <c r="AE51" s="57">
        <v>3000</v>
      </c>
      <c r="AF51" s="57">
        <v>3000</v>
      </c>
      <c r="AG51" s="57">
        <v>3000</v>
      </c>
      <c r="AH51" s="57">
        <v>3000</v>
      </c>
      <c r="AI51" s="57">
        <v>3000</v>
      </c>
      <c r="AJ51" s="57">
        <v>3000</v>
      </c>
      <c r="AK51" s="57">
        <v>3000</v>
      </c>
      <c r="AL51" s="57">
        <v>3000</v>
      </c>
      <c r="AM51" s="57">
        <v>3000</v>
      </c>
      <c r="AN51" s="57">
        <v>3000</v>
      </c>
      <c r="AO51" s="57">
        <v>3000</v>
      </c>
      <c r="AP51" s="57">
        <v>3000</v>
      </c>
      <c r="AQ51" s="57">
        <v>3000</v>
      </c>
      <c r="AR51" s="57">
        <v>3000</v>
      </c>
    </row>
    <row r="52" spans="2:44" x14ac:dyDescent="0.35">
      <c r="C52" t="s">
        <v>87</v>
      </c>
      <c r="E52" t="s">
        <v>110</v>
      </c>
      <c r="O52" s="21">
        <f>O51*$D$11*10^-6</f>
        <v>3</v>
      </c>
      <c r="P52" s="21">
        <f t="shared" ref="P52:AR52" si="41">P51*$D$11*10^-6</f>
        <v>3</v>
      </c>
      <c r="Q52" s="21">
        <f t="shared" si="41"/>
        <v>3</v>
      </c>
      <c r="R52" s="21">
        <f t="shared" si="41"/>
        <v>3</v>
      </c>
      <c r="S52" s="21">
        <f t="shared" si="41"/>
        <v>3</v>
      </c>
      <c r="T52" s="21">
        <f t="shared" si="41"/>
        <v>3</v>
      </c>
      <c r="U52" s="21">
        <f t="shared" si="41"/>
        <v>3</v>
      </c>
      <c r="V52" s="21">
        <f t="shared" si="41"/>
        <v>3</v>
      </c>
      <c r="W52" s="21">
        <f t="shared" si="41"/>
        <v>3</v>
      </c>
      <c r="X52" s="21">
        <f t="shared" si="41"/>
        <v>3</v>
      </c>
      <c r="Y52" s="21">
        <f t="shared" si="41"/>
        <v>3</v>
      </c>
      <c r="Z52" s="21">
        <f t="shared" si="41"/>
        <v>3</v>
      </c>
      <c r="AA52" s="21">
        <f t="shared" si="41"/>
        <v>3</v>
      </c>
      <c r="AB52" s="21">
        <f t="shared" si="41"/>
        <v>3</v>
      </c>
      <c r="AC52" s="21">
        <f t="shared" si="41"/>
        <v>3</v>
      </c>
      <c r="AD52" s="21">
        <f t="shared" si="41"/>
        <v>3</v>
      </c>
      <c r="AE52" s="21">
        <f t="shared" si="41"/>
        <v>3</v>
      </c>
      <c r="AF52" s="21">
        <f t="shared" si="41"/>
        <v>3</v>
      </c>
      <c r="AG52" s="21">
        <f t="shared" si="41"/>
        <v>3</v>
      </c>
      <c r="AH52" s="21">
        <f t="shared" si="41"/>
        <v>3</v>
      </c>
      <c r="AI52" s="21">
        <f t="shared" si="41"/>
        <v>3</v>
      </c>
      <c r="AJ52" s="21">
        <f t="shared" si="41"/>
        <v>3</v>
      </c>
      <c r="AK52" s="21">
        <f t="shared" si="41"/>
        <v>3</v>
      </c>
      <c r="AL52" s="21">
        <f t="shared" si="41"/>
        <v>3</v>
      </c>
      <c r="AM52" s="21">
        <f t="shared" si="41"/>
        <v>3</v>
      </c>
      <c r="AN52" s="21">
        <f t="shared" si="41"/>
        <v>3</v>
      </c>
      <c r="AO52" s="21">
        <f t="shared" si="41"/>
        <v>3</v>
      </c>
      <c r="AP52" s="21">
        <f t="shared" si="41"/>
        <v>3</v>
      </c>
      <c r="AQ52" s="21">
        <f t="shared" si="41"/>
        <v>3</v>
      </c>
      <c r="AR52" s="21">
        <f t="shared" si="41"/>
        <v>3</v>
      </c>
    </row>
    <row r="53" spans="2:44" x14ac:dyDescent="0.35">
      <c r="B53" t="s">
        <v>112</v>
      </c>
      <c r="C53" t="s">
        <v>108</v>
      </c>
      <c r="O53" s="57">
        <v>44800</v>
      </c>
      <c r="P53" s="57">
        <v>44800</v>
      </c>
      <c r="Q53" s="57">
        <v>44800</v>
      </c>
      <c r="R53" s="57">
        <v>44800</v>
      </c>
      <c r="S53" s="57">
        <v>44800</v>
      </c>
      <c r="T53" s="57">
        <v>44800</v>
      </c>
      <c r="U53" s="57">
        <v>44800</v>
      </c>
      <c r="V53" s="57">
        <v>44800</v>
      </c>
      <c r="W53" s="57">
        <v>44800</v>
      </c>
      <c r="X53" s="57">
        <v>44800</v>
      </c>
      <c r="Y53" s="57">
        <v>44800</v>
      </c>
      <c r="Z53" s="57">
        <v>44800</v>
      </c>
      <c r="AA53" s="57">
        <v>44800</v>
      </c>
      <c r="AB53" s="57">
        <v>44800</v>
      </c>
      <c r="AC53" s="57">
        <v>44800</v>
      </c>
      <c r="AD53" s="57">
        <v>44800</v>
      </c>
      <c r="AE53" s="57">
        <v>44800</v>
      </c>
      <c r="AF53" s="57">
        <v>44800</v>
      </c>
      <c r="AG53" s="57">
        <v>44800</v>
      </c>
      <c r="AH53" s="57">
        <v>44800</v>
      </c>
      <c r="AI53" s="57">
        <v>44800</v>
      </c>
      <c r="AJ53" s="57">
        <v>44800</v>
      </c>
      <c r="AK53" s="57">
        <v>44800</v>
      </c>
      <c r="AL53" s="57">
        <v>44800</v>
      </c>
      <c r="AM53" s="57">
        <v>44800</v>
      </c>
      <c r="AN53" s="57">
        <v>44800</v>
      </c>
      <c r="AO53" s="57">
        <v>44800</v>
      </c>
      <c r="AP53" s="57">
        <v>44800</v>
      </c>
      <c r="AQ53" s="57">
        <v>44800</v>
      </c>
      <c r="AR53" s="57">
        <v>44800</v>
      </c>
    </row>
    <row r="54" spans="2:44" x14ac:dyDescent="0.35">
      <c r="C54" t="s">
        <v>87</v>
      </c>
      <c r="E54" t="s">
        <v>110</v>
      </c>
      <c r="O54" s="21">
        <f>O53*$D$11*10^-6</f>
        <v>44.8</v>
      </c>
      <c r="P54" s="21">
        <f t="shared" ref="P54:AR54" si="42">P53*$D$11*10^-6</f>
        <v>44.8</v>
      </c>
      <c r="Q54" s="21">
        <f t="shared" si="42"/>
        <v>44.8</v>
      </c>
      <c r="R54" s="21">
        <f t="shared" si="42"/>
        <v>44.8</v>
      </c>
      <c r="S54" s="21">
        <f t="shared" si="42"/>
        <v>44.8</v>
      </c>
      <c r="T54" s="21">
        <f t="shared" si="42"/>
        <v>44.8</v>
      </c>
      <c r="U54" s="21">
        <f t="shared" si="42"/>
        <v>44.8</v>
      </c>
      <c r="V54" s="21">
        <f t="shared" si="42"/>
        <v>44.8</v>
      </c>
      <c r="W54" s="21">
        <f t="shared" si="42"/>
        <v>44.8</v>
      </c>
      <c r="X54" s="21">
        <f t="shared" si="42"/>
        <v>44.8</v>
      </c>
      <c r="Y54" s="21">
        <f t="shared" si="42"/>
        <v>44.8</v>
      </c>
      <c r="Z54" s="21">
        <f t="shared" si="42"/>
        <v>44.8</v>
      </c>
      <c r="AA54" s="21">
        <f t="shared" si="42"/>
        <v>44.8</v>
      </c>
      <c r="AB54" s="21">
        <f t="shared" si="42"/>
        <v>44.8</v>
      </c>
      <c r="AC54" s="21">
        <f t="shared" si="42"/>
        <v>44.8</v>
      </c>
      <c r="AD54" s="21">
        <f t="shared" si="42"/>
        <v>44.8</v>
      </c>
      <c r="AE54" s="21">
        <f t="shared" si="42"/>
        <v>44.8</v>
      </c>
      <c r="AF54" s="21">
        <f t="shared" si="42"/>
        <v>44.8</v>
      </c>
      <c r="AG54" s="21">
        <f t="shared" si="42"/>
        <v>44.8</v>
      </c>
      <c r="AH54" s="21">
        <f t="shared" si="42"/>
        <v>44.8</v>
      </c>
      <c r="AI54" s="21">
        <f t="shared" si="42"/>
        <v>44.8</v>
      </c>
      <c r="AJ54" s="21">
        <f t="shared" si="42"/>
        <v>44.8</v>
      </c>
      <c r="AK54" s="21">
        <f t="shared" si="42"/>
        <v>44.8</v>
      </c>
      <c r="AL54" s="21">
        <f t="shared" si="42"/>
        <v>44.8</v>
      </c>
      <c r="AM54" s="21">
        <f t="shared" si="42"/>
        <v>44.8</v>
      </c>
      <c r="AN54" s="21">
        <f t="shared" si="42"/>
        <v>44.8</v>
      </c>
      <c r="AO54" s="21">
        <f t="shared" si="42"/>
        <v>44.8</v>
      </c>
      <c r="AP54" s="21">
        <f t="shared" si="42"/>
        <v>44.8</v>
      </c>
      <c r="AQ54" s="21">
        <f t="shared" si="42"/>
        <v>44.8</v>
      </c>
      <c r="AR54" s="21">
        <f t="shared" si="42"/>
        <v>44.8</v>
      </c>
    </row>
    <row r="55" spans="2:44" x14ac:dyDescent="0.35">
      <c r="B55" t="s">
        <v>113</v>
      </c>
      <c r="C55" t="s">
        <v>87</v>
      </c>
      <c r="E55" t="s">
        <v>114</v>
      </c>
      <c r="O55" s="20">
        <f>O50+O52+O54</f>
        <v>91.1</v>
      </c>
      <c r="P55" s="20">
        <f t="shared" ref="P55:AR55" si="43">P50+P52+P54</f>
        <v>91.1</v>
      </c>
      <c r="Q55" s="20">
        <f t="shared" si="43"/>
        <v>91.1</v>
      </c>
      <c r="R55" s="20">
        <f t="shared" si="43"/>
        <v>91.1</v>
      </c>
      <c r="S55" s="20">
        <f t="shared" si="43"/>
        <v>91.1</v>
      </c>
      <c r="T55" s="20">
        <f t="shared" si="43"/>
        <v>91.1</v>
      </c>
      <c r="U55" s="20">
        <f t="shared" si="43"/>
        <v>91.1</v>
      </c>
      <c r="V55" s="20">
        <f t="shared" si="43"/>
        <v>91.1</v>
      </c>
      <c r="W55" s="20">
        <f t="shared" si="43"/>
        <v>91.1</v>
      </c>
      <c r="X55" s="20">
        <f t="shared" si="43"/>
        <v>91.1</v>
      </c>
      <c r="Y55" s="20">
        <f t="shared" si="43"/>
        <v>91.1</v>
      </c>
      <c r="Z55" s="20">
        <f t="shared" si="43"/>
        <v>91.1</v>
      </c>
      <c r="AA55" s="20">
        <f t="shared" si="43"/>
        <v>91.1</v>
      </c>
      <c r="AB55" s="20">
        <f t="shared" si="43"/>
        <v>91.1</v>
      </c>
      <c r="AC55" s="20">
        <f t="shared" si="43"/>
        <v>91.1</v>
      </c>
      <c r="AD55" s="20">
        <f t="shared" si="43"/>
        <v>91.1</v>
      </c>
      <c r="AE55" s="20">
        <f t="shared" si="43"/>
        <v>91.1</v>
      </c>
      <c r="AF55" s="20">
        <f t="shared" si="43"/>
        <v>91.1</v>
      </c>
      <c r="AG55" s="20">
        <f t="shared" si="43"/>
        <v>91.1</v>
      </c>
      <c r="AH55" s="20">
        <f t="shared" si="43"/>
        <v>91.1</v>
      </c>
      <c r="AI55" s="20">
        <f t="shared" si="43"/>
        <v>91.1</v>
      </c>
      <c r="AJ55" s="20">
        <f t="shared" si="43"/>
        <v>91.1</v>
      </c>
      <c r="AK55" s="20">
        <f t="shared" si="43"/>
        <v>91.1</v>
      </c>
      <c r="AL55" s="20">
        <f t="shared" si="43"/>
        <v>91.1</v>
      </c>
      <c r="AM55" s="20">
        <f t="shared" si="43"/>
        <v>91.1</v>
      </c>
      <c r="AN55" s="20">
        <f t="shared" si="43"/>
        <v>91.1</v>
      </c>
      <c r="AO55" s="20">
        <f t="shared" si="43"/>
        <v>91.1</v>
      </c>
      <c r="AP55" s="20">
        <f t="shared" si="43"/>
        <v>91.1</v>
      </c>
      <c r="AQ55" s="20">
        <f t="shared" si="43"/>
        <v>91.1</v>
      </c>
      <c r="AR55" s="20">
        <f t="shared" si="43"/>
        <v>91.1</v>
      </c>
    </row>
    <row r="56" spans="2:44" x14ac:dyDescent="0.35">
      <c r="B56" t="s">
        <v>115</v>
      </c>
      <c r="C56" t="s">
        <v>87</v>
      </c>
      <c r="E56" t="s">
        <v>116</v>
      </c>
      <c r="F56" s="20">
        <f>SUM(O56:AW56)</f>
        <v>841.93775196605009</v>
      </c>
      <c r="O56" s="21">
        <f t="shared" ref="O56:AR56" si="44">O55*O22</f>
        <v>59.399874213424269</v>
      </c>
      <c r="P56" s="21">
        <f t="shared" si="44"/>
        <v>55.879467745460268</v>
      </c>
      <c r="Q56" s="21">
        <f t="shared" si="44"/>
        <v>52.567702488673817</v>
      </c>
      <c r="R56" s="21">
        <f t="shared" si="44"/>
        <v>49.45221306554452</v>
      </c>
      <c r="S56" s="21">
        <f t="shared" si="44"/>
        <v>46.521366947831154</v>
      </c>
      <c r="T56" s="21">
        <f t="shared" si="44"/>
        <v>43.764221023359511</v>
      </c>
      <c r="U56" s="21">
        <f t="shared" si="44"/>
        <v>41.170480736932745</v>
      </c>
      <c r="V56" s="21">
        <f t="shared" si="44"/>
        <v>38.730461652805978</v>
      </c>
      <c r="W56" s="21">
        <f t="shared" si="44"/>
        <v>36.435053295207879</v>
      </c>
      <c r="X56" s="21">
        <f t="shared" si="44"/>
        <v>34.275685131898292</v>
      </c>
      <c r="Y56" s="21">
        <f t="shared" si="44"/>
        <v>32.244294573751922</v>
      </c>
      <c r="Z56" s="21">
        <f t="shared" si="44"/>
        <v>30.333296870886098</v>
      </c>
      <c r="AA56" s="21">
        <f t="shared" si="44"/>
        <v>28.535556792931416</v>
      </c>
      <c r="AB56" s="21">
        <f t="shared" si="44"/>
        <v>26.844361987705945</v>
      </c>
      <c r="AC56" s="21">
        <f t="shared" si="44"/>
        <v>25.253397918820266</v>
      </c>
      <c r="AD56" s="21">
        <f t="shared" si="44"/>
        <v>23.756724288636189</v>
      </c>
      <c r="AE56" s="21">
        <f t="shared" si="44"/>
        <v>22.348752858547684</v>
      </c>
      <c r="AF56" s="21">
        <f t="shared" si="44"/>
        <v>21.024226583770165</v>
      </c>
      <c r="AG56" s="21">
        <f t="shared" si="44"/>
        <v>19.778199984732048</v>
      </c>
      <c r="AH56" s="21">
        <f t="shared" si="44"/>
        <v>18.606020681779913</v>
      </c>
      <c r="AI56" s="21">
        <f t="shared" si="44"/>
        <v>17.503312024252036</v>
      </c>
      <c r="AJ56" s="21">
        <f t="shared" si="44"/>
        <v>16.465956749061181</v>
      </c>
      <c r="AK56" s="21">
        <f t="shared" si="44"/>
        <v>15.490081607771574</v>
      </c>
      <c r="AL56" s="21">
        <f t="shared" si="44"/>
        <v>14.572042904771003</v>
      </c>
      <c r="AM56" s="21">
        <f t="shared" si="44"/>
        <v>13.708412892540924</v>
      </c>
      <c r="AN56" s="21">
        <f t="shared" si="44"/>
        <v>12.895966973227587</v>
      </c>
      <c r="AO56" s="21">
        <f t="shared" si="44"/>
        <v>12.131671658727742</v>
      </c>
      <c r="AP56" s="21">
        <f t="shared" si="44"/>
        <v>11.412673244334657</v>
      </c>
      <c r="AQ56" s="21">
        <f t="shared" si="44"/>
        <v>10.73628715365443</v>
      </c>
      <c r="AR56" s="21">
        <f t="shared" si="44"/>
        <v>10.099987915008873</v>
      </c>
    </row>
    <row r="57" spans="2:44" ht="15" thickBot="1" x14ac:dyDescent="0.4"/>
    <row r="58" spans="2:44" ht="15" thickBot="1" x14ac:dyDescent="0.4">
      <c r="B58" s="11" t="s">
        <v>117</v>
      </c>
      <c r="C58" s="11"/>
      <c r="D58" s="11"/>
      <c r="E58" s="11"/>
      <c r="F58" s="22">
        <f>F61*10^6/F28</f>
        <v>1.0000000000000002</v>
      </c>
    </row>
    <row r="59" spans="2:44" x14ac:dyDescent="0.35">
      <c r="B59" t="s">
        <v>117</v>
      </c>
      <c r="C59" t="s">
        <v>70</v>
      </c>
      <c r="E59" t="s">
        <v>109</v>
      </c>
      <c r="O59" s="53">
        <v>1</v>
      </c>
      <c r="P59" s="53">
        <v>1</v>
      </c>
      <c r="Q59" s="53">
        <v>1</v>
      </c>
      <c r="R59" s="53">
        <v>1</v>
      </c>
      <c r="S59" s="53">
        <v>1</v>
      </c>
      <c r="T59" s="53">
        <v>1</v>
      </c>
      <c r="U59" s="53">
        <v>1</v>
      </c>
      <c r="V59" s="53">
        <v>1</v>
      </c>
      <c r="W59" s="53">
        <v>1</v>
      </c>
      <c r="X59" s="53">
        <v>1</v>
      </c>
      <c r="Y59" s="53">
        <v>1</v>
      </c>
      <c r="Z59" s="53">
        <v>1</v>
      </c>
      <c r="AA59" s="53">
        <v>1</v>
      </c>
      <c r="AB59" s="53">
        <v>1</v>
      </c>
      <c r="AC59" s="53">
        <v>1</v>
      </c>
      <c r="AD59" s="53">
        <v>1</v>
      </c>
      <c r="AE59" s="53">
        <v>1</v>
      </c>
      <c r="AF59" s="53">
        <v>1</v>
      </c>
      <c r="AG59" s="53">
        <v>1</v>
      </c>
      <c r="AH59" s="53">
        <v>1</v>
      </c>
      <c r="AI59" s="53">
        <v>1</v>
      </c>
      <c r="AJ59" s="53">
        <v>1</v>
      </c>
      <c r="AK59" s="53">
        <v>1</v>
      </c>
      <c r="AL59" s="53">
        <v>1</v>
      </c>
      <c r="AM59" s="53">
        <v>1</v>
      </c>
      <c r="AN59" s="53">
        <v>1</v>
      </c>
      <c r="AO59" s="53">
        <v>1</v>
      </c>
      <c r="AP59" s="53">
        <v>1</v>
      </c>
      <c r="AQ59" s="53">
        <v>1</v>
      </c>
      <c r="AR59" s="53">
        <v>1</v>
      </c>
    </row>
    <row r="60" spans="2:44" x14ac:dyDescent="0.35">
      <c r="C60" t="s">
        <v>87</v>
      </c>
      <c r="E60" t="s">
        <v>118</v>
      </c>
      <c r="O60" s="21">
        <f>O59*O27*10^-6</f>
        <v>5.3260800000000001</v>
      </c>
      <c r="P60" s="21">
        <f t="shared" ref="P60:AR60" si="45">P59*P27*10^-6</f>
        <v>5.3260800000000001</v>
      </c>
      <c r="Q60" s="21">
        <f t="shared" si="45"/>
        <v>5.3260800000000001</v>
      </c>
      <c r="R60" s="21">
        <f t="shared" si="45"/>
        <v>5.3260800000000001</v>
      </c>
      <c r="S60" s="21">
        <f t="shared" si="45"/>
        <v>5.3260800000000001</v>
      </c>
      <c r="T60" s="21">
        <f t="shared" si="45"/>
        <v>5.3260800000000001</v>
      </c>
      <c r="U60" s="21">
        <f t="shared" si="45"/>
        <v>5.3260800000000001</v>
      </c>
      <c r="V60" s="21">
        <f t="shared" si="45"/>
        <v>5.3260800000000001</v>
      </c>
      <c r="W60" s="21">
        <f t="shared" si="45"/>
        <v>5.3260800000000001</v>
      </c>
      <c r="X60" s="21">
        <f t="shared" si="45"/>
        <v>5.3260800000000001</v>
      </c>
      <c r="Y60" s="21">
        <f t="shared" si="45"/>
        <v>5.3260800000000001</v>
      </c>
      <c r="Z60" s="21">
        <f t="shared" si="45"/>
        <v>5.3260800000000001</v>
      </c>
      <c r="AA60" s="21">
        <f t="shared" si="45"/>
        <v>5.3260800000000001</v>
      </c>
      <c r="AB60" s="21">
        <f t="shared" si="45"/>
        <v>5.3260800000000001</v>
      </c>
      <c r="AC60" s="21">
        <f t="shared" si="45"/>
        <v>5.3260800000000001</v>
      </c>
      <c r="AD60" s="21">
        <f t="shared" si="45"/>
        <v>5.3260800000000001</v>
      </c>
      <c r="AE60" s="21">
        <f t="shared" si="45"/>
        <v>5.3260800000000001</v>
      </c>
      <c r="AF60" s="21">
        <f t="shared" si="45"/>
        <v>5.3260800000000001</v>
      </c>
      <c r="AG60" s="21">
        <f t="shared" si="45"/>
        <v>5.3260800000000001</v>
      </c>
      <c r="AH60" s="21">
        <f t="shared" si="45"/>
        <v>5.3260800000000001</v>
      </c>
      <c r="AI60" s="21">
        <f t="shared" si="45"/>
        <v>5.3260800000000001</v>
      </c>
      <c r="AJ60" s="21">
        <f t="shared" si="45"/>
        <v>5.3260800000000001</v>
      </c>
      <c r="AK60" s="21">
        <f t="shared" si="45"/>
        <v>5.3260800000000001</v>
      </c>
      <c r="AL60" s="21">
        <f t="shared" si="45"/>
        <v>5.3260800000000001</v>
      </c>
      <c r="AM60" s="21">
        <f t="shared" si="45"/>
        <v>5.3260800000000001</v>
      </c>
      <c r="AN60" s="21">
        <f t="shared" si="45"/>
        <v>5.3260800000000001</v>
      </c>
      <c r="AO60" s="21">
        <f t="shared" si="45"/>
        <v>5.3260800000000001</v>
      </c>
      <c r="AP60" s="21">
        <f t="shared" si="45"/>
        <v>5.3260800000000001</v>
      </c>
      <c r="AQ60" s="21">
        <f t="shared" si="45"/>
        <v>5.3260800000000001</v>
      </c>
      <c r="AR60" s="21">
        <f t="shared" si="45"/>
        <v>5.3260800000000001</v>
      </c>
    </row>
    <row r="61" spans="2:44" x14ac:dyDescent="0.35">
      <c r="B61" t="s">
        <v>119</v>
      </c>
      <c r="C61" t="s">
        <v>87</v>
      </c>
      <c r="E61" t="s">
        <v>120</v>
      </c>
      <c r="F61" s="20">
        <f>SUM(O61:AW61)</f>
        <v>49.223137453252917</v>
      </c>
      <c r="O61" s="20">
        <f t="shared" ref="O61:AR61" si="46">O60*O22</f>
        <v>3.4727605054954416</v>
      </c>
      <c r="P61" s="20">
        <f t="shared" si="46"/>
        <v>3.2669430907765209</v>
      </c>
      <c r="Q61" s="20">
        <f t="shared" si="46"/>
        <v>3.0733236978142249</v>
      </c>
      <c r="R61" s="20">
        <f t="shared" si="46"/>
        <v>2.8911793958741532</v>
      </c>
      <c r="S61" s="20">
        <f t="shared" si="46"/>
        <v>2.7198300995993914</v>
      </c>
      <c r="T61" s="20">
        <f t="shared" si="46"/>
        <v>2.5586360297266153</v>
      </c>
      <c r="U61" s="20">
        <f t="shared" si="46"/>
        <v>2.4069953242959694</v>
      </c>
      <c r="V61" s="20">
        <f t="shared" si="46"/>
        <v>2.2643417914355308</v>
      </c>
      <c r="W61" s="20">
        <f t="shared" si="46"/>
        <v>2.1301427953297565</v>
      </c>
      <c r="X61" s="20">
        <f t="shared" si="46"/>
        <v>2.0038972674786044</v>
      </c>
      <c r="Y61" s="20">
        <f t="shared" si="46"/>
        <v>1.8851338358218293</v>
      </c>
      <c r="Z61" s="20">
        <f t="shared" si="46"/>
        <v>1.7734090647430192</v>
      </c>
      <c r="AA61" s="20">
        <f t="shared" si="46"/>
        <v>1.6683057993819559</v>
      </c>
      <c r="AB61" s="20">
        <f t="shared" si="46"/>
        <v>1.5694316080733357</v>
      </c>
      <c r="AC61" s="20">
        <f t="shared" si="46"/>
        <v>1.4764173170962707</v>
      </c>
      <c r="AD61" s="20">
        <f t="shared" si="46"/>
        <v>1.3889156322636602</v>
      </c>
      <c r="AE61" s="20">
        <f t="shared" si="46"/>
        <v>1.3065998422047602</v>
      </c>
      <c r="AF61" s="20">
        <f t="shared" si="46"/>
        <v>1.2291625984993042</v>
      </c>
      <c r="AG61" s="20">
        <f t="shared" si="46"/>
        <v>1.1563147681084707</v>
      </c>
      <c r="AH61" s="20">
        <f t="shared" si="46"/>
        <v>1.0877843538179404</v>
      </c>
      <c r="AI61" s="20">
        <f t="shared" si="46"/>
        <v>1.0233154786622205</v>
      </c>
      <c r="AJ61" s="20">
        <f t="shared" si="46"/>
        <v>0.96266743053830728</v>
      </c>
      <c r="AK61" s="20">
        <f t="shared" si="46"/>
        <v>0.90561376344149325</v>
      </c>
      <c r="AL61" s="20">
        <f t="shared" si="46"/>
        <v>0.85194145196753834</v>
      </c>
      <c r="AM61" s="20">
        <f t="shared" si="46"/>
        <v>0.80145009592430705</v>
      </c>
      <c r="AN61" s="20">
        <f t="shared" si="46"/>
        <v>0.7539511720830735</v>
      </c>
      <c r="AO61" s="20">
        <f t="shared" si="46"/>
        <v>0.70926733027570421</v>
      </c>
      <c r="AP61" s="20">
        <f t="shared" si="46"/>
        <v>0.66723173120950541</v>
      </c>
      <c r="AQ61" s="20">
        <f t="shared" si="46"/>
        <v>0.62768742352728635</v>
      </c>
      <c r="AR61" s="20">
        <f t="shared" si="46"/>
        <v>0.59048675778672288</v>
      </c>
    </row>
    <row r="62" spans="2:44" ht="15" thickBot="1" x14ac:dyDescent="0.4"/>
    <row r="63" spans="2:44" ht="15" thickBot="1" x14ac:dyDescent="0.4">
      <c r="B63" s="11" t="s">
        <v>121</v>
      </c>
      <c r="C63" s="11"/>
      <c r="D63" s="11"/>
      <c r="E63" s="11"/>
      <c r="F63" s="22">
        <f>F67*10^6/F28</f>
        <v>0</v>
      </c>
    </row>
    <row r="64" spans="2:44" x14ac:dyDescent="0.35">
      <c r="B64" t="s">
        <v>122</v>
      </c>
      <c r="C64" t="s">
        <v>70</v>
      </c>
      <c r="O64" s="53">
        <v>0</v>
      </c>
      <c r="P64" s="53">
        <v>0</v>
      </c>
      <c r="Q64" s="53">
        <v>0</v>
      </c>
      <c r="R64" s="53">
        <v>0</v>
      </c>
      <c r="S64" s="53">
        <v>0</v>
      </c>
      <c r="T64" s="53">
        <v>0</v>
      </c>
      <c r="U64" s="53">
        <v>0</v>
      </c>
      <c r="V64" s="53">
        <v>0</v>
      </c>
      <c r="W64" s="53">
        <v>0</v>
      </c>
      <c r="X64" s="53">
        <v>0</v>
      </c>
      <c r="Y64" s="53">
        <v>0</v>
      </c>
      <c r="Z64" s="53">
        <v>0</v>
      </c>
      <c r="AA64" s="53">
        <v>0</v>
      </c>
      <c r="AB64" s="53">
        <v>0</v>
      </c>
      <c r="AC64" s="53">
        <v>0</v>
      </c>
      <c r="AD64" s="53">
        <v>0</v>
      </c>
      <c r="AE64" s="53">
        <v>0</v>
      </c>
      <c r="AF64" s="53">
        <v>0</v>
      </c>
      <c r="AG64" s="53">
        <v>0</v>
      </c>
      <c r="AH64" s="53">
        <v>0</v>
      </c>
      <c r="AI64" s="53">
        <v>0</v>
      </c>
      <c r="AJ64" s="53">
        <v>0</v>
      </c>
      <c r="AK64" s="53">
        <v>0</v>
      </c>
      <c r="AL64" s="53">
        <v>0</v>
      </c>
      <c r="AM64" s="53">
        <v>0</v>
      </c>
      <c r="AN64" s="53">
        <v>0</v>
      </c>
      <c r="AO64" s="53">
        <v>0</v>
      </c>
      <c r="AP64" s="53">
        <v>0</v>
      </c>
      <c r="AQ64" s="53">
        <v>0</v>
      </c>
      <c r="AR64" s="53">
        <v>0</v>
      </c>
    </row>
    <row r="65" spans="2:49" x14ac:dyDescent="0.35">
      <c r="B65" t="s">
        <v>123</v>
      </c>
      <c r="C65" t="s">
        <v>78</v>
      </c>
      <c r="E65" t="s">
        <v>124</v>
      </c>
      <c r="O65" s="14">
        <f t="shared" ref="O65:AR65" si="47">O27/$D$12</f>
        <v>5326080</v>
      </c>
      <c r="P65" s="14">
        <f t="shared" si="47"/>
        <v>5326080</v>
      </c>
      <c r="Q65" s="14">
        <f t="shared" si="47"/>
        <v>5326080</v>
      </c>
      <c r="R65" s="14">
        <f t="shared" si="47"/>
        <v>5326080</v>
      </c>
      <c r="S65" s="14">
        <f t="shared" si="47"/>
        <v>5326080</v>
      </c>
      <c r="T65" s="14">
        <f t="shared" si="47"/>
        <v>5326080</v>
      </c>
      <c r="U65" s="14">
        <f t="shared" si="47"/>
        <v>5326080</v>
      </c>
      <c r="V65" s="14">
        <f t="shared" si="47"/>
        <v>5326080</v>
      </c>
      <c r="W65" s="14">
        <f t="shared" si="47"/>
        <v>5326080</v>
      </c>
      <c r="X65" s="14">
        <f t="shared" si="47"/>
        <v>5326080</v>
      </c>
      <c r="Y65" s="14">
        <f t="shared" si="47"/>
        <v>5326080</v>
      </c>
      <c r="Z65" s="14">
        <f t="shared" si="47"/>
        <v>5326080</v>
      </c>
      <c r="AA65" s="14">
        <f t="shared" si="47"/>
        <v>5326080</v>
      </c>
      <c r="AB65" s="14">
        <f t="shared" si="47"/>
        <v>5326080</v>
      </c>
      <c r="AC65" s="14">
        <f t="shared" si="47"/>
        <v>5326080</v>
      </c>
      <c r="AD65" s="14">
        <f t="shared" si="47"/>
        <v>5326080</v>
      </c>
      <c r="AE65" s="14">
        <f t="shared" si="47"/>
        <v>5326080</v>
      </c>
      <c r="AF65" s="14">
        <f t="shared" si="47"/>
        <v>5326080</v>
      </c>
      <c r="AG65" s="14">
        <f t="shared" si="47"/>
        <v>5326080</v>
      </c>
      <c r="AH65" s="14">
        <f t="shared" si="47"/>
        <v>5326080</v>
      </c>
      <c r="AI65" s="14">
        <f t="shared" si="47"/>
        <v>5326080</v>
      </c>
      <c r="AJ65" s="14">
        <f t="shared" si="47"/>
        <v>5326080</v>
      </c>
      <c r="AK65" s="14">
        <f t="shared" si="47"/>
        <v>5326080</v>
      </c>
      <c r="AL65" s="14">
        <f t="shared" si="47"/>
        <v>5326080</v>
      </c>
      <c r="AM65" s="14">
        <f t="shared" si="47"/>
        <v>5326080</v>
      </c>
      <c r="AN65" s="14">
        <f t="shared" si="47"/>
        <v>5326080</v>
      </c>
      <c r="AO65" s="14">
        <f t="shared" si="47"/>
        <v>5326080</v>
      </c>
      <c r="AP65" s="14">
        <f t="shared" si="47"/>
        <v>5326080</v>
      </c>
      <c r="AQ65" s="14">
        <f t="shared" si="47"/>
        <v>5326080</v>
      </c>
      <c r="AR65" s="14">
        <f t="shared" si="47"/>
        <v>5326080</v>
      </c>
    </row>
    <row r="66" spans="2:49" x14ac:dyDescent="0.35">
      <c r="B66" t="s">
        <v>125</v>
      </c>
      <c r="C66" t="s">
        <v>87</v>
      </c>
      <c r="E66" t="s">
        <v>126</v>
      </c>
      <c r="O66" s="16">
        <f>O64*O65*10^-6</f>
        <v>0</v>
      </c>
      <c r="P66" s="16">
        <f t="shared" ref="P66:AR66" si="48">P64*P65*10^-6</f>
        <v>0</v>
      </c>
      <c r="Q66" s="16">
        <f t="shared" si="48"/>
        <v>0</v>
      </c>
      <c r="R66" s="16">
        <f t="shared" si="48"/>
        <v>0</v>
      </c>
      <c r="S66" s="16">
        <f t="shared" si="48"/>
        <v>0</v>
      </c>
      <c r="T66" s="16">
        <f t="shared" si="48"/>
        <v>0</v>
      </c>
      <c r="U66" s="16">
        <f t="shared" si="48"/>
        <v>0</v>
      </c>
      <c r="V66" s="16">
        <f t="shared" si="48"/>
        <v>0</v>
      </c>
      <c r="W66" s="16">
        <f t="shared" si="48"/>
        <v>0</v>
      </c>
      <c r="X66" s="16">
        <f t="shared" si="48"/>
        <v>0</v>
      </c>
      <c r="Y66" s="16">
        <f t="shared" si="48"/>
        <v>0</v>
      </c>
      <c r="Z66" s="16">
        <f t="shared" si="48"/>
        <v>0</v>
      </c>
      <c r="AA66" s="16">
        <f t="shared" si="48"/>
        <v>0</v>
      </c>
      <c r="AB66" s="16">
        <f t="shared" si="48"/>
        <v>0</v>
      </c>
      <c r="AC66" s="16">
        <f t="shared" si="48"/>
        <v>0</v>
      </c>
      <c r="AD66" s="16">
        <f t="shared" si="48"/>
        <v>0</v>
      </c>
      <c r="AE66" s="16">
        <f t="shared" si="48"/>
        <v>0</v>
      </c>
      <c r="AF66" s="16">
        <f t="shared" si="48"/>
        <v>0</v>
      </c>
      <c r="AG66" s="16">
        <f t="shared" si="48"/>
        <v>0</v>
      </c>
      <c r="AH66" s="16">
        <f t="shared" si="48"/>
        <v>0</v>
      </c>
      <c r="AI66" s="16">
        <f t="shared" si="48"/>
        <v>0</v>
      </c>
      <c r="AJ66" s="16">
        <f t="shared" si="48"/>
        <v>0</v>
      </c>
      <c r="AK66" s="16">
        <f t="shared" si="48"/>
        <v>0</v>
      </c>
      <c r="AL66" s="16">
        <f t="shared" si="48"/>
        <v>0</v>
      </c>
      <c r="AM66" s="16">
        <f t="shared" si="48"/>
        <v>0</v>
      </c>
      <c r="AN66" s="16">
        <f t="shared" si="48"/>
        <v>0</v>
      </c>
      <c r="AO66" s="16">
        <f t="shared" si="48"/>
        <v>0</v>
      </c>
      <c r="AP66" s="16">
        <f t="shared" si="48"/>
        <v>0</v>
      </c>
      <c r="AQ66" s="16">
        <f t="shared" si="48"/>
        <v>0</v>
      </c>
      <c r="AR66" s="16">
        <f t="shared" si="48"/>
        <v>0</v>
      </c>
    </row>
    <row r="67" spans="2:49" x14ac:dyDescent="0.35">
      <c r="B67" t="s">
        <v>142</v>
      </c>
      <c r="C67" t="s">
        <v>87</v>
      </c>
      <c r="E67" t="s">
        <v>127</v>
      </c>
      <c r="F67" s="24">
        <f>SUM(O67:AW67)</f>
        <v>0</v>
      </c>
      <c r="O67" s="20">
        <f t="shared" ref="O67:AR67" si="49">O66*O22</f>
        <v>0</v>
      </c>
      <c r="P67" s="20">
        <f t="shared" si="49"/>
        <v>0</v>
      </c>
      <c r="Q67" s="20">
        <f t="shared" si="49"/>
        <v>0</v>
      </c>
      <c r="R67" s="20">
        <f t="shared" si="49"/>
        <v>0</v>
      </c>
      <c r="S67" s="20">
        <f t="shared" si="49"/>
        <v>0</v>
      </c>
      <c r="T67" s="20">
        <f t="shared" si="49"/>
        <v>0</v>
      </c>
      <c r="U67" s="20">
        <f t="shared" si="49"/>
        <v>0</v>
      </c>
      <c r="V67" s="20">
        <f t="shared" si="49"/>
        <v>0</v>
      </c>
      <c r="W67" s="20">
        <f t="shared" si="49"/>
        <v>0</v>
      </c>
      <c r="X67" s="20">
        <f t="shared" si="49"/>
        <v>0</v>
      </c>
      <c r="Y67" s="20">
        <f t="shared" si="49"/>
        <v>0</v>
      </c>
      <c r="Z67" s="20">
        <f t="shared" si="49"/>
        <v>0</v>
      </c>
      <c r="AA67" s="20">
        <f t="shared" si="49"/>
        <v>0</v>
      </c>
      <c r="AB67" s="20">
        <f t="shared" si="49"/>
        <v>0</v>
      </c>
      <c r="AC67" s="20">
        <f t="shared" si="49"/>
        <v>0</v>
      </c>
      <c r="AD67" s="20">
        <f t="shared" si="49"/>
        <v>0</v>
      </c>
      <c r="AE67" s="20">
        <f t="shared" si="49"/>
        <v>0</v>
      </c>
      <c r="AF67" s="20">
        <f t="shared" si="49"/>
        <v>0</v>
      </c>
      <c r="AG67" s="20">
        <f t="shared" si="49"/>
        <v>0</v>
      </c>
      <c r="AH67" s="20">
        <f t="shared" si="49"/>
        <v>0</v>
      </c>
      <c r="AI67" s="20">
        <f t="shared" si="49"/>
        <v>0</v>
      </c>
      <c r="AJ67" s="20">
        <f t="shared" si="49"/>
        <v>0</v>
      </c>
      <c r="AK67" s="20">
        <f t="shared" si="49"/>
        <v>0</v>
      </c>
      <c r="AL67" s="20">
        <f t="shared" si="49"/>
        <v>0</v>
      </c>
      <c r="AM67" s="20">
        <f t="shared" si="49"/>
        <v>0</v>
      </c>
      <c r="AN67" s="20">
        <f t="shared" si="49"/>
        <v>0</v>
      </c>
      <c r="AO67" s="20">
        <f t="shared" si="49"/>
        <v>0</v>
      </c>
      <c r="AP67" s="20">
        <f t="shared" si="49"/>
        <v>0</v>
      </c>
      <c r="AQ67" s="20">
        <f t="shared" si="49"/>
        <v>0</v>
      </c>
      <c r="AR67" s="20">
        <f t="shared" si="49"/>
        <v>0</v>
      </c>
    </row>
    <row r="68" spans="2:49" ht="15" thickBot="1" x14ac:dyDescent="0.4"/>
    <row r="69" spans="2:49" ht="15" thickBot="1" x14ac:dyDescent="0.4">
      <c r="B69" s="11" t="s">
        <v>128</v>
      </c>
      <c r="C69" s="11"/>
      <c r="D69" s="11"/>
      <c r="E69" s="11"/>
      <c r="F69" s="22">
        <f>F72*10^6/F28</f>
        <v>0</v>
      </c>
    </row>
    <row r="70" spans="2:49" x14ac:dyDescent="0.35">
      <c r="B70" t="s">
        <v>129</v>
      </c>
      <c r="C70" t="s">
        <v>70</v>
      </c>
      <c r="E70" t="s">
        <v>130</v>
      </c>
      <c r="O70" s="53">
        <v>0</v>
      </c>
      <c r="P70" s="53">
        <v>0</v>
      </c>
      <c r="Q70" s="53">
        <v>0</v>
      </c>
      <c r="R70" s="53">
        <v>0</v>
      </c>
      <c r="S70" s="53">
        <v>0</v>
      </c>
      <c r="T70" s="53">
        <v>0</v>
      </c>
      <c r="U70" s="53">
        <v>0</v>
      </c>
      <c r="V70" s="53">
        <v>0</v>
      </c>
      <c r="W70" s="53">
        <v>0</v>
      </c>
      <c r="X70" s="53">
        <v>0</v>
      </c>
      <c r="Y70" s="53">
        <v>0</v>
      </c>
      <c r="Z70" s="53">
        <v>0</v>
      </c>
      <c r="AA70" s="53">
        <v>0</v>
      </c>
      <c r="AB70" s="53">
        <v>0</v>
      </c>
      <c r="AC70" s="53">
        <v>0</v>
      </c>
      <c r="AD70" s="53">
        <v>0</v>
      </c>
      <c r="AE70" s="53">
        <v>0</v>
      </c>
      <c r="AF70" s="53">
        <v>0</v>
      </c>
      <c r="AG70" s="53">
        <v>0</v>
      </c>
      <c r="AH70" s="53">
        <v>0</v>
      </c>
      <c r="AI70" s="27"/>
      <c r="AJ70" s="27"/>
      <c r="AK70" s="27"/>
      <c r="AL70" s="27"/>
      <c r="AM70" s="27"/>
      <c r="AN70" s="27"/>
      <c r="AO70" s="27"/>
      <c r="AP70" s="27"/>
      <c r="AQ70" s="27"/>
      <c r="AR70" s="27"/>
    </row>
    <row r="71" spans="2:49" x14ac:dyDescent="0.35">
      <c r="B71" t="s">
        <v>131</v>
      </c>
      <c r="C71" t="s">
        <v>87</v>
      </c>
      <c r="E71" t="s">
        <v>132</v>
      </c>
      <c r="O71" s="20">
        <f t="shared" ref="O71:AH71" si="50">O70*O27*10^-6</f>
        <v>0</v>
      </c>
      <c r="P71" s="20">
        <f t="shared" si="50"/>
        <v>0</v>
      </c>
      <c r="Q71" s="20">
        <f t="shared" si="50"/>
        <v>0</v>
      </c>
      <c r="R71" s="20">
        <f t="shared" si="50"/>
        <v>0</v>
      </c>
      <c r="S71" s="20">
        <f t="shared" si="50"/>
        <v>0</v>
      </c>
      <c r="T71" s="20">
        <f t="shared" si="50"/>
        <v>0</v>
      </c>
      <c r="U71" s="20">
        <f t="shared" si="50"/>
        <v>0</v>
      </c>
      <c r="V71" s="20">
        <f t="shared" si="50"/>
        <v>0</v>
      </c>
      <c r="W71" s="20">
        <f t="shared" si="50"/>
        <v>0</v>
      </c>
      <c r="X71" s="20">
        <f t="shared" si="50"/>
        <v>0</v>
      </c>
      <c r="Y71" s="20">
        <f t="shared" si="50"/>
        <v>0</v>
      </c>
      <c r="Z71" s="20">
        <f t="shared" si="50"/>
        <v>0</v>
      </c>
      <c r="AA71" s="20">
        <f t="shared" si="50"/>
        <v>0</v>
      </c>
      <c r="AB71" s="20">
        <f t="shared" si="50"/>
        <v>0</v>
      </c>
      <c r="AC71" s="20">
        <f t="shared" si="50"/>
        <v>0</v>
      </c>
      <c r="AD71" s="20">
        <f t="shared" si="50"/>
        <v>0</v>
      </c>
      <c r="AE71" s="20">
        <f t="shared" si="50"/>
        <v>0</v>
      </c>
      <c r="AF71" s="20">
        <f t="shared" si="50"/>
        <v>0</v>
      </c>
      <c r="AG71" s="20">
        <f t="shared" si="50"/>
        <v>0</v>
      </c>
      <c r="AH71" s="20">
        <f t="shared" si="50"/>
        <v>0</v>
      </c>
      <c r="AI71" s="28"/>
      <c r="AJ71" s="28"/>
      <c r="AK71" s="28"/>
      <c r="AL71" s="28"/>
      <c r="AM71" s="28"/>
      <c r="AN71" s="28"/>
      <c r="AO71" s="28"/>
      <c r="AP71" s="28"/>
      <c r="AQ71" s="28"/>
      <c r="AR71" s="28"/>
      <c r="AS71" s="28"/>
      <c r="AT71" s="28"/>
      <c r="AU71" s="28"/>
      <c r="AV71" s="28"/>
      <c r="AW71" s="28"/>
    </row>
    <row r="72" spans="2:49" x14ac:dyDescent="0.35">
      <c r="B72" t="s">
        <v>133</v>
      </c>
      <c r="C72" t="s">
        <v>87</v>
      </c>
      <c r="E72" t="s">
        <v>134</v>
      </c>
      <c r="F72" s="21">
        <f>SUM(O72:AW72)</f>
        <v>0</v>
      </c>
      <c r="O72" s="21">
        <f t="shared" ref="O72:AH72" si="51">O71*O22</f>
        <v>0</v>
      </c>
      <c r="P72" s="21">
        <f t="shared" si="51"/>
        <v>0</v>
      </c>
      <c r="Q72" s="21">
        <f t="shared" si="51"/>
        <v>0</v>
      </c>
      <c r="R72" s="21">
        <f t="shared" si="51"/>
        <v>0</v>
      </c>
      <c r="S72" s="21">
        <f t="shared" si="51"/>
        <v>0</v>
      </c>
      <c r="T72" s="21">
        <f t="shared" si="51"/>
        <v>0</v>
      </c>
      <c r="U72" s="21">
        <f t="shared" si="51"/>
        <v>0</v>
      </c>
      <c r="V72" s="21">
        <f t="shared" si="51"/>
        <v>0</v>
      </c>
      <c r="W72" s="21">
        <f t="shared" si="51"/>
        <v>0</v>
      </c>
      <c r="X72" s="21">
        <f t="shared" si="51"/>
        <v>0</v>
      </c>
      <c r="Y72" s="21">
        <f t="shared" si="51"/>
        <v>0</v>
      </c>
      <c r="Z72" s="21">
        <f t="shared" si="51"/>
        <v>0</v>
      </c>
      <c r="AA72" s="21">
        <f t="shared" si="51"/>
        <v>0</v>
      </c>
      <c r="AB72" s="21">
        <f t="shared" si="51"/>
        <v>0</v>
      </c>
      <c r="AC72" s="21">
        <f t="shared" si="51"/>
        <v>0</v>
      </c>
      <c r="AD72" s="21">
        <f t="shared" si="51"/>
        <v>0</v>
      </c>
      <c r="AE72" s="21">
        <f t="shared" si="51"/>
        <v>0</v>
      </c>
      <c r="AF72" s="21">
        <f t="shared" si="51"/>
        <v>0</v>
      </c>
      <c r="AG72" s="21">
        <f t="shared" si="51"/>
        <v>0</v>
      </c>
      <c r="AH72" s="21">
        <f t="shared" si="51"/>
        <v>0</v>
      </c>
      <c r="AI72" s="28"/>
      <c r="AJ72" s="28"/>
      <c r="AK72" s="28"/>
      <c r="AL72" s="28"/>
      <c r="AM72" s="28"/>
      <c r="AN72" s="28"/>
      <c r="AO72" s="28"/>
      <c r="AP72" s="28"/>
      <c r="AQ72" s="28"/>
      <c r="AR72" s="28"/>
      <c r="AS72" s="28"/>
      <c r="AT72" s="28"/>
      <c r="AU72" s="28"/>
      <c r="AV72" s="28"/>
      <c r="AW72" s="28"/>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EB965-A136-416E-89BE-6270513C29EF}">
  <sheetPr codeName="Sheet5"/>
  <dimension ref="A1:BQ88"/>
  <sheetViews>
    <sheetView showGridLines="0" tabSelected="1" topLeftCell="A15" zoomScale="70" zoomScaleNormal="70" workbookViewId="0">
      <selection activeCell="C80" sqref="C80"/>
    </sheetView>
  </sheetViews>
  <sheetFormatPr defaultRowHeight="14.5" x14ac:dyDescent="0.35"/>
  <cols>
    <col min="1" max="1" width="2.7265625" customWidth="1"/>
    <col min="2" max="2" width="49.54296875" customWidth="1"/>
    <col min="3" max="3" width="12.1796875" bestFit="1" customWidth="1"/>
    <col min="4" max="4" width="14.453125" bestFit="1" customWidth="1"/>
    <col min="5" max="5" width="74.7265625" customWidth="1"/>
    <col min="6" max="6" width="19.81640625" customWidth="1"/>
    <col min="7" max="7" width="4.81640625" customWidth="1"/>
    <col min="8" max="8" width="12" customWidth="1"/>
    <col min="9" max="9" width="11.81640625" customWidth="1"/>
    <col min="11" max="11" width="10.453125" customWidth="1"/>
    <col min="12" max="12" width="11.54296875" customWidth="1"/>
    <col min="13" max="13" width="24.26953125" bestFit="1" customWidth="1"/>
    <col min="14" max="14" width="20.54296875" customWidth="1"/>
    <col min="15" max="15" width="23.26953125" bestFit="1" customWidth="1"/>
    <col min="16" max="16" width="16.26953125" customWidth="1"/>
    <col min="17" max="17" width="16.7265625" customWidth="1"/>
    <col min="18" max="18" width="17.7265625" customWidth="1"/>
    <col min="19" max="19" width="17.1796875" customWidth="1"/>
    <col min="20" max="20" width="16.453125" customWidth="1"/>
    <col min="21" max="21" width="17.1796875" customWidth="1"/>
    <col min="22" max="22" width="17.7265625" customWidth="1"/>
    <col min="23" max="23" width="16.54296875" customWidth="1"/>
    <col min="24" max="24" width="17.1796875" customWidth="1"/>
    <col min="25" max="25" width="16.81640625" customWidth="1"/>
    <col min="26" max="26" width="17.1796875" customWidth="1"/>
    <col min="27" max="27" width="16.54296875" customWidth="1"/>
    <col min="28" max="28" width="17.1796875" customWidth="1"/>
    <col min="29" max="29" width="17.453125" customWidth="1"/>
    <col min="30" max="30" width="16.81640625" customWidth="1"/>
    <col min="31" max="31" width="16.453125" customWidth="1"/>
    <col min="32" max="32" width="17.26953125" customWidth="1"/>
    <col min="33" max="33" width="17.54296875" customWidth="1"/>
    <col min="34" max="34" width="16.54296875" customWidth="1"/>
    <col min="35" max="35" width="17.26953125" customWidth="1"/>
    <col min="36" max="36" width="16.453125" customWidth="1"/>
    <col min="37" max="37" width="19.1796875" customWidth="1"/>
    <col min="38" max="41" width="8.81640625" bestFit="1" customWidth="1"/>
  </cols>
  <sheetData>
    <row r="1" spans="1:7" s="3" customFormat="1" ht="20.25" customHeight="1" x14ac:dyDescent="0.5">
      <c r="A1" s="3" t="s">
        <v>135</v>
      </c>
    </row>
    <row r="2" spans="1:7" x14ac:dyDescent="0.35">
      <c r="A2" s="46"/>
    </row>
    <row r="3" spans="1:7" ht="15" thickBot="1" x14ac:dyDescent="0.4">
      <c r="B3" t="s">
        <v>50</v>
      </c>
      <c r="D3" s="4" t="s">
        <v>136</v>
      </c>
    </row>
    <row r="4" spans="1:7" ht="15" thickBot="1" x14ac:dyDescent="0.4">
      <c r="B4" t="s">
        <v>53</v>
      </c>
      <c r="D4" s="4" t="s">
        <v>54</v>
      </c>
      <c r="F4" s="29" t="s">
        <v>52</v>
      </c>
    </row>
    <row r="5" spans="1:7" x14ac:dyDescent="0.35">
      <c r="B5" t="s">
        <v>55</v>
      </c>
      <c r="D5" s="4">
        <v>2020</v>
      </c>
    </row>
    <row r="6" spans="1:7" x14ac:dyDescent="0.35">
      <c r="B6" t="s">
        <v>57</v>
      </c>
      <c r="D6" s="5">
        <f>D5+2</f>
        <v>2022</v>
      </c>
      <c r="F6" s="4"/>
      <c r="G6" t="s">
        <v>56</v>
      </c>
    </row>
    <row r="7" spans="1:7" x14ac:dyDescent="0.35">
      <c r="B7" t="s">
        <v>59</v>
      </c>
      <c r="D7" s="6">
        <f>D6+3</f>
        <v>2025</v>
      </c>
      <c r="F7" t="s">
        <v>58</v>
      </c>
    </row>
    <row r="8" spans="1:7" x14ac:dyDescent="0.35">
      <c r="B8" t="s">
        <v>60</v>
      </c>
      <c r="D8" s="5">
        <f>D7+25</f>
        <v>2050</v>
      </c>
    </row>
    <row r="9" spans="1:7" x14ac:dyDescent="0.35">
      <c r="B9" t="s">
        <v>61</v>
      </c>
      <c r="D9" s="50">
        <f>D7+20</f>
        <v>2045</v>
      </c>
    </row>
    <row r="11" spans="1:7" x14ac:dyDescent="0.35">
      <c r="B11" t="s">
        <v>62</v>
      </c>
      <c r="C11" t="s">
        <v>63</v>
      </c>
      <c r="D11" s="4">
        <v>1200</v>
      </c>
      <c r="F11" s="36" t="s">
        <v>245</v>
      </c>
    </row>
    <row r="12" spans="1:7" x14ac:dyDescent="0.35">
      <c r="B12" t="s">
        <v>64</v>
      </c>
      <c r="C12" t="s">
        <v>65</v>
      </c>
      <c r="D12" s="51">
        <v>0.53</v>
      </c>
      <c r="E12" s="7"/>
      <c r="F12" s="7"/>
      <c r="G12" s="7"/>
    </row>
    <row r="13" spans="1:7" x14ac:dyDescent="0.35">
      <c r="B13" t="s">
        <v>66</v>
      </c>
      <c r="C13" t="s">
        <v>65</v>
      </c>
      <c r="D13" s="8">
        <v>7.4999999999999997E-2</v>
      </c>
    </row>
    <row r="14" spans="1:7" x14ac:dyDescent="0.35">
      <c r="B14" t="s">
        <v>67</v>
      </c>
      <c r="C14" t="s">
        <v>68</v>
      </c>
      <c r="D14" s="4">
        <v>8760</v>
      </c>
    </row>
    <row r="15" spans="1:7" x14ac:dyDescent="0.35">
      <c r="B15" t="s">
        <v>137</v>
      </c>
      <c r="C15" t="s">
        <v>138</v>
      </c>
      <c r="D15" s="4">
        <v>2.93E-2</v>
      </c>
    </row>
    <row r="16" spans="1:7" ht="15" thickBot="1" x14ac:dyDescent="0.4"/>
    <row r="17" spans="2:69" ht="15" thickBot="1" x14ac:dyDescent="0.4">
      <c r="B17" t="s">
        <v>69</v>
      </c>
      <c r="C17" t="s">
        <v>70</v>
      </c>
      <c r="D17" s="30">
        <f>F30+F39+F48+F58+F63+F76+F85</f>
        <v>81.661928010510636</v>
      </c>
    </row>
    <row r="19" spans="2:69" s="1" customFormat="1" ht="40.4" customHeight="1" x14ac:dyDescent="0.35">
      <c r="H19" s="1" t="str">
        <f>IF(H20=$D$5,$B$5,IF(H20=$D$6,$B$6,IF(H20=$D$7,$B$7,IF(H20=$D$8,$B$8,IF(H20=$D$9,$B$9,"")))))</f>
        <v xml:space="preserve">Project start </v>
      </c>
      <c r="I19" s="1" t="str">
        <f t="shared" ref="I19:BQ19" si="0">IF(I20=$D$5,$B$5,IF(I20=$D$6,$B$6,IF(I20=$D$7,$B$7,IF(I20=$D$8,$B$8,IF(I20=$D$9,$B$9,"")))))</f>
        <v/>
      </c>
      <c r="J19" s="1" t="str">
        <f t="shared" si="0"/>
        <v>Construction start</v>
      </c>
      <c r="K19" s="1" t="str">
        <f t="shared" si="0"/>
        <v/>
      </c>
      <c r="L19" s="1" t="str">
        <f t="shared" si="0"/>
        <v/>
      </c>
      <c r="M19" s="1" t="str">
        <f t="shared" si="0"/>
        <v>Operation start</v>
      </c>
      <c r="N19" s="1" t="str">
        <f t="shared" si="0"/>
        <v/>
      </c>
      <c r="O19" s="1" t="str">
        <f t="shared" si="0"/>
        <v/>
      </c>
      <c r="P19" s="1" t="str">
        <f t="shared" si="0"/>
        <v/>
      </c>
      <c r="Q19" s="1" t="str">
        <f t="shared" si="0"/>
        <v/>
      </c>
      <c r="R19" s="1" t="str">
        <f t="shared" si="0"/>
        <v/>
      </c>
      <c r="S19" s="1" t="str">
        <f t="shared" si="0"/>
        <v/>
      </c>
      <c r="T19" s="1" t="str">
        <f t="shared" si="0"/>
        <v/>
      </c>
      <c r="U19" s="1" t="str">
        <f t="shared" si="0"/>
        <v/>
      </c>
      <c r="V19" s="1" t="str">
        <f t="shared" si="0"/>
        <v/>
      </c>
      <c r="W19" s="1" t="str">
        <f t="shared" si="0"/>
        <v/>
      </c>
      <c r="X19" s="1" t="str">
        <f t="shared" si="0"/>
        <v/>
      </c>
      <c r="Y19" s="1" t="str">
        <f t="shared" si="0"/>
        <v/>
      </c>
      <c r="Z19" s="1" t="str">
        <f t="shared" si="0"/>
        <v/>
      </c>
      <c r="AA19" s="1" t="str">
        <f t="shared" si="0"/>
        <v/>
      </c>
      <c r="AB19" s="1" t="str">
        <f t="shared" si="0"/>
        <v/>
      </c>
      <c r="AC19" s="1" t="str">
        <f t="shared" si="0"/>
        <v/>
      </c>
      <c r="AD19" s="1" t="str">
        <f t="shared" si="0"/>
        <v/>
      </c>
      <c r="AE19" s="1" t="str">
        <f t="shared" si="0"/>
        <v/>
      </c>
      <c r="AF19" s="1" t="str">
        <f t="shared" si="0"/>
        <v/>
      </c>
      <c r="AG19" s="39" t="str">
        <f t="shared" si="0"/>
        <v>Heat revenue ends</v>
      </c>
      <c r="AH19" s="1" t="str">
        <f t="shared" si="0"/>
        <v/>
      </c>
      <c r="AI19" s="1" t="str">
        <f t="shared" si="0"/>
        <v/>
      </c>
      <c r="AJ19" s="1" t="str">
        <f t="shared" si="0"/>
        <v/>
      </c>
      <c r="AK19" s="1" t="str">
        <f t="shared" si="0"/>
        <v/>
      </c>
      <c r="AL19" s="1" t="str">
        <f t="shared" si="0"/>
        <v>Plant decommissioned</v>
      </c>
      <c r="AM19" s="1" t="str">
        <f t="shared" si="0"/>
        <v/>
      </c>
      <c r="AN19" s="1" t="str">
        <f t="shared" si="0"/>
        <v/>
      </c>
      <c r="AO19" s="1" t="str">
        <f t="shared" si="0"/>
        <v/>
      </c>
      <c r="AP19" s="1" t="str">
        <f t="shared" si="0"/>
        <v/>
      </c>
      <c r="AQ19" s="1" t="str">
        <f t="shared" si="0"/>
        <v/>
      </c>
      <c r="AR19" s="1" t="str">
        <f t="shared" si="0"/>
        <v/>
      </c>
      <c r="AS19" s="1" t="str">
        <f t="shared" si="0"/>
        <v/>
      </c>
      <c r="AT19" s="1" t="str">
        <f t="shared" si="0"/>
        <v/>
      </c>
      <c r="AU19" s="1" t="str">
        <f t="shared" si="0"/>
        <v/>
      </c>
      <c r="AV19" s="1" t="str">
        <f t="shared" si="0"/>
        <v/>
      </c>
      <c r="AW19" s="1" t="str">
        <f t="shared" si="0"/>
        <v/>
      </c>
      <c r="AX19" s="1" t="str">
        <f t="shared" si="0"/>
        <v/>
      </c>
      <c r="AY19" s="1" t="str">
        <f t="shared" si="0"/>
        <v/>
      </c>
      <c r="AZ19" s="1" t="str">
        <f t="shared" si="0"/>
        <v/>
      </c>
      <c r="BA19" s="1" t="str">
        <f t="shared" si="0"/>
        <v/>
      </c>
      <c r="BB19" s="1" t="str">
        <f t="shared" si="0"/>
        <v/>
      </c>
      <c r="BC19" s="1" t="str">
        <f t="shared" si="0"/>
        <v/>
      </c>
      <c r="BD19" s="1" t="str">
        <f t="shared" si="0"/>
        <v/>
      </c>
      <c r="BE19" s="1" t="str">
        <f t="shared" si="0"/>
        <v/>
      </c>
      <c r="BF19" s="1" t="str">
        <f t="shared" si="0"/>
        <v/>
      </c>
      <c r="BG19" s="1" t="str">
        <f t="shared" si="0"/>
        <v/>
      </c>
      <c r="BH19" s="1" t="str">
        <f t="shared" si="0"/>
        <v/>
      </c>
      <c r="BI19" s="1" t="str">
        <f t="shared" si="0"/>
        <v/>
      </c>
      <c r="BJ19" s="1" t="str">
        <f t="shared" si="0"/>
        <v/>
      </c>
      <c r="BK19" s="1" t="str">
        <f t="shared" si="0"/>
        <v/>
      </c>
      <c r="BL19" s="1" t="str">
        <f t="shared" si="0"/>
        <v/>
      </c>
      <c r="BM19" s="1" t="str">
        <f t="shared" si="0"/>
        <v/>
      </c>
      <c r="BN19" s="1" t="str">
        <f t="shared" si="0"/>
        <v/>
      </c>
      <c r="BO19" s="1" t="str">
        <f t="shared" si="0"/>
        <v/>
      </c>
      <c r="BP19" s="1" t="str">
        <f t="shared" si="0"/>
        <v/>
      </c>
      <c r="BQ19" s="1" t="str">
        <f t="shared" si="0"/>
        <v/>
      </c>
    </row>
    <row r="20" spans="2:69" x14ac:dyDescent="0.35">
      <c r="H20" s="10">
        <v>2020</v>
      </c>
      <c r="I20" s="10">
        <v>2021</v>
      </c>
      <c r="J20" s="10">
        <v>2022</v>
      </c>
      <c r="K20" s="10">
        <v>2023</v>
      </c>
      <c r="L20" s="10">
        <v>2024</v>
      </c>
      <c r="M20" s="10">
        <v>2025</v>
      </c>
      <c r="N20" s="10">
        <v>2026</v>
      </c>
      <c r="O20" s="10">
        <v>2027</v>
      </c>
      <c r="P20" s="10">
        <v>2028</v>
      </c>
      <c r="Q20" s="10">
        <v>2029</v>
      </c>
      <c r="R20" s="10">
        <v>2030</v>
      </c>
      <c r="S20" s="10">
        <v>2031</v>
      </c>
      <c r="T20" s="10">
        <v>2032</v>
      </c>
      <c r="U20" s="10">
        <v>2033</v>
      </c>
      <c r="V20" s="10">
        <v>2034</v>
      </c>
      <c r="W20" s="10">
        <v>2035</v>
      </c>
      <c r="X20" s="10">
        <v>2036</v>
      </c>
      <c r="Y20" s="10">
        <v>2037</v>
      </c>
      <c r="Z20" s="10">
        <v>2038</v>
      </c>
      <c r="AA20" s="10">
        <v>2039</v>
      </c>
      <c r="AB20" s="10">
        <v>2040</v>
      </c>
      <c r="AC20" s="10">
        <v>2041</v>
      </c>
      <c r="AD20" s="10">
        <v>2042</v>
      </c>
      <c r="AE20" s="10">
        <v>2043</v>
      </c>
      <c r="AF20" s="10">
        <v>2044</v>
      </c>
      <c r="AG20" s="10">
        <v>2045</v>
      </c>
      <c r="AH20" s="10">
        <v>2046</v>
      </c>
      <c r="AI20" s="10">
        <v>2047</v>
      </c>
      <c r="AJ20" s="10">
        <v>2048</v>
      </c>
      <c r="AK20" s="10">
        <v>2049</v>
      </c>
      <c r="AL20" s="10">
        <v>2050</v>
      </c>
      <c r="AM20" s="10">
        <v>2051</v>
      </c>
      <c r="AN20" s="10">
        <v>2052</v>
      </c>
      <c r="AO20" s="10">
        <v>2053</v>
      </c>
      <c r="AP20" s="10">
        <v>2054</v>
      </c>
      <c r="AQ20" s="10">
        <v>2055</v>
      </c>
      <c r="AR20" s="10">
        <v>2056</v>
      </c>
      <c r="AS20" s="10">
        <v>2057</v>
      </c>
      <c r="AT20" s="10">
        <v>2058</v>
      </c>
      <c r="AU20" s="10">
        <v>2059</v>
      </c>
      <c r="AV20" s="10">
        <v>2060</v>
      </c>
      <c r="AW20" s="10">
        <v>2061</v>
      </c>
      <c r="AX20" s="10">
        <v>2062</v>
      </c>
      <c r="AY20" s="10">
        <v>2063</v>
      </c>
      <c r="AZ20" s="10">
        <v>2064</v>
      </c>
      <c r="BA20" s="10">
        <v>2065</v>
      </c>
      <c r="BB20" s="10">
        <v>2066</v>
      </c>
      <c r="BC20" s="10">
        <v>2067</v>
      </c>
      <c r="BD20" s="10">
        <v>2068</v>
      </c>
      <c r="BE20" s="10">
        <v>2069</v>
      </c>
      <c r="BF20" s="10">
        <v>2070</v>
      </c>
      <c r="BG20" s="10">
        <v>2071</v>
      </c>
      <c r="BH20" s="10">
        <v>2072</v>
      </c>
      <c r="BI20" s="10">
        <v>2073</v>
      </c>
      <c r="BJ20" s="10">
        <v>2074</v>
      </c>
      <c r="BK20" s="10">
        <v>2075</v>
      </c>
      <c r="BL20" s="10">
        <v>2076</v>
      </c>
      <c r="BM20" s="10">
        <v>2077</v>
      </c>
      <c r="BN20" s="10">
        <v>2078</v>
      </c>
      <c r="BO20" s="10">
        <v>2079</v>
      </c>
      <c r="BP20" s="10">
        <v>2080</v>
      </c>
      <c r="BQ20" s="10">
        <v>2081</v>
      </c>
    </row>
    <row r="22" spans="2:69" x14ac:dyDescent="0.35">
      <c r="B22" t="s">
        <v>71</v>
      </c>
      <c r="C22" t="s">
        <v>65</v>
      </c>
      <c r="H22" s="9">
        <v>1</v>
      </c>
      <c r="I22" s="9">
        <f>H22/(1+$D$13)</f>
        <v>0.93023255813953487</v>
      </c>
      <c r="J22" s="9">
        <f>I22/(1+$D$13)</f>
        <v>0.86533261222282321</v>
      </c>
      <c r="K22" s="9">
        <f t="shared" ref="K22:BQ22" si="1">J22/(1+$D$13)</f>
        <v>0.80496056950960304</v>
      </c>
      <c r="L22" s="9">
        <f t="shared" si="1"/>
        <v>0.7488005297763749</v>
      </c>
      <c r="M22" s="9">
        <f t="shared" si="1"/>
        <v>0.69655863235011617</v>
      </c>
      <c r="N22" s="9">
        <f t="shared" si="1"/>
        <v>0.64796151846522432</v>
      </c>
      <c r="O22" s="9">
        <f t="shared" si="1"/>
        <v>0.60275490089788308</v>
      </c>
      <c r="P22" s="9">
        <f t="shared" si="1"/>
        <v>0.56070223339337966</v>
      </c>
      <c r="Q22" s="9">
        <f t="shared" si="1"/>
        <v>0.52158347292407414</v>
      </c>
      <c r="R22" s="9">
        <f t="shared" si="1"/>
        <v>0.48519392830146435</v>
      </c>
      <c r="S22" s="9">
        <f t="shared" si="1"/>
        <v>0.45134318911764126</v>
      </c>
      <c r="T22" s="9">
        <f t="shared" si="1"/>
        <v>0.41985412941175931</v>
      </c>
      <c r="U22" s="9">
        <f t="shared" si="1"/>
        <v>0.39056198084814819</v>
      </c>
      <c r="V22" s="9">
        <f t="shared" si="1"/>
        <v>0.36331347055641694</v>
      </c>
      <c r="W22" s="9">
        <f t="shared" si="1"/>
        <v>0.33796601912224833</v>
      </c>
      <c r="X22" s="9">
        <f t="shared" si="1"/>
        <v>0.31438699453232405</v>
      </c>
      <c r="Y22" s="9">
        <f t="shared" si="1"/>
        <v>0.29245301816960378</v>
      </c>
      <c r="Z22" s="9">
        <f t="shared" si="1"/>
        <v>0.27204931922753839</v>
      </c>
      <c r="AA22" s="9">
        <f t="shared" si="1"/>
        <v>0.25306913416515198</v>
      </c>
      <c r="AB22" s="9">
        <f t="shared" si="1"/>
        <v>0.23541314806060651</v>
      </c>
      <c r="AC22" s="9">
        <f t="shared" si="1"/>
        <v>0.21898897494009908</v>
      </c>
      <c r="AD22" s="9">
        <f t="shared" si="1"/>
        <v>0.20371067436288287</v>
      </c>
      <c r="AE22" s="9">
        <f t="shared" si="1"/>
        <v>0.18949830173291429</v>
      </c>
      <c r="AF22" s="9">
        <f t="shared" si="1"/>
        <v>0.17627748998410633</v>
      </c>
      <c r="AG22" s="9">
        <f t="shared" si="1"/>
        <v>0.16397906045033148</v>
      </c>
      <c r="AH22" s="9">
        <f t="shared" si="1"/>
        <v>0.15253866088402929</v>
      </c>
      <c r="AI22" s="9">
        <f t="shared" si="1"/>
        <v>0.14189642872932959</v>
      </c>
      <c r="AJ22" s="9">
        <f t="shared" si="1"/>
        <v>0.13199667788774846</v>
      </c>
      <c r="AK22" s="9">
        <f t="shared" si="1"/>
        <v>0.12278760733744044</v>
      </c>
      <c r="AL22" s="9">
        <f t="shared" si="1"/>
        <v>0.11422103008133995</v>
      </c>
      <c r="AM22" s="9">
        <f t="shared" si="1"/>
        <v>0.10625212100589763</v>
      </c>
      <c r="AN22" s="9">
        <f t="shared" si="1"/>
        <v>9.8839182331067574E-2</v>
      </c>
      <c r="AO22" s="9">
        <f t="shared" si="1"/>
        <v>9.1943425424248909E-2</v>
      </c>
      <c r="AP22" s="9">
        <f t="shared" si="1"/>
        <v>8.5528767836510616E-2</v>
      </c>
      <c r="AQ22" s="9">
        <f t="shared" si="1"/>
        <v>7.956164449907964E-2</v>
      </c>
      <c r="AR22" s="9">
        <f t="shared" si="1"/>
        <v>7.4010832092167106E-2</v>
      </c>
      <c r="AS22" s="9">
        <f t="shared" si="1"/>
        <v>6.8847285667132191E-2</v>
      </c>
      <c r="AT22" s="9">
        <f t="shared" si="1"/>
        <v>6.404398666709972E-2</v>
      </c>
      <c r="AU22" s="9">
        <f t="shared" si="1"/>
        <v>5.9575801550790439E-2</v>
      </c>
      <c r="AV22" s="9">
        <f t="shared" si="1"/>
        <v>5.541935027980506E-2</v>
      </c>
      <c r="AW22" s="9">
        <f t="shared" si="1"/>
        <v>5.1552883981214014E-2</v>
      </c>
      <c r="AX22" s="9">
        <f t="shared" si="1"/>
        <v>4.7956171145315363E-2</v>
      </c>
      <c r="AY22" s="9">
        <f t="shared" si="1"/>
        <v>4.461039176308406E-2</v>
      </c>
      <c r="AZ22" s="9">
        <f t="shared" si="1"/>
        <v>4.1498038849380525E-2</v>
      </c>
      <c r="BA22" s="9">
        <f t="shared" si="1"/>
        <v>3.8602826836633047E-2</v>
      </c>
      <c r="BB22" s="9">
        <f t="shared" si="1"/>
        <v>3.5909606359658647E-2</v>
      </c>
      <c r="BC22" s="9">
        <f t="shared" si="1"/>
        <v>3.3404284985728977E-2</v>
      </c>
      <c r="BD22" s="9">
        <f t="shared" si="1"/>
        <v>3.1073753475096725E-2</v>
      </c>
      <c r="BE22" s="9">
        <f t="shared" si="1"/>
        <v>2.8905817186136488E-2</v>
      </c>
      <c r="BF22" s="9">
        <f t="shared" si="1"/>
        <v>2.6889132266173479E-2</v>
      </c>
      <c r="BG22" s="9">
        <f t="shared" si="1"/>
        <v>2.5013146294114864E-2</v>
      </c>
      <c r="BH22" s="9">
        <f t="shared" si="1"/>
        <v>2.32680430642929E-2</v>
      </c>
      <c r="BI22" s="9">
        <f t="shared" si="1"/>
        <v>2.1644691222598048E-2</v>
      </c>
      <c r="BJ22" s="9">
        <f t="shared" si="1"/>
        <v>2.0134596486137721E-2</v>
      </c>
      <c r="BK22" s="9">
        <f t="shared" si="1"/>
        <v>1.8729857196407185E-2</v>
      </c>
      <c r="BL22" s="9">
        <f t="shared" si="1"/>
        <v>1.7423122973402032E-2</v>
      </c>
      <c r="BM22" s="9">
        <f t="shared" si="1"/>
        <v>1.6207556254327474E-2</v>
      </c>
      <c r="BN22" s="9">
        <f t="shared" si="1"/>
        <v>1.5076796515653464E-2</v>
      </c>
      <c r="BO22" s="9">
        <f t="shared" si="1"/>
        <v>1.4024926991305548E-2</v>
      </c>
      <c r="BP22" s="9">
        <f t="shared" si="1"/>
        <v>1.3046443712842372E-2</v>
      </c>
      <c r="BQ22" s="9">
        <f t="shared" si="1"/>
        <v>1.2136226709620812E-2</v>
      </c>
    </row>
    <row r="24" spans="2:69" ht="15" thickBot="1" x14ac:dyDescent="0.4">
      <c r="B24" s="11" t="s">
        <v>72</v>
      </c>
      <c r="C24" s="11"/>
      <c r="D24" s="11"/>
      <c r="E24" s="11"/>
      <c r="F24" s="11" t="s">
        <v>73</v>
      </c>
    </row>
    <row r="25" spans="2:69" x14ac:dyDescent="0.35">
      <c r="B25" s="45" t="s">
        <v>74</v>
      </c>
      <c r="C25" t="s">
        <v>65</v>
      </c>
      <c r="E25" t="s">
        <v>75</v>
      </c>
      <c r="M25" s="9">
        <v>1</v>
      </c>
      <c r="N25" s="9">
        <v>1</v>
      </c>
      <c r="O25" s="9">
        <v>1</v>
      </c>
      <c r="P25" s="9">
        <v>1</v>
      </c>
      <c r="Q25" s="9">
        <v>1</v>
      </c>
      <c r="R25" s="9">
        <v>1</v>
      </c>
      <c r="S25" s="9">
        <v>1</v>
      </c>
      <c r="T25" s="9">
        <v>1</v>
      </c>
      <c r="U25" s="9">
        <v>1</v>
      </c>
      <c r="V25" s="9">
        <v>1</v>
      </c>
      <c r="W25" s="9">
        <v>1</v>
      </c>
      <c r="X25" s="9">
        <v>1</v>
      </c>
      <c r="Y25" s="9">
        <v>1</v>
      </c>
      <c r="Z25" s="9">
        <v>1</v>
      </c>
      <c r="AA25" s="9">
        <v>1</v>
      </c>
      <c r="AB25" s="9">
        <v>1</v>
      </c>
      <c r="AC25" s="9">
        <v>1</v>
      </c>
      <c r="AD25" s="9">
        <v>1</v>
      </c>
      <c r="AE25" s="9">
        <v>1</v>
      </c>
      <c r="AF25" s="9">
        <v>1</v>
      </c>
      <c r="AG25" s="9">
        <v>1</v>
      </c>
      <c r="AH25" s="9">
        <v>1</v>
      </c>
      <c r="AI25" s="9">
        <v>1</v>
      </c>
      <c r="AJ25" s="9">
        <v>1</v>
      </c>
      <c r="AK25" s="9">
        <v>1</v>
      </c>
      <c r="AL25" s="9"/>
      <c r="AM25" s="9"/>
      <c r="AN25" s="9"/>
      <c r="AO25" s="9"/>
      <c r="AP25" s="9"/>
      <c r="AQ25" s="9"/>
      <c r="AR25" s="9"/>
    </row>
    <row r="26" spans="2:69" x14ac:dyDescent="0.35">
      <c r="B26" s="45" t="s">
        <v>7</v>
      </c>
      <c r="C26" t="s">
        <v>65</v>
      </c>
      <c r="E26" t="s">
        <v>76</v>
      </c>
      <c r="M26" s="8">
        <v>0.93</v>
      </c>
      <c r="N26" s="8">
        <v>0.93</v>
      </c>
      <c r="O26" s="8">
        <v>0.93</v>
      </c>
      <c r="P26" s="8">
        <v>0.93</v>
      </c>
      <c r="Q26" s="8">
        <v>0.93</v>
      </c>
      <c r="R26" s="8">
        <v>0.93</v>
      </c>
      <c r="S26" s="8">
        <v>0.93</v>
      </c>
      <c r="T26" s="8">
        <v>0.93</v>
      </c>
      <c r="U26" s="8">
        <v>0.93</v>
      </c>
      <c r="V26" s="8">
        <v>0.93</v>
      </c>
      <c r="W26" s="8">
        <v>0.93</v>
      </c>
      <c r="X26" s="8">
        <v>0.93</v>
      </c>
      <c r="Y26" s="8">
        <v>0.93</v>
      </c>
      <c r="Z26" s="8">
        <v>0.93</v>
      </c>
      <c r="AA26" s="8">
        <v>0.93</v>
      </c>
      <c r="AB26" s="8">
        <v>0.93</v>
      </c>
      <c r="AC26" s="8">
        <v>0.93</v>
      </c>
      <c r="AD26" s="8">
        <v>0.93</v>
      </c>
      <c r="AE26" s="8">
        <v>0.93</v>
      </c>
      <c r="AF26" s="8">
        <v>0.93</v>
      </c>
      <c r="AG26" s="8">
        <v>0.93</v>
      </c>
      <c r="AH26" s="8">
        <v>0.93</v>
      </c>
      <c r="AI26" s="8">
        <v>0.93</v>
      </c>
      <c r="AJ26" s="8">
        <v>0.93</v>
      </c>
      <c r="AK26" s="8">
        <v>0.93</v>
      </c>
      <c r="AL26" s="12"/>
      <c r="AM26" s="12"/>
      <c r="AN26" s="12"/>
      <c r="AO26" s="12"/>
      <c r="AP26" s="12"/>
      <c r="AQ26" s="12"/>
      <c r="AR26" s="12"/>
    </row>
    <row r="27" spans="2:69" x14ac:dyDescent="0.35">
      <c r="B27" s="45" t="s">
        <v>77</v>
      </c>
      <c r="C27" t="s">
        <v>78</v>
      </c>
      <c r="E27" t="s">
        <v>79</v>
      </c>
      <c r="M27" s="13">
        <f t="shared" ref="M27:AK27" si="2">$D$11*M25*M26*$D$14</f>
        <v>9776160</v>
      </c>
      <c r="N27" s="13">
        <f t="shared" si="2"/>
        <v>9776160</v>
      </c>
      <c r="O27" s="13">
        <f t="shared" si="2"/>
        <v>9776160</v>
      </c>
      <c r="P27" s="13">
        <f t="shared" si="2"/>
        <v>9776160</v>
      </c>
      <c r="Q27" s="13">
        <f t="shared" si="2"/>
        <v>9776160</v>
      </c>
      <c r="R27" s="13">
        <f t="shared" si="2"/>
        <v>9776160</v>
      </c>
      <c r="S27" s="13">
        <f t="shared" si="2"/>
        <v>9776160</v>
      </c>
      <c r="T27" s="13">
        <f t="shared" si="2"/>
        <v>9776160</v>
      </c>
      <c r="U27" s="13">
        <f t="shared" si="2"/>
        <v>9776160</v>
      </c>
      <c r="V27" s="13">
        <f t="shared" si="2"/>
        <v>9776160</v>
      </c>
      <c r="W27" s="13">
        <f t="shared" si="2"/>
        <v>9776160</v>
      </c>
      <c r="X27" s="13">
        <f t="shared" si="2"/>
        <v>9776160</v>
      </c>
      <c r="Y27" s="13">
        <f t="shared" si="2"/>
        <v>9776160</v>
      </c>
      <c r="Z27" s="13">
        <f t="shared" si="2"/>
        <v>9776160</v>
      </c>
      <c r="AA27" s="13">
        <f t="shared" si="2"/>
        <v>9776160</v>
      </c>
      <c r="AB27" s="13">
        <f t="shared" si="2"/>
        <v>9776160</v>
      </c>
      <c r="AC27" s="13">
        <f t="shared" si="2"/>
        <v>9776160</v>
      </c>
      <c r="AD27" s="13">
        <f t="shared" si="2"/>
        <v>9776160</v>
      </c>
      <c r="AE27" s="13">
        <f t="shared" si="2"/>
        <v>9776160</v>
      </c>
      <c r="AF27" s="13">
        <f t="shared" si="2"/>
        <v>9776160</v>
      </c>
      <c r="AG27" s="13">
        <f t="shared" si="2"/>
        <v>9776160</v>
      </c>
      <c r="AH27" s="13">
        <f t="shared" si="2"/>
        <v>9776160</v>
      </c>
      <c r="AI27" s="13">
        <f t="shared" si="2"/>
        <v>9776160</v>
      </c>
      <c r="AJ27" s="13">
        <f t="shared" si="2"/>
        <v>9776160</v>
      </c>
      <c r="AK27" s="13">
        <f t="shared" si="2"/>
        <v>9776160</v>
      </c>
      <c r="AL27" s="13"/>
      <c r="AM27" s="13"/>
      <c r="AN27" s="13"/>
      <c r="AO27" s="13"/>
      <c r="AP27" s="13"/>
      <c r="AQ27" s="13"/>
      <c r="AR27" s="13"/>
    </row>
    <row r="28" spans="2:69" x14ac:dyDescent="0.35">
      <c r="B28" s="45" t="s">
        <v>80</v>
      </c>
      <c r="C28" t="s">
        <v>78</v>
      </c>
      <c r="E28" t="s">
        <v>81</v>
      </c>
      <c r="F28" s="58">
        <f>SUM(H28:BQ28)</f>
        <v>81600033.224408194</v>
      </c>
      <c r="M28" s="14">
        <f t="shared" ref="M28:AK28" si="3">M27*M22</f>
        <v>6809668.6392359119</v>
      </c>
      <c r="N28" s="14">
        <f t="shared" si="3"/>
        <v>6334575.4783589877</v>
      </c>
      <c r="O28" s="14">
        <f t="shared" si="3"/>
        <v>5892628.3519618483</v>
      </c>
      <c r="P28" s="14">
        <f t="shared" si="3"/>
        <v>5481514.7460110225</v>
      </c>
      <c r="Q28" s="14">
        <f t="shared" si="3"/>
        <v>5099083.4846614171</v>
      </c>
      <c r="R28" s="14">
        <f t="shared" si="3"/>
        <v>4743333.4741036436</v>
      </c>
      <c r="S28" s="14">
        <f t="shared" si="3"/>
        <v>4412403.23172432</v>
      </c>
      <c r="T28" s="14">
        <f t="shared" si="3"/>
        <v>4104561.1457900647</v>
      </c>
      <c r="U28" s="14">
        <f t="shared" si="3"/>
        <v>3818196.4146884326</v>
      </c>
      <c r="V28" s="14">
        <f t="shared" si="3"/>
        <v>3551810.6183148208</v>
      </c>
      <c r="W28" s="14">
        <f t="shared" si="3"/>
        <v>3304009.8775021592</v>
      </c>
      <c r="X28" s="14">
        <f t="shared" si="3"/>
        <v>3073497.5604671249</v>
      </c>
      <c r="Y28" s="14">
        <f t="shared" si="3"/>
        <v>2859067.4981089537</v>
      </c>
      <c r="Z28" s="14">
        <f t="shared" si="3"/>
        <v>2659597.6726594917</v>
      </c>
      <c r="AA28" s="14">
        <f t="shared" si="3"/>
        <v>2474044.3466599924</v>
      </c>
      <c r="AB28" s="14">
        <f t="shared" si="3"/>
        <v>2301436.601544179</v>
      </c>
      <c r="AC28" s="14">
        <f t="shared" si="3"/>
        <v>2140871.2572503989</v>
      </c>
      <c r="AD28" s="14">
        <f t="shared" si="3"/>
        <v>1991508.146279441</v>
      </c>
      <c r="AE28" s="14">
        <f t="shared" si="3"/>
        <v>1852565.7174692473</v>
      </c>
      <c r="AF28" s="14">
        <f t="shared" si="3"/>
        <v>1723316.9464830209</v>
      </c>
      <c r="AG28" s="14">
        <f t="shared" si="3"/>
        <v>1603085.5316121127</v>
      </c>
      <c r="AH28" s="14">
        <f t="shared" si="3"/>
        <v>1491242.3549880118</v>
      </c>
      <c r="AI28" s="14">
        <f t="shared" si="3"/>
        <v>1387202.1906865228</v>
      </c>
      <c r="AJ28" s="14">
        <f t="shared" si="3"/>
        <v>1290420.6424990911</v>
      </c>
      <c r="AK28" s="14">
        <f t="shared" si="3"/>
        <v>1200391.2953479919</v>
      </c>
      <c r="AL28" s="14"/>
      <c r="AM28" s="14"/>
      <c r="AN28" s="14"/>
      <c r="AO28" s="14"/>
      <c r="AP28" s="14"/>
      <c r="AQ28" s="14"/>
      <c r="AR28" s="14"/>
    </row>
    <row r="29" spans="2:69" ht="15" thickBot="1" x14ac:dyDescent="0.4"/>
    <row r="30" spans="2:69" ht="15" thickBot="1" x14ac:dyDescent="0.4">
      <c r="B30" s="11" t="s">
        <v>82</v>
      </c>
      <c r="C30" s="11"/>
      <c r="D30" s="11"/>
      <c r="E30" s="11"/>
      <c r="F30" s="22">
        <f>F37*10^6/F28</f>
        <v>0.14121061281906097</v>
      </c>
    </row>
    <row r="31" spans="2:69" x14ac:dyDescent="0.35">
      <c r="B31" t="s">
        <v>83</v>
      </c>
      <c r="C31" t="s">
        <v>65</v>
      </c>
      <c r="E31" t="s">
        <v>84</v>
      </c>
      <c r="H31" s="51">
        <v>0.43</v>
      </c>
      <c r="I31" s="51">
        <v>0.56999999999999995</v>
      </c>
    </row>
    <row r="32" spans="2:69" x14ac:dyDescent="0.35">
      <c r="B32" t="s">
        <v>85</v>
      </c>
      <c r="C32" t="s">
        <v>86</v>
      </c>
      <c r="F32" s="52">
        <v>10</v>
      </c>
    </row>
    <row r="33" spans="2:14" x14ac:dyDescent="0.35">
      <c r="C33" t="s">
        <v>87</v>
      </c>
      <c r="E33" t="s">
        <v>88</v>
      </c>
      <c r="F33" s="40">
        <f>F32*D11*1000*10^-6</f>
        <v>12</v>
      </c>
      <c r="H33" s="16">
        <f>$F$33*H31</f>
        <v>5.16</v>
      </c>
      <c r="I33" s="16">
        <f>$F$33*I31</f>
        <v>6.84</v>
      </c>
    </row>
    <row r="34" spans="2:14" x14ac:dyDescent="0.35">
      <c r="B34" t="s">
        <v>89</v>
      </c>
      <c r="C34" t="s">
        <v>86</v>
      </c>
      <c r="F34" s="53">
        <v>0</v>
      </c>
      <c r="H34" s="18"/>
      <c r="I34" s="18"/>
    </row>
    <row r="35" spans="2:14" x14ac:dyDescent="0.35">
      <c r="C35" t="s">
        <v>87</v>
      </c>
      <c r="E35" t="s">
        <v>88</v>
      </c>
      <c r="F35" s="40">
        <f>F34*D11*1000*10^-6</f>
        <v>0</v>
      </c>
      <c r="H35" s="16">
        <f>$F$35*H31</f>
        <v>0</v>
      </c>
      <c r="I35" s="16">
        <f>$F$35*I31</f>
        <v>0</v>
      </c>
    </row>
    <row r="36" spans="2:14" x14ac:dyDescent="0.35">
      <c r="B36" t="s">
        <v>90</v>
      </c>
      <c r="C36" t="s">
        <v>87</v>
      </c>
      <c r="E36" t="s">
        <v>91</v>
      </c>
      <c r="H36" s="20">
        <f>H33+H35</f>
        <v>5.16</v>
      </c>
      <c r="I36" s="20">
        <f>I33+I35</f>
        <v>6.84</v>
      </c>
    </row>
    <row r="37" spans="2:14" x14ac:dyDescent="0.35">
      <c r="B37" t="s">
        <v>92</v>
      </c>
      <c r="C37" t="s">
        <v>87</v>
      </c>
      <c r="E37" t="s">
        <v>93</v>
      </c>
      <c r="F37" s="21">
        <f>SUM(H37:BQ37)</f>
        <v>11.522790697674418</v>
      </c>
      <c r="H37" s="21">
        <f>H36*H22</f>
        <v>5.16</v>
      </c>
      <c r="I37" s="21">
        <f>I36*I22</f>
        <v>6.3627906976744182</v>
      </c>
    </row>
    <row r="38" spans="2:14" ht="15" thickBot="1" x14ac:dyDescent="0.4"/>
    <row r="39" spans="2:14" ht="15" thickBot="1" x14ac:dyDescent="0.4">
      <c r="B39" s="11" t="s">
        <v>94</v>
      </c>
      <c r="C39" s="11"/>
      <c r="D39" s="11"/>
      <c r="E39" s="11"/>
      <c r="F39" s="22">
        <f>F46*10^6/F28</f>
        <v>7.3899601194889684</v>
      </c>
    </row>
    <row r="40" spans="2:14" x14ac:dyDescent="0.35">
      <c r="B40" t="s">
        <v>95</v>
      </c>
      <c r="C40" t="s">
        <v>65</v>
      </c>
      <c r="E40" t="s">
        <v>96</v>
      </c>
      <c r="J40" s="51">
        <v>0.4</v>
      </c>
      <c r="K40" s="51">
        <v>0.4</v>
      </c>
      <c r="L40" s="51">
        <v>0.19999999999999996</v>
      </c>
    </row>
    <row r="41" spans="2:14" x14ac:dyDescent="0.35">
      <c r="B41" s="7" t="s">
        <v>97</v>
      </c>
      <c r="C41" t="s">
        <v>86</v>
      </c>
      <c r="F41" s="54">
        <v>600</v>
      </c>
    </row>
    <row r="42" spans="2:14" x14ac:dyDescent="0.35">
      <c r="B42" t="s">
        <v>98</v>
      </c>
      <c r="C42" t="s">
        <v>87</v>
      </c>
      <c r="E42" t="s">
        <v>99</v>
      </c>
      <c r="F42" s="21">
        <f>(F41*D11*1000)*10^-6</f>
        <v>720</v>
      </c>
      <c r="J42" s="21">
        <f>$F$42*J40</f>
        <v>288</v>
      </c>
      <c r="K42" s="21">
        <f>$F$42*K40</f>
        <v>288</v>
      </c>
      <c r="L42" s="21">
        <f>$F$42*L40</f>
        <v>143.99999999999997</v>
      </c>
    </row>
    <row r="43" spans="2:14" x14ac:dyDescent="0.35">
      <c r="B43" t="s">
        <v>100</v>
      </c>
      <c r="C43" t="s">
        <v>101</v>
      </c>
      <c r="F43" s="55">
        <v>17300</v>
      </c>
      <c r="G43" s="28"/>
    </row>
    <row r="44" spans="2:14" x14ac:dyDescent="0.35">
      <c r="C44" t="s">
        <v>87</v>
      </c>
      <c r="E44" t="s">
        <v>102</v>
      </c>
      <c r="F44" s="21">
        <f>F43/1000</f>
        <v>17.3</v>
      </c>
      <c r="J44" s="20">
        <f>$F$44*J40</f>
        <v>6.9200000000000008</v>
      </c>
      <c r="K44" s="20">
        <f>$F$44*K40</f>
        <v>6.9200000000000008</v>
      </c>
      <c r="L44" s="20">
        <f>$F$44*L40</f>
        <v>3.4599999999999995</v>
      </c>
      <c r="M44" s="28"/>
      <c r="N44" s="28"/>
    </row>
    <row r="45" spans="2:14" x14ac:dyDescent="0.35">
      <c r="B45" t="s">
        <v>103</v>
      </c>
      <c r="C45" t="s">
        <v>87</v>
      </c>
      <c r="E45" t="s">
        <v>104</v>
      </c>
      <c r="J45" s="21">
        <f>J42+J44</f>
        <v>294.92</v>
      </c>
      <c r="K45" s="21">
        <f>K42+K44</f>
        <v>294.92</v>
      </c>
      <c r="L45" s="21">
        <f>L42+L44</f>
        <v>147.45999999999998</v>
      </c>
      <c r="M45" s="28"/>
      <c r="N45" s="28"/>
    </row>
    <row r="46" spans="2:14" x14ac:dyDescent="0.35">
      <c r="B46" t="s">
        <v>105</v>
      </c>
      <c r="C46" t="s">
        <v>87</v>
      </c>
      <c r="E46" t="s">
        <v>106</v>
      </c>
      <c r="F46" s="47">
        <f>SUM(J46:L46)</f>
        <v>603.02099127735141</v>
      </c>
      <c r="J46" s="20">
        <f>J45*J22</f>
        <v>255.20389399675503</v>
      </c>
      <c r="K46" s="20">
        <f>K45*K22</f>
        <v>237.39897115977215</v>
      </c>
      <c r="L46" s="20">
        <f>L45*L22</f>
        <v>110.41812612082423</v>
      </c>
      <c r="M46" s="28"/>
      <c r="N46" s="28"/>
    </row>
    <row r="47" spans="2:14" ht="15" thickBot="1" x14ac:dyDescent="0.4"/>
    <row r="48" spans="2:14" ht="15" thickBot="1" x14ac:dyDescent="0.4">
      <c r="B48" s="11" t="s">
        <v>107</v>
      </c>
      <c r="C48" s="11"/>
      <c r="D48" s="11"/>
      <c r="E48" s="11"/>
      <c r="F48" s="22">
        <f>F56*10^6/F28</f>
        <v>2.4795011538272704</v>
      </c>
    </row>
    <row r="49" spans="2:45" x14ac:dyDescent="0.35">
      <c r="B49" t="s">
        <v>107</v>
      </c>
      <c r="C49" t="s">
        <v>108</v>
      </c>
      <c r="E49" t="s">
        <v>109</v>
      </c>
      <c r="M49" s="56">
        <v>14000</v>
      </c>
      <c r="N49" s="56">
        <v>14000</v>
      </c>
      <c r="O49" s="56">
        <v>14000</v>
      </c>
      <c r="P49" s="56">
        <v>14000</v>
      </c>
      <c r="Q49" s="56">
        <v>14000</v>
      </c>
      <c r="R49" s="56">
        <v>14000</v>
      </c>
      <c r="S49" s="56">
        <v>14000</v>
      </c>
      <c r="T49" s="56">
        <v>14000</v>
      </c>
      <c r="U49" s="56">
        <v>14000</v>
      </c>
      <c r="V49" s="56">
        <v>14000</v>
      </c>
      <c r="W49" s="56">
        <v>14000</v>
      </c>
      <c r="X49" s="56">
        <v>14000</v>
      </c>
      <c r="Y49" s="56">
        <v>14000</v>
      </c>
      <c r="Z49" s="56">
        <v>14000</v>
      </c>
      <c r="AA49" s="56">
        <v>14000</v>
      </c>
      <c r="AB49" s="56">
        <v>14000</v>
      </c>
      <c r="AC49" s="56">
        <v>14000</v>
      </c>
      <c r="AD49" s="56">
        <v>14000</v>
      </c>
      <c r="AE49" s="56">
        <v>14000</v>
      </c>
      <c r="AF49" s="56">
        <v>14000</v>
      </c>
      <c r="AG49" s="56">
        <v>14000</v>
      </c>
      <c r="AH49" s="56">
        <v>14000</v>
      </c>
      <c r="AI49" s="56">
        <v>14000</v>
      </c>
      <c r="AJ49" s="56">
        <v>14000</v>
      </c>
      <c r="AK49" s="56">
        <v>14000</v>
      </c>
      <c r="AL49" s="49"/>
      <c r="AM49" s="49"/>
      <c r="AN49" s="49"/>
      <c r="AO49" s="49"/>
      <c r="AP49" s="49"/>
      <c r="AQ49" s="49"/>
      <c r="AR49" s="49"/>
    </row>
    <row r="50" spans="2:45" x14ac:dyDescent="0.35">
      <c r="C50" t="s">
        <v>87</v>
      </c>
      <c r="E50" t="s">
        <v>110</v>
      </c>
      <c r="M50" s="15">
        <f>M49*$D$11*10^-6</f>
        <v>16.8</v>
      </c>
      <c r="N50" s="15">
        <f t="shared" ref="N50:AK50" si="4">N49*$D$11*10^-6</f>
        <v>16.8</v>
      </c>
      <c r="O50" s="15">
        <f t="shared" si="4"/>
        <v>16.8</v>
      </c>
      <c r="P50" s="15">
        <f t="shared" si="4"/>
        <v>16.8</v>
      </c>
      <c r="Q50" s="15">
        <f t="shared" si="4"/>
        <v>16.8</v>
      </c>
      <c r="R50" s="15">
        <f t="shared" si="4"/>
        <v>16.8</v>
      </c>
      <c r="S50" s="15">
        <f t="shared" si="4"/>
        <v>16.8</v>
      </c>
      <c r="T50" s="15">
        <f t="shared" si="4"/>
        <v>16.8</v>
      </c>
      <c r="U50" s="15">
        <f t="shared" si="4"/>
        <v>16.8</v>
      </c>
      <c r="V50" s="15">
        <f t="shared" si="4"/>
        <v>16.8</v>
      </c>
      <c r="W50" s="15">
        <f t="shared" si="4"/>
        <v>16.8</v>
      </c>
      <c r="X50" s="15">
        <f t="shared" si="4"/>
        <v>16.8</v>
      </c>
      <c r="Y50" s="15">
        <f t="shared" si="4"/>
        <v>16.8</v>
      </c>
      <c r="Z50" s="15">
        <f t="shared" si="4"/>
        <v>16.8</v>
      </c>
      <c r="AA50" s="15">
        <f t="shared" si="4"/>
        <v>16.8</v>
      </c>
      <c r="AB50" s="15">
        <f t="shared" si="4"/>
        <v>16.8</v>
      </c>
      <c r="AC50" s="15">
        <f t="shared" si="4"/>
        <v>16.8</v>
      </c>
      <c r="AD50" s="15">
        <f t="shared" si="4"/>
        <v>16.8</v>
      </c>
      <c r="AE50" s="15">
        <f t="shared" si="4"/>
        <v>16.8</v>
      </c>
      <c r="AF50" s="15">
        <f t="shared" si="4"/>
        <v>16.8</v>
      </c>
      <c r="AG50" s="15">
        <f t="shared" si="4"/>
        <v>16.8</v>
      </c>
      <c r="AH50" s="15">
        <f t="shared" si="4"/>
        <v>16.8</v>
      </c>
      <c r="AI50" s="15">
        <f t="shared" si="4"/>
        <v>16.8</v>
      </c>
      <c r="AJ50" s="15">
        <f t="shared" si="4"/>
        <v>16.8</v>
      </c>
      <c r="AK50" s="15">
        <f t="shared" si="4"/>
        <v>16.8</v>
      </c>
      <c r="AL50" s="28"/>
      <c r="AM50" s="28"/>
      <c r="AN50" s="28"/>
      <c r="AO50" s="28"/>
      <c r="AP50" s="28"/>
      <c r="AQ50" s="28"/>
      <c r="AR50" s="28"/>
    </row>
    <row r="51" spans="2:45" x14ac:dyDescent="0.35">
      <c r="B51" t="s">
        <v>111</v>
      </c>
      <c r="C51" t="s">
        <v>108</v>
      </c>
      <c r="M51" s="56">
        <v>2400</v>
      </c>
      <c r="N51" s="56">
        <v>2400</v>
      </c>
      <c r="O51" s="56">
        <v>2400</v>
      </c>
      <c r="P51" s="56">
        <v>2400</v>
      </c>
      <c r="Q51" s="56">
        <v>2400</v>
      </c>
      <c r="R51" s="56">
        <v>2400</v>
      </c>
      <c r="S51" s="56">
        <v>2400</v>
      </c>
      <c r="T51" s="56">
        <v>2400</v>
      </c>
      <c r="U51" s="56">
        <v>2400</v>
      </c>
      <c r="V51" s="56">
        <v>2400</v>
      </c>
      <c r="W51" s="56">
        <v>2400</v>
      </c>
      <c r="X51" s="56">
        <v>2400</v>
      </c>
      <c r="Y51" s="56">
        <v>2400</v>
      </c>
      <c r="Z51" s="56">
        <v>2400</v>
      </c>
      <c r="AA51" s="56">
        <v>2400</v>
      </c>
      <c r="AB51" s="56">
        <v>2400</v>
      </c>
      <c r="AC51" s="56">
        <v>2400</v>
      </c>
      <c r="AD51" s="56">
        <v>2400</v>
      </c>
      <c r="AE51" s="56">
        <v>2400</v>
      </c>
      <c r="AF51" s="56">
        <v>2400</v>
      </c>
      <c r="AG51" s="56">
        <v>2400</v>
      </c>
      <c r="AH51" s="56">
        <v>2400</v>
      </c>
      <c r="AI51" s="56">
        <v>2400</v>
      </c>
      <c r="AJ51" s="56">
        <v>2400</v>
      </c>
      <c r="AK51" s="56">
        <v>2400</v>
      </c>
      <c r="AL51" s="49"/>
      <c r="AM51" s="49"/>
      <c r="AN51" s="49"/>
      <c r="AO51" s="49"/>
      <c r="AP51" s="49"/>
      <c r="AQ51" s="49"/>
      <c r="AR51" s="49"/>
    </row>
    <row r="52" spans="2:45" x14ac:dyDescent="0.35">
      <c r="C52" t="s">
        <v>87</v>
      </c>
      <c r="E52" t="s">
        <v>110</v>
      </c>
      <c r="M52" s="15">
        <f>M51*$D$11*10^-6</f>
        <v>2.88</v>
      </c>
      <c r="N52" s="15">
        <f t="shared" ref="N52:AK52" si="5">N51*$D$11*10^-6</f>
        <v>2.88</v>
      </c>
      <c r="O52" s="15">
        <f t="shared" si="5"/>
        <v>2.88</v>
      </c>
      <c r="P52" s="15">
        <f t="shared" si="5"/>
        <v>2.88</v>
      </c>
      <c r="Q52" s="15">
        <f t="shared" si="5"/>
        <v>2.88</v>
      </c>
      <c r="R52" s="15">
        <f t="shared" si="5"/>
        <v>2.88</v>
      </c>
      <c r="S52" s="15">
        <f t="shared" si="5"/>
        <v>2.88</v>
      </c>
      <c r="T52" s="15">
        <f t="shared" si="5"/>
        <v>2.88</v>
      </c>
      <c r="U52" s="15">
        <f t="shared" si="5"/>
        <v>2.88</v>
      </c>
      <c r="V52" s="15">
        <f t="shared" si="5"/>
        <v>2.88</v>
      </c>
      <c r="W52" s="15">
        <f t="shared" si="5"/>
        <v>2.88</v>
      </c>
      <c r="X52" s="15">
        <f t="shared" si="5"/>
        <v>2.88</v>
      </c>
      <c r="Y52" s="15">
        <f t="shared" si="5"/>
        <v>2.88</v>
      </c>
      <c r="Z52" s="15">
        <f t="shared" si="5"/>
        <v>2.88</v>
      </c>
      <c r="AA52" s="15">
        <f t="shared" si="5"/>
        <v>2.88</v>
      </c>
      <c r="AB52" s="15">
        <f t="shared" si="5"/>
        <v>2.88</v>
      </c>
      <c r="AC52" s="15">
        <f t="shared" si="5"/>
        <v>2.88</v>
      </c>
      <c r="AD52" s="15">
        <f t="shared" si="5"/>
        <v>2.88</v>
      </c>
      <c r="AE52" s="15">
        <f t="shared" si="5"/>
        <v>2.88</v>
      </c>
      <c r="AF52" s="15">
        <f t="shared" si="5"/>
        <v>2.88</v>
      </c>
      <c r="AG52" s="15">
        <f t="shared" si="5"/>
        <v>2.88</v>
      </c>
      <c r="AH52" s="15">
        <f t="shared" si="5"/>
        <v>2.88</v>
      </c>
      <c r="AI52" s="15">
        <f t="shared" si="5"/>
        <v>2.88</v>
      </c>
      <c r="AJ52" s="15">
        <f t="shared" si="5"/>
        <v>2.88</v>
      </c>
      <c r="AK52" s="15">
        <f t="shared" si="5"/>
        <v>2.88</v>
      </c>
      <c r="AL52" s="28"/>
      <c r="AM52" s="28"/>
      <c r="AN52" s="28"/>
      <c r="AO52" s="28"/>
      <c r="AP52" s="28"/>
      <c r="AQ52" s="28"/>
      <c r="AR52" s="28"/>
    </row>
    <row r="53" spans="2:45" x14ac:dyDescent="0.35">
      <c r="B53" t="s">
        <v>112</v>
      </c>
      <c r="C53" t="s">
        <v>108</v>
      </c>
      <c r="M53" s="56">
        <v>3800</v>
      </c>
      <c r="N53" s="56">
        <v>3800</v>
      </c>
      <c r="O53" s="56">
        <v>3800</v>
      </c>
      <c r="P53" s="56">
        <v>3800</v>
      </c>
      <c r="Q53" s="56">
        <v>3800</v>
      </c>
      <c r="R53" s="56">
        <v>3800</v>
      </c>
      <c r="S53" s="56">
        <v>3800</v>
      </c>
      <c r="T53" s="56">
        <v>3800</v>
      </c>
      <c r="U53" s="56">
        <v>3800</v>
      </c>
      <c r="V53" s="56">
        <v>3800</v>
      </c>
      <c r="W53" s="56">
        <v>3800</v>
      </c>
      <c r="X53" s="56">
        <v>3800</v>
      </c>
      <c r="Y53" s="56">
        <v>3800</v>
      </c>
      <c r="Z53" s="56">
        <v>3800</v>
      </c>
      <c r="AA53" s="56">
        <v>3800</v>
      </c>
      <c r="AB53" s="56">
        <v>3800</v>
      </c>
      <c r="AC53" s="56">
        <v>3800</v>
      </c>
      <c r="AD53" s="56">
        <v>3800</v>
      </c>
      <c r="AE53" s="56">
        <v>3800</v>
      </c>
      <c r="AF53" s="56">
        <v>3800</v>
      </c>
      <c r="AG53" s="56">
        <v>3800</v>
      </c>
      <c r="AH53" s="56">
        <v>3800</v>
      </c>
      <c r="AI53" s="56">
        <v>3800</v>
      </c>
      <c r="AJ53" s="56">
        <v>3800</v>
      </c>
      <c r="AK53" s="56">
        <v>3800</v>
      </c>
      <c r="AL53" s="49"/>
      <c r="AM53" s="49"/>
      <c r="AN53" s="49"/>
      <c r="AO53" s="49"/>
      <c r="AP53" s="49"/>
      <c r="AQ53" s="49"/>
      <c r="AR53" s="49"/>
    </row>
    <row r="54" spans="2:45" x14ac:dyDescent="0.35">
      <c r="C54" t="s">
        <v>87</v>
      </c>
      <c r="E54" t="s">
        <v>110</v>
      </c>
      <c r="M54" s="15">
        <f>M53*$D$11*10^-6</f>
        <v>4.5599999999999996</v>
      </c>
      <c r="N54" s="15">
        <f t="shared" ref="N54:AK54" si="6">N53*$D$11*10^-6</f>
        <v>4.5599999999999996</v>
      </c>
      <c r="O54" s="15">
        <f t="shared" si="6"/>
        <v>4.5599999999999996</v>
      </c>
      <c r="P54" s="15">
        <f t="shared" si="6"/>
        <v>4.5599999999999996</v>
      </c>
      <c r="Q54" s="15">
        <f t="shared" si="6"/>
        <v>4.5599999999999996</v>
      </c>
      <c r="R54" s="15">
        <f t="shared" si="6"/>
        <v>4.5599999999999996</v>
      </c>
      <c r="S54" s="15">
        <f t="shared" si="6"/>
        <v>4.5599999999999996</v>
      </c>
      <c r="T54" s="15">
        <f t="shared" si="6"/>
        <v>4.5599999999999996</v>
      </c>
      <c r="U54" s="15">
        <f t="shared" si="6"/>
        <v>4.5599999999999996</v>
      </c>
      <c r="V54" s="15">
        <f t="shared" si="6"/>
        <v>4.5599999999999996</v>
      </c>
      <c r="W54" s="15">
        <f t="shared" si="6"/>
        <v>4.5599999999999996</v>
      </c>
      <c r="X54" s="15">
        <f t="shared" si="6"/>
        <v>4.5599999999999996</v>
      </c>
      <c r="Y54" s="15">
        <f t="shared" si="6"/>
        <v>4.5599999999999996</v>
      </c>
      <c r="Z54" s="15">
        <f t="shared" si="6"/>
        <v>4.5599999999999996</v>
      </c>
      <c r="AA54" s="15">
        <f t="shared" si="6"/>
        <v>4.5599999999999996</v>
      </c>
      <c r="AB54" s="15">
        <f t="shared" si="6"/>
        <v>4.5599999999999996</v>
      </c>
      <c r="AC54" s="15">
        <f t="shared" si="6"/>
        <v>4.5599999999999996</v>
      </c>
      <c r="AD54" s="15">
        <f t="shared" si="6"/>
        <v>4.5599999999999996</v>
      </c>
      <c r="AE54" s="15">
        <f t="shared" si="6"/>
        <v>4.5599999999999996</v>
      </c>
      <c r="AF54" s="15">
        <f t="shared" si="6"/>
        <v>4.5599999999999996</v>
      </c>
      <c r="AG54" s="15">
        <f t="shared" si="6"/>
        <v>4.5599999999999996</v>
      </c>
      <c r="AH54" s="15">
        <f t="shared" si="6"/>
        <v>4.5599999999999996</v>
      </c>
      <c r="AI54" s="15">
        <f t="shared" si="6"/>
        <v>4.5599999999999996</v>
      </c>
      <c r="AJ54" s="15">
        <f t="shared" si="6"/>
        <v>4.5599999999999996</v>
      </c>
      <c r="AK54" s="15">
        <f t="shared" si="6"/>
        <v>4.5599999999999996</v>
      </c>
      <c r="AL54" s="28"/>
      <c r="AM54" s="28"/>
      <c r="AN54" s="28"/>
      <c r="AO54" s="28"/>
      <c r="AP54" s="28"/>
      <c r="AQ54" s="28"/>
      <c r="AR54" s="28"/>
    </row>
    <row r="55" spans="2:45" x14ac:dyDescent="0.35">
      <c r="B55" t="s">
        <v>113</v>
      </c>
      <c r="C55" t="s">
        <v>87</v>
      </c>
      <c r="E55" t="s">
        <v>114</v>
      </c>
      <c r="M55" s="24">
        <f>M50+M52+M54</f>
        <v>24.24</v>
      </c>
      <c r="N55" s="24">
        <f>N50+N52+N54</f>
        <v>24.24</v>
      </c>
      <c r="O55" s="20">
        <f>O50+O52+O54</f>
        <v>24.24</v>
      </c>
      <c r="P55" s="20">
        <f t="shared" ref="P55:AK55" si="7">P50+P52+P54</f>
        <v>24.24</v>
      </c>
      <c r="Q55" s="20">
        <f t="shared" si="7"/>
        <v>24.24</v>
      </c>
      <c r="R55" s="20">
        <f t="shared" si="7"/>
        <v>24.24</v>
      </c>
      <c r="S55" s="20">
        <f t="shared" si="7"/>
        <v>24.24</v>
      </c>
      <c r="T55" s="20">
        <f t="shared" si="7"/>
        <v>24.24</v>
      </c>
      <c r="U55" s="20">
        <f t="shared" si="7"/>
        <v>24.24</v>
      </c>
      <c r="V55" s="20">
        <f t="shared" si="7"/>
        <v>24.24</v>
      </c>
      <c r="W55" s="20">
        <f t="shared" si="7"/>
        <v>24.24</v>
      </c>
      <c r="X55" s="20">
        <f t="shared" si="7"/>
        <v>24.24</v>
      </c>
      <c r="Y55" s="20">
        <f t="shared" si="7"/>
        <v>24.24</v>
      </c>
      <c r="Z55" s="20">
        <f t="shared" si="7"/>
        <v>24.24</v>
      </c>
      <c r="AA55" s="20">
        <f t="shared" si="7"/>
        <v>24.24</v>
      </c>
      <c r="AB55" s="20">
        <f t="shared" si="7"/>
        <v>24.24</v>
      </c>
      <c r="AC55" s="20">
        <f t="shared" si="7"/>
        <v>24.24</v>
      </c>
      <c r="AD55" s="20">
        <f t="shared" si="7"/>
        <v>24.24</v>
      </c>
      <c r="AE55" s="20">
        <f t="shared" si="7"/>
        <v>24.24</v>
      </c>
      <c r="AF55" s="20">
        <f t="shared" si="7"/>
        <v>24.24</v>
      </c>
      <c r="AG55" s="20">
        <f t="shared" si="7"/>
        <v>24.24</v>
      </c>
      <c r="AH55" s="20">
        <f t="shared" si="7"/>
        <v>24.24</v>
      </c>
      <c r="AI55" s="20">
        <f t="shared" si="7"/>
        <v>24.24</v>
      </c>
      <c r="AJ55" s="20">
        <f t="shared" si="7"/>
        <v>24.24</v>
      </c>
      <c r="AK55" s="20">
        <f t="shared" si="7"/>
        <v>24.24</v>
      </c>
      <c r="AL55" s="28"/>
      <c r="AM55" s="28"/>
      <c r="AN55" s="28"/>
      <c r="AO55" s="28"/>
      <c r="AP55" s="28"/>
      <c r="AQ55" s="28"/>
      <c r="AR55" s="28"/>
    </row>
    <row r="56" spans="2:45" x14ac:dyDescent="0.35">
      <c r="B56" t="s">
        <v>115</v>
      </c>
      <c r="C56" t="s">
        <v>87</v>
      </c>
      <c r="E56" t="s">
        <v>116</v>
      </c>
      <c r="F56" s="20">
        <f>SUM(M56:AK56)</f>
        <v>202.32737653226371</v>
      </c>
      <c r="M56" s="15">
        <f t="shared" ref="M56:AK56" si="8">M55*M22</f>
        <v>16.884581248166814</v>
      </c>
      <c r="N56" s="15">
        <f t="shared" si="8"/>
        <v>15.706587207597037</v>
      </c>
      <c r="O56" s="21">
        <f t="shared" si="8"/>
        <v>14.610778797764684</v>
      </c>
      <c r="P56" s="21">
        <f t="shared" si="8"/>
        <v>13.591422137455522</v>
      </c>
      <c r="Q56" s="21">
        <f t="shared" si="8"/>
        <v>12.643183383679556</v>
      </c>
      <c r="R56" s="21">
        <f t="shared" si="8"/>
        <v>11.761100822027496</v>
      </c>
      <c r="S56" s="21">
        <f t="shared" si="8"/>
        <v>10.940558904211624</v>
      </c>
      <c r="T56" s="21">
        <f t="shared" si="8"/>
        <v>10.177264096941045</v>
      </c>
      <c r="U56" s="21">
        <f t="shared" si="8"/>
        <v>9.4672224157591121</v>
      </c>
      <c r="V56" s="21">
        <f t="shared" si="8"/>
        <v>8.8067185262875469</v>
      </c>
      <c r="W56" s="21">
        <f t="shared" si="8"/>
        <v>8.1922963035232996</v>
      </c>
      <c r="X56" s="21">
        <f t="shared" si="8"/>
        <v>7.6207407474635342</v>
      </c>
      <c r="Y56" s="21">
        <f t="shared" si="8"/>
        <v>7.0890611604311955</v>
      </c>
      <c r="Z56" s="21">
        <f t="shared" si="8"/>
        <v>6.5944754980755302</v>
      </c>
      <c r="AA56" s="21">
        <f t="shared" si="8"/>
        <v>6.1343958121632838</v>
      </c>
      <c r="AB56" s="21">
        <f t="shared" si="8"/>
        <v>5.7064147089891017</v>
      </c>
      <c r="AC56" s="21">
        <f t="shared" si="8"/>
        <v>5.3082927525480015</v>
      </c>
      <c r="AD56" s="21">
        <f t="shared" si="8"/>
        <v>4.9379467465562801</v>
      </c>
      <c r="AE56" s="21">
        <f t="shared" si="8"/>
        <v>4.5934388340058421</v>
      </c>
      <c r="AF56" s="21">
        <f t="shared" si="8"/>
        <v>4.2729663572147372</v>
      </c>
      <c r="AG56" s="21">
        <f t="shared" si="8"/>
        <v>3.9748524253160347</v>
      </c>
      <c r="AH56" s="21">
        <f t="shared" si="8"/>
        <v>3.6975371398288699</v>
      </c>
      <c r="AI56" s="21">
        <f t="shared" si="8"/>
        <v>3.4395694323989492</v>
      </c>
      <c r="AJ56" s="21">
        <f t="shared" si="8"/>
        <v>3.1995994719990226</v>
      </c>
      <c r="AK56" s="21">
        <f t="shared" si="8"/>
        <v>2.9763716018595563</v>
      </c>
      <c r="AL56" s="28"/>
      <c r="AM56" s="28"/>
      <c r="AN56" s="28"/>
      <c r="AO56" s="28"/>
      <c r="AP56" s="28"/>
      <c r="AQ56" s="28"/>
      <c r="AR56" s="28"/>
    </row>
    <row r="57" spans="2:45" ht="15" thickBot="1" x14ac:dyDescent="0.4"/>
    <row r="58" spans="2:45" ht="15" thickBot="1" x14ac:dyDescent="0.4">
      <c r="B58" s="11" t="s">
        <v>117</v>
      </c>
      <c r="C58" s="11"/>
      <c r="D58" s="11"/>
      <c r="E58" s="11"/>
      <c r="F58" s="22">
        <f>F61*10^6/F28</f>
        <v>2.0000000000000004</v>
      </c>
    </row>
    <row r="59" spans="2:45" x14ac:dyDescent="0.35">
      <c r="B59" t="s">
        <v>117</v>
      </c>
      <c r="C59" t="s">
        <v>70</v>
      </c>
      <c r="E59" t="s">
        <v>109</v>
      </c>
      <c r="M59" s="54">
        <v>2</v>
      </c>
      <c r="N59" s="54">
        <v>2</v>
      </c>
      <c r="O59" s="54">
        <v>2</v>
      </c>
      <c r="P59" s="54">
        <v>2</v>
      </c>
      <c r="Q59" s="54">
        <v>2</v>
      </c>
      <c r="R59" s="54">
        <v>2</v>
      </c>
      <c r="S59" s="54">
        <v>2</v>
      </c>
      <c r="T59" s="54">
        <v>2</v>
      </c>
      <c r="U59" s="54">
        <v>2</v>
      </c>
      <c r="V59" s="54">
        <v>2</v>
      </c>
      <c r="W59" s="54">
        <v>2</v>
      </c>
      <c r="X59" s="54">
        <v>2</v>
      </c>
      <c r="Y59" s="54">
        <v>2</v>
      </c>
      <c r="Z59" s="54">
        <v>2</v>
      </c>
      <c r="AA59" s="54">
        <v>2</v>
      </c>
      <c r="AB59" s="54">
        <v>2</v>
      </c>
      <c r="AC59" s="54">
        <v>2</v>
      </c>
      <c r="AD59" s="54">
        <v>2</v>
      </c>
      <c r="AE59" s="54">
        <v>2</v>
      </c>
      <c r="AF59" s="54">
        <v>2</v>
      </c>
      <c r="AG59" s="54">
        <v>2</v>
      </c>
      <c r="AH59" s="54">
        <v>2</v>
      </c>
      <c r="AI59" s="54">
        <v>2</v>
      </c>
      <c r="AJ59" s="54">
        <v>2</v>
      </c>
      <c r="AK59" s="54">
        <v>2</v>
      </c>
    </row>
    <row r="60" spans="2:45" x14ac:dyDescent="0.35">
      <c r="C60" t="s">
        <v>87</v>
      </c>
      <c r="E60" t="s">
        <v>139</v>
      </c>
      <c r="M60" s="21">
        <f>M59*M27*10^-6</f>
        <v>19.552319999999998</v>
      </c>
      <c r="N60" s="21">
        <f t="shared" ref="N60:AK60" si="9">N59*N27*10^-6</f>
        <v>19.552319999999998</v>
      </c>
      <c r="O60" s="21">
        <f t="shared" si="9"/>
        <v>19.552319999999998</v>
      </c>
      <c r="P60" s="21">
        <f t="shared" si="9"/>
        <v>19.552319999999998</v>
      </c>
      <c r="Q60" s="21">
        <f t="shared" si="9"/>
        <v>19.552319999999998</v>
      </c>
      <c r="R60" s="21">
        <f t="shared" si="9"/>
        <v>19.552319999999998</v>
      </c>
      <c r="S60" s="21">
        <f t="shared" si="9"/>
        <v>19.552319999999998</v>
      </c>
      <c r="T60" s="21">
        <f t="shared" si="9"/>
        <v>19.552319999999998</v>
      </c>
      <c r="U60" s="21">
        <f t="shared" si="9"/>
        <v>19.552319999999998</v>
      </c>
      <c r="V60" s="21">
        <f t="shared" si="9"/>
        <v>19.552319999999998</v>
      </c>
      <c r="W60" s="21">
        <f t="shared" si="9"/>
        <v>19.552319999999998</v>
      </c>
      <c r="X60" s="21">
        <f t="shared" si="9"/>
        <v>19.552319999999998</v>
      </c>
      <c r="Y60" s="21">
        <f t="shared" si="9"/>
        <v>19.552319999999998</v>
      </c>
      <c r="Z60" s="21">
        <f t="shared" si="9"/>
        <v>19.552319999999998</v>
      </c>
      <c r="AA60" s="21">
        <f t="shared" si="9"/>
        <v>19.552319999999998</v>
      </c>
      <c r="AB60" s="21">
        <f t="shared" si="9"/>
        <v>19.552319999999998</v>
      </c>
      <c r="AC60" s="21">
        <f t="shared" si="9"/>
        <v>19.552319999999998</v>
      </c>
      <c r="AD60" s="21">
        <f t="shared" si="9"/>
        <v>19.552319999999998</v>
      </c>
      <c r="AE60" s="21">
        <f t="shared" si="9"/>
        <v>19.552319999999998</v>
      </c>
      <c r="AF60" s="21">
        <f t="shared" si="9"/>
        <v>19.552319999999998</v>
      </c>
      <c r="AG60" s="21">
        <f t="shared" si="9"/>
        <v>19.552319999999998</v>
      </c>
      <c r="AH60" s="21">
        <f t="shared" si="9"/>
        <v>19.552319999999998</v>
      </c>
      <c r="AI60" s="21">
        <f t="shared" si="9"/>
        <v>19.552319999999998</v>
      </c>
      <c r="AJ60" s="21">
        <f t="shared" si="9"/>
        <v>19.552319999999998</v>
      </c>
      <c r="AK60" s="21">
        <f t="shared" si="9"/>
        <v>19.552319999999998</v>
      </c>
    </row>
    <row r="61" spans="2:45" x14ac:dyDescent="0.35">
      <c r="B61" t="s">
        <v>119</v>
      </c>
      <c r="C61" t="s">
        <v>87</v>
      </c>
      <c r="E61" t="s">
        <v>120</v>
      </c>
      <c r="F61" s="20">
        <f>SUM(M61:AK61)</f>
        <v>163.20006644881641</v>
      </c>
      <c r="M61" s="20">
        <f t="shared" ref="M61:AK61" si="10">M60*M22</f>
        <v>13.619337278471821</v>
      </c>
      <c r="N61" s="20">
        <f t="shared" si="10"/>
        <v>12.669150956717974</v>
      </c>
      <c r="O61" s="20">
        <f t="shared" si="10"/>
        <v>11.785256703923697</v>
      </c>
      <c r="P61" s="20">
        <f t="shared" si="10"/>
        <v>10.963029492022043</v>
      </c>
      <c r="Q61" s="20">
        <f t="shared" si="10"/>
        <v>10.198166969322832</v>
      </c>
      <c r="R61" s="20">
        <f t="shared" si="10"/>
        <v>9.4866669482072865</v>
      </c>
      <c r="S61" s="20">
        <f t="shared" si="10"/>
        <v>8.8248064634486383</v>
      </c>
      <c r="T61" s="20">
        <f t="shared" si="10"/>
        <v>8.2091222915801296</v>
      </c>
      <c r="U61" s="20">
        <f t="shared" si="10"/>
        <v>7.6363928293768639</v>
      </c>
      <c r="V61" s="20">
        <f t="shared" si="10"/>
        <v>7.1036212366296416</v>
      </c>
      <c r="W61" s="20">
        <f t="shared" si="10"/>
        <v>6.6080197550043183</v>
      </c>
      <c r="X61" s="20">
        <f t="shared" si="10"/>
        <v>6.1469951209342497</v>
      </c>
      <c r="Y61" s="20">
        <f t="shared" si="10"/>
        <v>5.7181349962179073</v>
      </c>
      <c r="Z61" s="20">
        <f t="shared" si="10"/>
        <v>5.3191953453189829</v>
      </c>
      <c r="AA61" s="20">
        <f t="shared" si="10"/>
        <v>4.9480886933199839</v>
      </c>
      <c r="AB61" s="20">
        <f t="shared" si="10"/>
        <v>4.6028732030883575</v>
      </c>
      <c r="AC61" s="20">
        <f t="shared" si="10"/>
        <v>4.2817425145007979</v>
      </c>
      <c r="AD61" s="20">
        <f t="shared" si="10"/>
        <v>3.9830162925588817</v>
      </c>
      <c r="AE61" s="20">
        <f t="shared" si="10"/>
        <v>3.7051314349384943</v>
      </c>
      <c r="AF61" s="20">
        <f t="shared" si="10"/>
        <v>3.4466338929660418</v>
      </c>
      <c r="AG61" s="20">
        <f t="shared" si="10"/>
        <v>3.2061710632242248</v>
      </c>
      <c r="AH61" s="20">
        <f t="shared" si="10"/>
        <v>2.9824847099760232</v>
      </c>
      <c r="AI61" s="20">
        <f t="shared" si="10"/>
        <v>2.7744043813730452</v>
      </c>
      <c r="AJ61" s="20">
        <f t="shared" si="10"/>
        <v>2.5808412849981819</v>
      </c>
      <c r="AK61" s="20">
        <f t="shared" si="10"/>
        <v>2.4007825906959832</v>
      </c>
    </row>
    <row r="62" spans="2:45" ht="15" thickBot="1" x14ac:dyDescent="0.4"/>
    <row r="63" spans="2:45" ht="15" thickBot="1" x14ac:dyDescent="0.4">
      <c r="B63" s="11" t="s">
        <v>121</v>
      </c>
      <c r="C63" s="11"/>
      <c r="D63" s="11"/>
      <c r="E63" s="11"/>
      <c r="F63" s="22">
        <f>F68*10^6/F28</f>
        <v>40.992565931832353</v>
      </c>
      <c r="AL63" s="28"/>
      <c r="AM63" s="28"/>
      <c r="AN63" s="28"/>
      <c r="AO63" s="28"/>
      <c r="AP63" s="28"/>
      <c r="AQ63" s="28"/>
      <c r="AR63" s="28"/>
      <c r="AS63" s="28"/>
    </row>
    <row r="64" spans="2:45" x14ac:dyDescent="0.35">
      <c r="B64" t="s">
        <v>122</v>
      </c>
      <c r="C64" t="s">
        <v>140</v>
      </c>
      <c r="M64" s="53">
        <v>0.6410560041016109</v>
      </c>
      <c r="N64" s="53">
        <v>0.56335224602868839</v>
      </c>
      <c r="O64" s="53">
        <v>0.58277818554691907</v>
      </c>
      <c r="P64" s="53">
        <v>0.59249115530603425</v>
      </c>
      <c r="Q64" s="53">
        <v>0.61191709482426504</v>
      </c>
      <c r="R64" s="53">
        <v>0.62163006458338033</v>
      </c>
      <c r="S64" s="53">
        <v>0.63134303434249561</v>
      </c>
      <c r="T64" s="53">
        <v>0.6410560041016109</v>
      </c>
      <c r="U64" s="53">
        <v>0.6507689738607263</v>
      </c>
      <c r="V64" s="53">
        <v>0.66048194361984158</v>
      </c>
      <c r="W64" s="53">
        <v>0.67019491337895687</v>
      </c>
      <c r="X64" s="53">
        <v>0.67019491337895687</v>
      </c>
      <c r="Y64" s="53">
        <v>0.67019491337895687</v>
      </c>
      <c r="Z64" s="53">
        <v>0.67019491337895687</v>
      </c>
      <c r="AA64" s="53">
        <v>0.67019491337895687</v>
      </c>
      <c r="AB64" s="53">
        <v>0.67019491337895687</v>
      </c>
      <c r="AC64" s="53">
        <v>0.67019491337895687</v>
      </c>
      <c r="AD64" s="53">
        <v>0.67019491337895687</v>
      </c>
      <c r="AE64" s="53">
        <v>0.67019491337895687</v>
      </c>
      <c r="AF64" s="53">
        <v>0.67019491337895687</v>
      </c>
      <c r="AG64" s="53">
        <v>0.67019491337895687</v>
      </c>
      <c r="AH64" s="53">
        <v>0.67019491337895687</v>
      </c>
      <c r="AI64" s="53">
        <v>0.67019491337895687</v>
      </c>
      <c r="AJ64" s="53">
        <v>0.67019491337895687</v>
      </c>
      <c r="AK64" s="53">
        <v>0.67019491337895687</v>
      </c>
      <c r="AL64" s="28"/>
      <c r="AM64" s="28"/>
      <c r="AN64" s="28"/>
      <c r="AO64" s="28"/>
      <c r="AP64" s="28"/>
      <c r="AQ64" s="28"/>
      <c r="AR64" s="28"/>
      <c r="AS64" s="28"/>
    </row>
    <row r="65" spans="2:45" x14ac:dyDescent="0.35">
      <c r="B65" t="s">
        <v>123</v>
      </c>
      <c r="C65" t="s">
        <v>78</v>
      </c>
      <c r="E65" t="s">
        <v>124</v>
      </c>
      <c r="M65" s="14">
        <f t="shared" ref="M65:AK65" si="11">M27/$D$12</f>
        <v>18445584.905660376</v>
      </c>
      <c r="N65" s="14">
        <f t="shared" si="11"/>
        <v>18445584.905660376</v>
      </c>
      <c r="O65" s="14">
        <f t="shared" si="11"/>
        <v>18445584.905660376</v>
      </c>
      <c r="P65" s="14">
        <f t="shared" si="11"/>
        <v>18445584.905660376</v>
      </c>
      <c r="Q65" s="14">
        <f t="shared" si="11"/>
        <v>18445584.905660376</v>
      </c>
      <c r="R65" s="14">
        <f t="shared" si="11"/>
        <v>18445584.905660376</v>
      </c>
      <c r="S65" s="14">
        <f t="shared" si="11"/>
        <v>18445584.905660376</v>
      </c>
      <c r="T65" s="14">
        <f t="shared" si="11"/>
        <v>18445584.905660376</v>
      </c>
      <c r="U65" s="14">
        <f t="shared" si="11"/>
        <v>18445584.905660376</v>
      </c>
      <c r="V65" s="14">
        <f t="shared" si="11"/>
        <v>18445584.905660376</v>
      </c>
      <c r="W65" s="14">
        <f t="shared" si="11"/>
        <v>18445584.905660376</v>
      </c>
      <c r="X65" s="14">
        <f t="shared" si="11"/>
        <v>18445584.905660376</v>
      </c>
      <c r="Y65" s="14">
        <f t="shared" si="11"/>
        <v>18445584.905660376</v>
      </c>
      <c r="Z65" s="14">
        <f t="shared" si="11"/>
        <v>18445584.905660376</v>
      </c>
      <c r="AA65" s="14">
        <f t="shared" si="11"/>
        <v>18445584.905660376</v>
      </c>
      <c r="AB65" s="14">
        <f t="shared" si="11"/>
        <v>18445584.905660376</v>
      </c>
      <c r="AC65" s="14">
        <f t="shared" si="11"/>
        <v>18445584.905660376</v>
      </c>
      <c r="AD65" s="14">
        <f t="shared" si="11"/>
        <v>18445584.905660376</v>
      </c>
      <c r="AE65" s="14">
        <f t="shared" si="11"/>
        <v>18445584.905660376</v>
      </c>
      <c r="AF65" s="14">
        <f t="shared" si="11"/>
        <v>18445584.905660376</v>
      </c>
      <c r="AG65" s="14">
        <f t="shared" si="11"/>
        <v>18445584.905660376</v>
      </c>
      <c r="AH65" s="14">
        <f t="shared" si="11"/>
        <v>18445584.905660376</v>
      </c>
      <c r="AI65" s="14">
        <f t="shared" si="11"/>
        <v>18445584.905660376</v>
      </c>
      <c r="AJ65" s="14">
        <f t="shared" si="11"/>
        <v>18445584.905660376</v>
      </c>
      <c r="AK65" s="14">
        <f t="shared" si="11"/>
        <v>18445584.905660376</v>
      </c>
      <c r="AL65" s="28"/>
      <c r="AM65" s="28"/>
      <c r="AN65" s="28"/>
      <c r="AO65" s="28"/>
      <c r="AP65" s="28"/>
      <c r="AQ65" s="28"/>
      <c r="AR65" s="28"/>
      <c r="AS65" s="28"/>
    </row>
    <row r="66" spans="2:45" x14ac:dyDescent="0.35">
      <c r="C66" t="s">
        <v>141</v>
      </c>
      <c r="M66" s="13">
        <f t="shared" ref="M66:AK66" si="12">M65/$D$15</f>
        <v>629542146.9508661</v>
      </c>
      <c r="N66" s="13">
        <f t="shared" si="12"/>
        <v>629542146.9508661</v>
      </c>
      <c r="O66" s="13">
        <f t="shared" si="12"/>
        <v>629542146.9508661</v>
      </c>
      <c r="P66" s="13">
        <f t="shared" si="12"/>
        <v>629542146.9508661</v>
      </c>
      <c r="Q66" s="13">
        <f t="shared" si="12"/>
        <v>629542146.9508661</v>
      </c>
      <c r="R66" s="13">
        <f t="shared" si="12"/>
        <v>629542146.9508661</v>
      </c>
      <c r="S66" s="13">
        <f t="shared" si="12"/>
        <v>629542146.9508661</v>
      </c>
      <c r="T66" s="13">
        <f t="shared" si="12"/>
        <v>629542146.9508661</v>
      </c>
      <c r="U66" s="13">
        <f t="shared" si="12"/>
        <v>629542146.9508661</v>
      </c>
      <c r="V66" s="13">
        <f t="shared" si="12"/>
        <v>629542146.9508661</v>
      </c>
      <c r="W66" s="13">
        <f t="shared" si="12"/>
        <v>629542146.9508661</v>
      </c>
      <c r="X66" s="13">
        <f t="shared" si="12"/>
        <v>629542146.9508661</v>
      </c>
      <c r="Y66" s="13">
        <f t="shared" si="12"/>
        <v>629542146.9508661</v>
      </c>
      <c r="Z66" s="13">
        <f t="shared" si="12"/>
        <v>629542146.9508661</v>
      </c>
      <c r="AA66" s="13">
        <f t="shared" si="12"/>
        <v>629542146.9508661</v>
      </c>
      <c r="AB66" s="13">
        <f t="shared" si="12"/>
        <v>629542146.9508661</v>
      </c>
      <c r="AC66" s="13">
        <f t="shared" si="12"/>
        <v>629542146.9508661</v>
      </c>
      <c r="AD66" s="13">
        <f t="shared" si="12"/>
        <v>629542146.9508661</v>
      </c>
      <c r="AE66" s="13">
        <f t="shared" si="12"/>
        <v>629542146.9508661</v>
      </c>
      <c r="AF66" s="13">
        <f t="shared" si="12"/>
        <v>629542146.9508661</v>
      </c>
      <c r="AG66" s="13">
        <f t="shared" si="12"/>
        <v>629542146.9508661</v>
      </c>
      <c r="AH66" s="13">
        <f t="shared" si="12"/>
        <v>629542146.9508661</v>
      </c>
      <c r="AI66" s="13">
        <f t="shared" si="12"/>
        <v>629542146.9508661</v>
      </c>
      <c r="AJ66" s="13">
        <f t="shared" si="12"/>
        <v>629542146.9508661</v>
      </c>
      <c r="AK66" s="13">
        <f t="shared" si="12"/>
        <v>629542146.9508661</v>
      </c>
      <c r="AL66" s="28"/>
      <c r="AM66" s="28"/>
      <c r="AN66" s="28"/>
      <c r="AO66" s="28"/>
      <c r="AP66" s="28"/>
      <c r="AQ66" s="28"/>
      <c r="AR66" s="28"/>
      <c r="AS66" s="28"/>
    </row>
    <row r="67" spans="2:45" x14ac:dyDescent="0.35">
      <c r="B67" t="s">
        <v>125</v>
      </c>
      <c r="C67" t="s">
        <v>87</v>
      </c>
      <c r="E67" t="s">
        <v>126</v>
      </c>
      <c r="M67" s="23">
        <f t="shared" ref="M67:AK67" si="13">M64*M66*10^-6</f>
        <v>403.57177313787133</v>
      </c>
      <c r="N67" s="23">
        <f t="shared" si="13"/>
        <v>354.65398245449302</v>
      </c>
      <c r="O67" s="23">
        <f t="shared" si="13"/>
        <v>366.88343012533767</v>
      </c>
      <c r="P67" s="23">
        <f t="shared" si="13"/>
        <v>372.99815396075979</v>
      </c>
      <c r="Q67" s="23">
        <f t="shared" si="13"/>
        <v>385.22760163160456</v>
      </c>
      <c r="R67" s="23">
        <f t="shared" si="13"/>
        <v>391.3423254670268</v>
      </c>
      <c r="S67" s="23">
        <f t="shared" si="13"/>
        <v>397.45704930244909</v>
      </c>
      <c r="T67" s="23">
        <f t="shared" si="13"/>
        <v>403.57177313787133</v>
      </c>
      <c r="U67" s="23">
        <f t="shared" si="13"/>
        <v>409.68649697329369</v>
      </c>
      <c r="V67" s="23">
        <f t="shared" si="13"/>
        <v>415.80122080871598</v>
      </c>
      <c r="W67" s="23">
        <f t="shared" si="13"/>
        <v>421.91594464413822</v>
      </c>
      <c r="X67" s="23">
        <f t="shared" si="13"/>
        <v>421.91594464413822</v>
      </c>
      <c r="Y67" s="23">
        <f t="shared" si="13"/>
        <v>421.91594464413822</v>
      </c>
      <c r="Z67" s="23">
        <f t="shared" si="13"/>
        <v>421.91594464413822</v>
      </c>
      <c r="AA67" s="23">
        <f t="shared" si="13"/>
        <v>421.91594464413822</v>
      </c>
      <c r="AB67" s="23">
        <f t="shared" si="13"/>
        <v>421.91594464413822</v>
      </c>
      <c r="AC67" s="23">
        <f t="shared" si="13"/>
        <v>421.91594464413822</v>
      </c>
      <c r="AD67" s="23">
        <f t="shared" si="13"/>
        <v>421.91594464413822</v>
      </c>
      <c r="AE67" s="23">
        <f t="shared" si="13"/>
        <v>421.91594464413822</v>
      </c>
      <c r="AF67" s="23">
        <f t="shared" si="13"/>
        <v>421.91594464413822</v>
      </c>
      <c r="AG67" s="23">
        <f t="shared" si="13"/>
        <v>421.91594464413822</v>
      </c>
      <c r="AH67" s="23">
        <f t="shared" si="13"/>
        <v>421.91594464413822</v>
      </c>
      <c r="AI67" s="23">
        <f t="shared" si="13"/>
        <v>421.91594464413822</v>
      </c>
      <c r="AJ67" s="23">
        <f t="shared" si="13"/>
        <v>421.91594464413822</v>
      </c>
      <c r="AK67" s="23">
        <f t="shared" si="13"/>
        <v>421.91594464413822</v>
      </c>
      <c r="AL67" s="28"/>
      <c r="AM67" s="28"/>
      <c r="AN67" s="28"/>
      <c r="AO67" s="28"/>
      <c r="AP67" s="28"/>
      <c r="AQ67" s="28"/>
      <c r="AR67" s="28"/>
      <c r="AS67" s="28"/>
    </row>
    <row r="68" spans="2:45" x14ac:dyDescent="0.35">
      <c r="B68" t="s">
        <v>142</v>
      </c>
      <c r="C68" t="s">
        <v>87</v>
      </c>
      <c r="E68" t="s">
        <v>127</v>
      </c>
      <c r="F68" s="24">
        <f>SUM(M68:AK68)</f>
        <v>3344.9947419912633</v>
      </c>
      <c r="M68" s="21">
        <f t="shared" ref="M68:AK68" si="14">M67*M22</f>
        <v>281.11140235202703</v>
      </c>
      <c r="N68" s="21">
        <f t="shared" si="14"/>
        <v>229.80213300095232</v>
      </c>
      <c r="O68" s="21">
        <f t="shared" si="14"/>
        <v>221.14078556627331</v>
      </c>
      <c r="P68" s="21">
        <f t="shared" si="14"/>
        <v>209.1408979774057</v>
      </c>
      <c r="Q68" s="21">
        <f t="shared" si="14"/>
        <v>200.92835032522405</v>
      </c>
      <c r="R68" s="21">
        <f t="shared" si="14"/>
        <v>189.87692020397694</v>
      </c>
      <c r="S68" s="21">
        <f t="shared" si="14"/>
        <v>179.38953216945495</v>
      </c>
      <c r="T68" s="21">
        <f t="shared" si="14"/>
        <v>169.44127546596101</v>
      </c>
      <c r="U68" s="21">
        <f t="shared" si="14"/>
        <v>160.00796978462844</v>
      </c>
      <c r="V68" s="21">
        <f t="shared" si="14"/>
        <v>151.06618459360965</v>
      </c>
      <c r="W68" s="21">
        <f t="shared" si="14"/>
        <v>142.59325221558228</v>
      </c>
      <c r="X68" s="21">
        <f t="shared" si="14"/>
        <v>132.64488578193701</v>
      </c>
      <c r="Y68" s="21">
        <f t="shared" si="14"/>
        <v>123.39059142505771</v>
      </c>
      <c r="Z68" s="21">
        <f t="shared" si="14"/>
        <v>114.78194551168157</v>
      </c>
      <c r="AA68" s="21">
        <f t="shared" si="14"/>
        <v>106.77390280156425</v>
      </c>
      <c r="AB68" s="21">
        <f t="shared" si="14"/>
        <v>99.324560745641165</v>
      </c>
      <c r="AC68" s="21">
        <f t="shared" si="14"/>
        <v>92.394940228503415</v>
      </c>
      <c r="AD68" s="21">
        <f t="shared" si="14"/>
        <v>85.948781607910163</v>
      </c>
      <c r="AE68" s="21">
        <f t="shared" si="14"/>
        <v>79.95235498410247</v>
      </c>
      <c r="AF68" s="21">
        <f t="shared" si="14"/>
        <v>74.374283706141838</v>
      </c>
      <c r="AG68" s="21">
        <f t="shared" si="14"/>
        <v>69.185380191759847</v>
      </c>
      <c r="AH68" s="21">
        <f t="shared" si="14"/>
        <v>64.358493201637074</v>
      </c>
      <c r="AI68" s="21">
        <f t="shared" si="14"/>
        <v>59.868365768964729</v>
      </c>
      <c r="AJ68" s="21">
        <f t="shared" si="14"/>
        <v>55.691503040897423</v>
      </c>
      <c r="AK68" s="21">
        <f t="shared" si="14"/>
        <v>51.806049340369704</v>
      </c>
      <c r="AL68" s="28"/>
      <c r="AM68" s="28"/>
      <c r="AN68" s="28"/>
      <c r="AO68" s="28"/>
      <c r="AP68" s="28"/>
      <c r="AQ68" s="28"/>
      <c r="AR68" s="28"/>
      <c r="AS68" s="28"/>
    </row>
    <row r="69" spans="2:45" ht="15" thickBot="1" x14ac:dyDescent="0.4"/>
    <row r="70" spans="2:45" ht="15" thickBot="1" x14ac:dyDescent="0.4">
      <c r="B70" s="11" t="s">
        <v>143</v>
      </c>
      <c r="C70" s="11"/>
      <c r="D70" s="11"/>
      <c r="E70" s="26"/>
      <c r="F70" s="22">
        <f>F74*10^6/F28</f>
        <v>0</v>
      </c>
    </row>
    <row r="71" spans="2:45" x14ac:dyDescent="0.35">
      <c r="B71" s="45" t="s">
        <v>144</v>
      </c>
      <c r="C71" t="s">
        <v>87</v>
      </c>
      <c r="D71" s="42"/>
      <c r="E71" s="42"/>
      <c r="M71" s="16">
        <v>0</v>
      </c>
      <c r="N71" s="16">
        <v>0</v>
      </c>
      <c r="O71" s="16">
        <v>0</v>
      </c>
      <c r="P71" s="16">
        <v>0</v>
      </c>
      <c r="Q71" s="16">
        <v>0</v>
      </c>
      <c r="R71" s="16">
        <v>0</v>
      </c>
      <c r="S71" s="16">
        <v>0</v>
      </c>
      <c r="T71" s="16">
        <v>0</v>
      </c>
      <c r="U71" s="16">
        <v>0</v>
      </c>
      <c r="V71" s="16">
        <v>0</v>
      </c>
      <c r="W71" s="16">
        <v>0</v>
      </c>
      <c r="X71" s="16">
        <v>0</v>
      </c>
      <c r="Y71" s="16">
        <v>0</v>
      </c>
      <c r="Z71" s="16">
        <v>0</v>
      </c>
      <c r="AA71" s="16">
        <v>0</v>
      </c>
      <c r="AB71" s="16">
        <v>0</v>
      </c>
      <c r="AC71" s="16">
        <v>0</v>
      </c>
      <c r="AD71" s="16">
        <v>0</v>
      </c>
      <c r="AE71" s="16">
        <v>0</v>
      </c>
      <c r="AF71" s="16">
        <v>0</v>
      </c>
      <c r="AG71" s="16">
        <v>0</v>
      </c>
      <c r="AH71" s="16">
        <v>0</v>
      </c>
      <c r="AI71" s="16">
        <v>0</v>
      </c>
      <c r="AJ71" s="16">
        <v>0</v>
      </c>
      <c r="AK71" s="16">
        <v>0</v>
      </c>
      <c r="AL71" s="16">
        <v>0</v>
      </c>
      <c r="AM71" s="16">
        <v>0</v>
      </c>
      <c r="AN71" s="16">
        <v>0</v>
      </c>
      <c r="AO71" s="16">
        <v>0</v>
      </c>
      <c r="AP71" s="16">
        <v>0</v>
      </c>
      <c r="AQ71" s="16">
        <v>0</v>
      </c>
      <c r="AR71" s="16">
        <v>0</v>
      </c>
    </row>
    <row r="72" spans="2:45" x14ac:dyDescent="0.35">
      <c r="B72" t="s">
        <v>145</v>
      </c>
      <c r="C72" t="s">
        <v>87</v>
      </c>
      <c r="M72" s="20">
        <v>0</v>
      </c>
      <c r="N72" s="20">
        <v>0</v>
      </c>
      <c r="O72" s="20">
        <v>0</v>
      </c>
      <c r="P72" s="20">
        <v>0</v>
      </c>
      <c r="Q72" s="20">
        <v>0</v>
      </c>
      <c r="R72" s="20">
        <v>0</v>
      </c>
      <c r="S72" s="20">
        <v>0</v>
      </c>
      <c r="T72" s="20">
        <v>0</v>
      </c>
      <c r="U72" s="20">
        <v>0</v>
      </c>
      <c r="V72" s="20">
        <v>0</v>
      </c>
      <c r="W72" s="20">
        <v>0</v>
      </c>
      <c r="X72" s="20">
        <v>0</v>
      </c>
      <c r="Y72" s="20">
        <v>0</v>
      </c>
      <c r="Z72" s="20">
        <v>0</v>
      </c>
      <c r="AA72" s="20">
        <v>0</v>
      </c>
      <c r="AB72" s="20">
        <v>0</v>
      </c>
      <c r="AC72" s="20">
        <v>0</v>
      </c>
      <c r="AD72" s="20">
        <v>0</v>
      </c>
      <c r="AE72" s="20">
        <v>0</v>
      </c>
      <c r="AF72" s="20">
        <v>0</v>
      </c>
      <c r="AG72" s="20">
        <v>0</v>
      </c>
      <c r="AH72" s="20">
        <v>0</v>
      </c>
      <c r="AI72" s="20">
        <v>0</v>
      </c>
      <c r="AJ72" s="20">
        <v>0</v>
      </c>
      <c r="AK72" s="20">
        <v>0</v>
      </c>
      <c r="AL72" s="20">
        <v>0</v>
      </c>
      <c r="AM72" s="20">
        <v>0</v>
      </c>
      <c r="AN72" s="20">
        <v>0</v>
      </c>
      <c r="AO72" s="20">
        <v>0</v>
      </c>
      <c r="AP72" s="20">
        <v>0</v>
      </c>
      <c r="AQ72" s="20">
        <v>0</v>
      </c>
      <c r="AR72" s="20">
        <v>0</v>
      </c>
    </row>
    <row r="73" spans="2:45" x14ac:dyDescent="0.35">
      <c r="B73" t="s">
        <v>146</v>
      </c>
      <c r="C73" t="s">
        <v>87</v>
      </c>
      <c r="E73" s="45" t="s">
        <v>147</v>
      </c>
      <c r="M73" s="16">
        <f t="shared" ref="M73:AR73" si="15">((M72*$D$11)+M71*M27)/10^6</f>
        <v>0</v>
      </c>
      <c r="N73" s="16">
        <f t="shared" si="15"/>
        <v>0</v>
      </c>
      <c r="O73" s="16">
        <f t="shared" si="15"/>
        <v>0</v>
      </c>
      <c r="P73" s="16">
        <f t="shared" si="15"/>
        <v>0</v>
      </c>
      <c r="Q73" s="16">
        <f t="shared" si="15"/>
        <v>0</v>
      </c>
      <c r="R73" s="16">
        <f t="shared" si="15"/>
        <v>0</v>
      </c>
      <c r="S73" s="16">
        <f t="shared" si="15"/>
        <v>0</v>
      </c>
      <c r="T73" s="16">
        <f t="shared" si="15"/>
        <v>0</v>
      </c>
      <c r="U73" s="16">
        <f t="shared" si="15"/>
        <v>0</v>
      </c>
      <c r="V73" s="16">
        <f t="shared" si="15"/>
        <v>0</v>
      </c>
      <c r="W73" s="16">
        <f t="shared" si="15"/>
        <v>0</v>
      </c>
      <c r="X73" s="16">
        <f t="shared" si="15"/>
        <v>0</v>
      </c>
      <c r="Y73" s="41">
        <f t="shared" si="15"/>
        <v>0</v>
      </c>
      <c r="Z73" s="41">
        <f t="shared" si="15"/>
        <v>0</v>
      </c>
      <c r="AA73" s="41">
        <f t="shared" si="15"/>
        <v>0</v>
      </c>
      <c r="AB73" s="41">
        <f t="shared" si="15"/>
        <v>0</v>
      </c>
      <c r="AC73" s="41">
        <f t="shared" si="15"/>
        <v>0</v>
      </c>
      <c r="AD73" s="41">
        <f t="shared" si="15"/>
        <v>0</v>
      </c>
      <c r="AE73" s="41">
        <f t="shared" si="15"/>
        <v>0</v>
      </c>
      <c r="AF73" s="41">
        <f t="shared" si="15"/>
        <v>0</v>
      </c>
      <c r="AG73" s="41">
        <f t="shared" si="15"/>
        <v>0</v>
      </c>
      <c r="AH73" s="41">
        <f t="shared" si="15"/>
        <v>0</v>
      </c>
      <c r="AI73" s="41">
        <f t="shared" si="15"/>
        <v>0</v>
      </c>
      <c r="AJ73" s="41">
        <f t="shared" si="15"/>
        <v>0</v>
      </c>
      <c r="AK73" s="41">
        <f t="shared" si="15"/>
        <v>0</v>
      </c>
      <c r="AL73" s="41">
        <f t="shared" si="15"/>
        <v>0</v>
      </c>
      <c r="AM73" s="41">
        <f t="shared" si="15"/>
        <v>0</v>
      </c>
      <c r="AN73" s="41">
        <f t="shared" si="15"/>
        <v>0</v>
      </c>
      <c r="AO73" s="41">
        <f t="shared" si="15"/>
        <v>0</v>
      </c>
      <c r="AP73" s="41">
        <f t="shared" si="15"/>
        <v>0</v>
      </c>
      <c r="AQ73" s="41">
        <f t="shared" si="15"/>
        <v>0</v>
      </c>
      <c r="AR73" s="41">
        <f t="shared" si="15"/>
        <v>0</v>
      </c>
    </row>
    <row r="74" spans="2:45" x14ac:dyDescent="0.35">
      <c r="B74" t="s">
        <v>148</v>
      </c>
      <c r="C74" t="s">
        <v>87</v>
      </c>
      <c r="E74" t="s">
        <v>149</v>
      </c>
      <c r="F74" s="48">
        <f>SUM(O74:BB74)</f>
        <v>0</v>
      </c>
      <c r="M74" s="20">
        <f t="shared" ref="M74:AR74" si="16">M73*M22</f>
        <v>0</v>
      </c>
      <c r="N74" s="20">
        <f t="shared" si="16"/>
        <v>0</v>
      </c>
      <c r="O74" s="20">
        <f t="shared" si="16"/>
        <v>0</v>
      </c>
      <c r="P74" s="20">
        <f t="shared" si="16"/>
        <v>0</v>
      </c>
      <c r="Q74" s="20">
        <f t="shared" si="16"/>
        <v>0</v>
      </c>
      <c r="R74" s="20">
        <f t="shared" si="16"/>
        <v>0</v>
      </c>
      <c r="S74" s="20">
        <f t="shared" si="16"/>
        <v>0</v>
      </c>
      <c r="T74" s="20">
        <f t="shared" si="16"/>
        <v>0</v>
      </c>
      <c r="U74" s="20">
        <f t="shared" si="16"/>
        <v>0</v>
      </c>
      <c r="V74" s="20">
        <f t="shared" si="16"/>
        <v>0</v>
      </c>
      <c r="W74" s="20">
        <f t="shared" si="16"/>
        <v>0</v>
      </c>
      <c r="X74" s="20">
        <f t="shared" si="16"/>
        <v>0</v>
      </c>
      <c r="Y74" s="47">
        <f t="shared" si="16"/>
        <v>0</v>
      </c>
      <c r="Z74" s="47">
        <f t="shared" si="16"/>
        <v>0</v>
      </c>
      <c r="AA74" s="47">
        <f t="shared" si="16"/>
        <v>0</v>
      </c>
      <c r="AB74" s="47">
        <f t="shared" si="16"/>
        <v>0</v>
      </c>
      <c r="AC74" s="47">
        <f t="shared" si="16"/>
        <v>0</v>
      </c>
      <c r="AD74" s="47">
        <f t="shared" si="16"/>
        <v>0</v>
      </c>
      <c r="AE74" s="47">
        <f t="shared" si="16"/>
        <v>0</v>
      </c>
      <c r="AF74" s="47">
        <f t="shared" si="16"/>
        <v>0</v>
      </c>
      <c r="AG74" s="47">
        <f t="shared" si="16"/>
        <v>0</v>
      </c>
      <c r="AH74" s="47">
        <f t="shared" si="16"/>
        <v>0</v>
      </c>
      <c r="AI74" s="47">
        <f t="shared" si="16"/>
        <v>0</v>
      </c>
      <c r="AJ74" s="47">
        <f t="shared" si="16"/>
        <v>0</v>
      </c>
      <c r="AK74" s="47">
        <f t="shared" si="16"/>
        <v>0</v>
      </c>
      <c r="AL74" s="47">
        <f t="shared" si="16"/>
        <v>0</v>
      </c>
      <c r="AM74" s="47">
        <f t="shared" si="16"/>
        <v>0</v>
      </c>
      <c r="AN74" s="47">
        <f t="shared" si="16"/>
        <v>0</v>
      </c>
      <c r="AO74" s="47">
        <f t="shared" si="16"/>
        <v>0</v>
      </c>
      <c r="AP74" s="47">
        <f t="shared" si="16"/>
        <v>0</v>
      </c>
      <c r="AQ74" s="47">
        <f t="shared" si="16"/>
        <v>0</v>
      </c>
      <c r="AR74" s="47">
        <f t="shared" si="16"/>
        <v>0</v>
      </c>
    </row>
    <row r="75" spans="2:45" ht="15" thickBot="1" x14ac:dyDescent="0.4"/>
    <row r="76" spans="2:45" ht="15" thickBot="1" x14ac:dyDescent="0.4">
      <c r="B76" s="11" t="s">
        <v>150</v>
      </c>
      <c r="C76" s="37"/>
      <c r="D76" s="37"/>
      <c r="E76" s="37"/>
      <c r="F76" s="22">
        <f>F83*10^6/F28</f>
        <v>28.658690192542981</v>
      </c>
    </row>
    <row r="77" spans="2:45" x14ac:dyDescent="0.35">
      <c r="B77" t="s">
        <v>151</v>
      </c>
      <c r="C77" t="s">
        <v>152</v>
      </c>
      <c r="E77" t="s">
        <v>153</v>
      </c>
      <c r="M77" s="53">
        <v>83.03</v>
      </c>
      <c r="N77" s="53">
        <v>83.03</v>
      </c>
      <c r="O77" s="53">
        <v>83.03</v>
      </c>
      <c r="P77" s="53">
        <v>83.03</v>
      </c>
      <c r="Q77" s="53">
        <v>83.03</v>
      </c>
      <c r="R77" s="53">
        <v>83.03</v>
      </c>
      <c r="S77" s="53">
        <v>83.03</v>
      </c>
      <c r="T77" s="53">
        <v>83.03</v>
      </c>
      <c r="U77" s="53">
        <v>83.03</v>
      </c>
      <c r="V77" s="53">
        <v>83.03</v>
      </c>
      <c r="W77" s="53">
        <v>83.03</v>
      </c>
      <c r="X77" s="53">
        <v>83.03</v>
      </c>
      <c r="Y77" s="53">
        <v>83.03</v>
      </c>
      <c r="Z77" s="53">
        <v>83.03</v>
      </c>
      <c r="AA77" s="53">
        <v>83.03</v>
      </c>
      <c r="AB77" s="53">
        <v>83.03</v>
      </c>
      <c r="AC77" s="53">
        <v>83.03</v>
      </c>
      <c r="AD77" s="53">
        <v>83.03</v>
      </c>
      <c r="AE77" s="53">
        <v>83.03</v>
      </c>
      <c r="AF77" s="53">
        <v>83.03</v>
      </c>
      <c r="AG77" s="53">
        <v>83.03</v>
      </c>
      <c r="AH77" s="53">
        <v>83.03</v>
      </c>
      <c r="AI77" s="53">
        <v>83.03</v>
      </c>
      <c r="AJ77" s="53">
        <v>83.03</v>
      </c>
      <c r="AK77" s="53">
        <v>83.03</v>
      </c>
      <c r="AL77" s="16"/>
      <c r="AM77" s="16"/>
      <c r="AN77" s="16"/>
      <c r="AO77" s="16"/>
      <c r="AP77" s="16"/>
      <c r="AQ77" s="16"/>
      <c r="AR77" s="16"/>
    </row>
    <row r="78" spans="2:45" x14ac:dyDescent="0.35">
      <c r="B78" t="s">
        <v>154</v>
      </c>
      <c r="C78" t="s">
        <v>65</v>
      </c>
      <c r="E78" t="s">
        <v>155</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0</v>
      </c>
      <c r="AJ78" s="20">
        <v>0</v>
      </c>
      <c r="AK78" s="20">
        <v>0</v>
      </c>
      <c r="AL78" s="20"/>
      <c r="AM78" s="20"/>
      <c r="AN78" s="20"/>
      <c r="AO78" s="20"/>
      <c r="AP78" s="20"/>
      <c r="AQ78" s="20"/>
      <c r="AR78" s="20"/>
    </row>
    <row r="79" spans="2:45" x14ac:dyDescent="0.35">
      <c r="B79" t="s">
        <v>156</v>
      </c>
      <c r="C79" t="s">
        <v>246</v>
      </c>
      <c r="M79" s="53">
        <v>5.36</v>
      </c>
      <c r="N79" s="53">
        <v>5.36</v>
      </c>
      <c r="O79" s="53">
        <v>5.36</v>
      </c>
      <c r="P79" s="53">
        <v>5.36</v>
      </c>
      <c r="Q79" s="53">
        <v>5.36</v>
      </c>
      <c r="R79" s="53">
        <v>5.36</v>
      </c>
      <c r="S79" s="53">
        <v>5.36</v>
      </c>
      <c r="T79" s="53">
        <v>5.36</v>
      </c>
      <c r="U79" s="53">
        <v>5.36</v>
      </c>
      <c r="V79" s="53">
        <v>5.36</v>
      </c>
      <c r="W79" s="53">
        <v>5.36</v>
      </c>
      <c r="X79" s="53">
        <v>5.36</v>
      </c>
      <c r="Y79" s="53">
        <v>5.36</v>
      </c>
      <c r="Z79" s="53">
        <v>5.36</v>
      </c>
      <c r="AA79" s="53">
        <v>5.36</v>
      </c>
      <c r="AB79" s="53">
        <v>5.36</v>
      </c>
      <c r="AC79" s="53">
        <v>5.36</v>
      </c>
      <c r="AD79" s="53">
        <v>5.36</v>
      </c>
      <c r="AE79" s="53">
        <v>5.36</v>
      </c>
      <c r="AF79" s="53">
        <v>5.36</v>
      </c>
      <c r="AG79" s="53">
        <v>5.36</v>
      </c>
      <c r="AH79" s="53">
        <v>5.36</v>
      </c>
      <c r="AI79" s="53">
        <v>5.36</v>
      </c>
      <c r="AJ79" s="53">
        <v>5.36</v>
      </c>
      <c r="AK79" s="53">
        <v>5.36</v>
      </c>
      <c r="AL79" s="16"/>
      <c r="AM79" s="16"/>
      <c r="AN79" s="16"/>
      <c r="AO79" s="16"/>
      <c r="AP79" s="16"/>
      <c r="AQ79" s="16"/>
      <c r="AR79" s="16"/>
    </row>
    <row r="80" spans="2:45" x14ac:dyDescent="0.35">
      <c r="B80" s="45" t="s">
        <v>157</v>
      </c>
      <c r="C80" t="s">
        <v>158</v>
      </c>
      <c r="E80" t="s">
        <v>159</v>
      </c>
      <c r="M80" s="43">
        <f t="shared" ref="M80:AK80" si="17">M79*M66</f>
        <v>3374345907.6566424</v>
      </c>
      <c r="N80" s="43">
        <f t="shared" si="17"/>
        <v>3374345907.6566424</v>
      </c>
      <c r="O80" s="43">
        <f t="shared" si="17"/>
        <v>3374345907.6566424</v>
      </c>
      <c r="P80" s="43">
        <f t="shared" si="17"/>
        <v>3374345907.6566424</v>
      </c>
      <c r="Q80" s="43">
        <f t="shared" si="17"/>
        <v>3374345907.6566424</v>
      </c>
      <c r="R80" s="43">
        <f t="shared" si="17"/>
        <v>3374345907.6566424</v>
      </c>
      <c r="S80" s="43">
        <f t="shared" si="17"/>
        <v>3374345907.6566424</v>
      </c>
      <c r="T80" s="43">
        <f t="shared" si="17"/>
        <v>3374345907.6566424</v>
      </c>
      <c r="U80" s="43">
        <f t="shared" si="17"/>
        <v>3374345907.6566424</v>
      </c>
      <c r="V80" s="43">
        <f t="shared" si="17"/>
        <v>3374345907.6566424</v>
      </c>
      <c r="W80" s="43">
        <f t="shared" si="17"/>
        <v>3374345907.6566424</v>
      </c>
      <c r="X80" s="43">
        <f t="shared" si="17"/>
        <v>3374345907.6566424</v>
      </c>
      <c r="Y80" s="43">
        <f t="shared" si="17"/>
        <v>3374345907.6566424</v>
      </c>
      <c r="Z80" s="43">
        <f t="shared" si="17"/>
        <v>3374345907.6566424</v>
      </c>
      <c r="AA80" s="43">
        <f t="shared" si="17"/>
        <v>3374345907.6566424</v>
      </c>
      <c r="AB80" s="43">
        <f t="shared" si="17"/>
        <v>3374345907.6566424</v>
      </c>
      <c r="AC80" s="43">
        <f t="shared" si="17"/>
        <v>3374345907.6566424</v>
      </c>
      <c r="AD80" s="43">
        <f t="shared" si="17"/>
        <v>3374345907.6566424</v>
      </c>
      <c r="AE80" s="43">
        <f t="shared" si="17"/>
        <v>3374345907.6566424</v>
      </c>
      <c r="AF80" s="43">
        <f t="shared" si="17"/>
        <v>3374345907.6566424</v>
      </c>
      <c r="AG80" s="43">
        <f t="shared" si="17"/>
        <v>3374345907.6566424</v>
      </c>
      <c r="AH80" s="43">
        <f t="shared" si="17"/>
        <v>3374345907.6566424</v>
      </c>
      <c r="AI80" s="43">
        <f t="shared" si="17"/>
        <v>3374345907.6566424</v>
      </c>
      <c r="AJ80" s="43">
        <f t="shared" si="17"/>
        <v>3374345907.6566424</v>
      </c>
      <c r="AK80" s="43">
        <f t="shared" si="17"/>
        <v>3374345907.6566424</v>
      </c>
      <c r="AL80" s="20"/>
      <c r="AM80" s="20"/>
      <c r="AN80" s="20"/>
      <c r="AO80" s="20"/>
      <c r="AP80" s="20"/>
      <c r="AQ80" s="20"/>
      <c r="AR80" s="20"/>
    </row>
    <row r="81" spans="2:44" x14ac:dyDescent="0.35">
      <c r="B81" t="s">
        <v>160</v>
      </c>
      <c r="C81" t="s">
        <v>158</v>
      </c>
      <c r="E81" t="s">
        <v>161</v>
      </c>
      <c r="M81" s="44">
        <f t="shared" ref="M81:N81" si="18">M78*M80</f>
        <v>0</v>
      </c>
      <c r="N81" s="44">
        <f t="shared" si="18"/>
        <v>0</v>
      </c>
      <c r="O81" s="44">
        <f>O78*O80</f>
        <v>0</v>
      </c>
      <c r="P81" s="21">
        <f t="shared" ref="P81:AK81" si="19">P78*P80</f>
        <v>0</v>
      </c>
      <c r="Q81" s="21">
        <f t="shared" si="19"/>
        <v>0</v>
      </c>
      <c r="R81" s="21">
        <f t="shared" si="19"/>
        <v>0</v>
      </c>
      <c r="S81" s="21">
        <f t="shared" si="19"/>
        <v>0</v>
      </c>
      <c r="T81" s="21">
        <f t="shared" si="19"/>
        <v>0</v>
      </c>
      <c r="U81" s="21">
        <f t="shared" si="19"/>
        <v>0</v>
      </c>
      <c r="V81" s="21">
        <f t="shared" si="19"/>
        <v>0</v>
      </c>
      <c r="W81" s="21">
        <f t="shared" si="19"/>
        <v>0</v>
      </c>
      <c r="X81" s="21">
        <f t="shared" si="19"/>
        <v>0</v>
      </c>
      <c r="Y81" s="21">
        <f t="shared" si="19"/>
        <v>0</v>
      </c>
      <c r="Z81" s="21">
        <f t="shared" si="19"/>
        <v>0</v>
      </c>
      <c r="AA81" s="21">
        <f t="shared" si="19"/>
        <v>0</v>
      </c>
      <c r="AB81" s="21">
        <f t="shared" si="19"/>
        <v>0</v>
      </c>
      <c r="AC81" s="21">
        <f t="shared" si="19"/>
        <v>0</v>
      </c>
      <c r="AD81" s="21">
        <f t="shared" si="19"/>
        <v>0</v>
      </c>
      <c r="AE81" s="21">
        <f t="shared" si="19"/>
        <v>0</v>
      </c>
      <c r="AF81" s="21">
        <f t="shared" si="19"/>
        <v>0</v>
      </c>
      <c r="AG81" s="21">
        <f t="shared" si="19"/>
        <v>0</v>
      </c>
      <c r="AH81" s="21">
        <f t="shared" si="19"/>
        <v>0</v>
      </c>
      <c r="AI81" s="21">
        <f t="shared" si="19"/>
        <v>0</v>
      </c>
      <c r="AJ81" s="21">
        <f t="shared" si="19"/>
        <v>0</v>
      </c>
      <c r="AK81" s="21">
        <f t="shared" si="19"/>
        <v>0</v>
      </c>
      <c r="AL81" s="21"/>
      <c r="AM81" s="21"/>
      <c r="AN81" s="21"/>
      <c r="AO81" s="21"/>
      <c r="AP81" s="21"/>
      <c r="AQ81" s="21"/>
      <c r="AR81" s="21"/>
    </row>
    <row r="82" spans="2:44" x14ac:dyDescent="0.35">
      <c r="B82" t="s">
        <v>162</v>
      </c>
      <c r="C82" t="s">
        <v>87</v>
      </c>
      <c r="E82" t="s">
        <v>163</v>
      </c>
      <c r="M82" s="20">
        <f t="shared" ref="M82:AK82" si="20">(M80-M81)*M77*10^-9</f>
        <v>280.17194071273104</v>
      </c>
      <c r="N82" s="20">
        <f t="shared" si="20"/>
        <v>280.17194071273104</v>
      </c>
      <c r="O82" s="20">
        <f t="shared" si="20"/>
        <v>280.17194071273104</v>
      </c>
      <c r="P82" s="20">
        <f t="shared" si="20"/>
        <v>280.17194071273104</v>
      </c>
      <c r="Q82" s="20">
        <f t="shared" si="20"/>
        <v>280.17194071273104</v>
      </c>
      <c r="R82" s="20">
        <f t="shared" si="20"/>
        <v>280.17194071273104</v>
      </c>
      <c r="S82" s="20">
        <f t="shared" si="20"/>
        <v>280.17194071273104</v>
      </c>
      <c r="T82" s="20">
        <f t="shared" si="20"/>
        <v>280.17194071273104</v>
      </c>
      <c r="U82" s="20">
        <f t="shared" si="20"/>
        <v>280.17194071273104</v>
      </c>
      <c r="V82" s="20">
        <f t="shared" si="20"/>
        <v>280.17194071273104</v>
      </c>
      <c r="W82" s="20">
        <f t="shared" si="20"/>
        <v>280.17194071273104</v>
      </c>
      <c r="X82" s="20">
        <f t="shared" si="20"/>
        <v>280.17194071273104</v>
      </c>
      <c r="Y82" s="20">
        <f t="shared" si="20"/>
        <v>280.17194071273104</v>
      </c>
      <c r="Z82" s="20">
        <f t="shared" si="20"/>
        <v>280.17194071273104</v>
      </c>
      <c r="AA82" s="20">
        <f t="shared" si="20"/>
        <v>280.17194071273104</v>
      </c>
      <c r="AB82" s="20">
        <f t="shared" si="20"/>
        <v>280.17194071273104</v>
      </c>
      <c r="AC82" s="20">
        <f t="shared" si="20"/>
        <v>280.17194071273104</v>
      </c>
      <c r="AD82" s="20">
        <f t="shared" si="20"/>
        <v>280.17194071273104</v>
      </c>
      <c r="AE82" s="20">
        <f t="shared" si="20"/>
        <v>280.17194071273104</v>
      </c>
      <c r="AF82" s="20">
        <f t="shared" si="20"/>
        <v>280.17194071273104</v>
      </c>
      <c r="AG82" s="20">
        <f t="shared" si="20"/>
        <v>280.17194071273104</v>
      </c>
      <c r="AH82" s="20">
        <f t="shared" si="20"/>
        <v>280.17194071273104</v>
      </c>
      <c r="AI82" s="20">
        <f t="shared" si="20"/>
        <v>280.17194071273104</v>
      </c>
      <c r="AJ82" s="20">
        <f t="shared" si="20"/>
        <v>280.17194071273104</v>
      </c>
      <c r="AK82" s="20">
        <f t="shared" si="20"/>
        <v>280.17194071273104</v>
      </c>
      <c r="AL82" s="20"/>
      <c r="AM82" s="20"/>
      <c r="AN82" s="20"/>
      <c r="AO82" s="20"/>
      <c r="AP82" s="20"/>
      <c r="AQ82" s="20"/>
      <c r="AR82" s="20"/>
    </row>
    <row r="83" spans="2:44" x14ac:dyDescent="0.35">
      <c r="B83" t="s">
        <v>164</v>
      </c>
      <c r="C83" t="s">
        <v>87</v>
      </c>
      <c r="E83" t="s">
        <v>165</v>
      </c>
      <c r="F83" s="24">
        <f>SUM(M83:AK83)</f>
        <v>2338.5500718795283</v>
      </c>
      <c r="M83" s="17">
        <f t="shared" ref="M83:AK83" si="21">M82*M22</f>
        <v>195.15618384573776</v>
      </c>
      <c r="N83" s="17">
        <f t="shared" si="21"/>
        <v>181.54063613557</v>
      </c>
      <c r="O83" s="17">
        <f t="shared" si="21"/>
        <v>168.87501035866978</v>
      </c>
      <c r="P83" s="17">
        <f t="shared" si="21"/>
        <v>157.09303289178584</v>
      </c>
      <c r="Q83" s="17">
        <f t="shared" si="21"/>
        <v>146.13305385282405</v>
      </c>
      <c r="R83" s="17">
        <f t="shared" si="21"/>
        <v>135.93772451425494</v>
      </c>
      <c r="S83" s="17">
        <f t="shared" si="21"/>
        <v>126.45369722256274</v>
      </c>
      <c r="T83" s="17">
        <f t="shared" si="21"/>
        <v>117.63134625354674</v>
      </c>
      <c r="U83" s="17">
        <f t="shared" si="21"/>
        <v>109.42450814283417</v>
      </c>
      <c r="V83" s="17">
        <f t="shared" si="21"/>
        <v>101.790240132869</v>
      </c>
      <c r="W83" s="17">
        <f t="shared" si="21"/>
        <v>94.68859547243629</v>
      </c>
      <c r="X83" s="17">
        <f t="shared" si="21"/>
        <v>88.082414392963997</v>
      </c>
      <c r="Y83" s="17">
        <f t="shared" si="21"/>
        <v>81.937129667873492</v>
      </c>
      <c r="Z83" s="17">
        <f t="shared" si="21"/>
        <v>76.220585737556732</v>
      </c>
      <c r="AA83" s="17">
        <f t="shared" si="21"/>
        <v>70.902870453541141</v>
      </c>
      <c r="AB83" s="17">
        <f t="shared" si="21"/>
        <v>65.956158561433625</v>
      </c>
      <c r="AC83" s="17">
        <f t="shared" si="21"/>
        <v>61.354566103659188</v>
      </c>
      <c r="AD83" s="17">
        <f t="shared" si="21"/>
        <v>57.074014980148078</v>
      </c>
      <c r="AE83" s="17">
        <f t="shared" si="21"/>
        <v>53.092106958277284</v>
      </c>
      <c r="AF83" s="17">
        <f t="shared" si="21"/>
        <v>49.38800647281608</v>
      </c>
      <c r="AG83" s="17">
        <f t="shared" si="21"/>
        <v>45.94233160261961</v>
      </c>
      <c r="AH83" s="17">
        <f t="shared" si="21"/>
        <v>42.73705265359964</v>
      </c>
      <c r="AI83" s="17">
        <f t="shared" si="21"/>
        <v>39.755397817301997</v>
      </c>
      <c r="AJ83" s="17">
        <f t="shared" si="21"/>
        <v>36.981765411443718</v>
      </c>
      <c r="AK83" s="17">
        <f t="shared" si="21"/>
        <v>34.401642243203462</v>
      </c>
      <c r="AL83" s="16"/>
      <c r="AM83" s="16"/>
      <c r="AN83" s="16"/>
      <c r="AO83" s="16"/>
      <c r="AP83" s="16"/>
      <c r="AQ83" s="16"/>
      <c r="AR83" s="16"/>
    </row>
    <row r="84" spans="2:44" ht="15" thickBot="1" x14ac:dyDescent="0.4"/>
    <row r="85" spans="2:44" ht="15" thickBot="1" x14ac:dyDescent="0.4">
      <c r="B85" s="11" t="s">
        <v>166</v>
      </c>
      <c r="C85" s="37"/>
      <c r="D85" s="37"/>
      <c r="E85" s="37"/>
      <c r="F85" s="22">
        <f>F88*10^6/F37</f>
        <v>0</v>
      </c>
    </row>
    <row r="86" spans="2:44" x14ac:dyDescent="0.35">
      <c r="B86" t="s">
        <v>167</v>
      </c>
      <c r="C86" t="s">
        <v>168</v>
      </c>
      <c r="O86" s="16">
        <v>0</v>
      </c>
      <c r="P86" s="16">
        <v>0</v>
      </c>
      <c r="Q86" s="16">
        <v>0</v>
      </c>
      <c r="R86" s="16">
        <v>0</v>
      </c>
      <c r="S86" s="16">
        <v>0</v>
      </c>
      <c r="T86" s="16">
        <v>0</v>
      </c>
      <c r="U86" s="16">
        <v>0</v>
      </c>
      <c r="V86" s="16">
        <v>0</v>
      </c>
      <c r="W86" s="16">
        <v>0</v>
      </c>
      <c r="X86" s="16">
        <v>0</v>
      </c>
      <c r="Y86" s="16">
        <v>0</v>
      </c>
      <c r="Z86" s="16">
        <v>0</v>
      </c>
      <c r="AA86" s="16">
        <v>0</v>
      </c>
      <c r="AB86" s="16">
        <v>0</v>
      </c>
      <c r="AC86" s="16">
        <v>0</v>
      </c>
      <c r="AD86" s="16">
        <v>0</v>
      </c>
      <c r="AE86" s="16">
        <v>0</v>
      </c>
      <c r="AF86" s="16">
        <v>0</v>
      </c>
      <c r="AG86" s="16">
        <v>0</v>
      </c>
      <c r="AH86" s="16">
        <v>0</v>
      </c>
      <c r="AI86" s="16">
        <v>0</v>
      </c>
      <c r="AJ86" s="16">
        <v>0</v>
      </c>
      <c r="AK86" s="16">
        <v>0</v>
      </c>
      <c r="AL86" s="16">
        <v>0</v>
      </c>
      <c r="AM86" s="16">
        <v>0</v>
      </c>
      <c r="AN86" s="16">
        <v>0</v>
      </c>
      <c r="AO86" s="16">
        <v>0</v>
      </c>
      <c r="AP86" s="16">
        <v>0</v>
      </c>
      <c r="AQ86" s="16">
        <v>0</v>
      </c>
      <c r="AR86" s="16">
        <v>0</v>
      </c>
    </row>
    <row r="87" spans="2:44" x14ac:dyDescent="0.35">
      <c r="B87" t="s">
        <v>169</v>
      </c>
      <c r="C87" t="s">
        <v>87</v>
      </c>
      <c r="E87" t="s">
        <v>170</v>
      </c>
      <c r="O87" s="20">
        <f>O86*O81/10^6</f>
        <v>0</v>
      </c>
      <c r="P87" s="20">
        <f t="shared" ref="P87:AR87" si="22">P86*P81/10^6</f>
        <v>0</v>
      </c>
      <c r="Q87" s="20">
        <f t="shared" si="22"/>
        <v>0</v>
      </c>
      <c r="R87" s="20">
        <f t="shared" si="22"/>
        <v>0</v>
      </c>
      <c r="S87" s="20">
        <f t="shared" si="22"/>
        <v>0</v>
      </c>
      <c r="T87" s="20">
        <f t="shared" si="22"/>
        <v>0</v>
      </c>
      <c r="U87" s="20">
        <f t="shared" si="22"/>
        <v>0</v>
      </c>
      <c r="V87" s="20">
        <f t="shared" si="22"/>
        <v>0</v>
      </c>
      <c r="W87" s="20">
        <f t="shared" si="22"/>
        <v>0</v>
      </c>
      <c r="X87" s="20">
        <f t="shared" si="22"/>
        <v>0</v>
      </c>
      <c r="Y87" s="20">
        <f t="shared" si="22"/>
        <v>0</v>
      </c>
      <c r="Z87" s="20">
        <f t="shared" si="22"/>
        <v>0</v>
      </c>
      <c r="AA87" s="20">
        <f t="shared" si="22"/>
        <v>0</v>
      </c>
      <c r="AB87" s="20">
        <f t="shared" si="22"/>
        <v>0</v>
      </c>
      <c r="AC87" s="20">
        <f t="shared" si="22"/>
        <v>0</v>
      </c>
      <c r="AD87" s="20">
        <f t="shared" si="22"/>
        <v>0</v>
      </c>
      <c r="AE87" s="20">
        <f t="shared" si="22"/>
        <v>0</v>
      </c>
      <c r="AF87" s="20">
        <f t="shared" si="22"/>
        <v>0</v>
      </c>
      <c r="AG87" s="20">
        <f t="shared" si="22"/>
        <v>0</v>
      </c>
      <c r="AH87" s="20">
        <f t="shared" si="22"/>
        <v>0</v>
      </c>
      <c r="AI87" s="20">
        <f t="shared" si="22"/>
        <v>0</v>
      </c>
      <c r="AJ87" s="20">
        <f t="shared" si="22"/>
        <v>0</v>
      </c>
      <c r="AK87" s="20">
        <f t="shared" si="22"/>
        <v>0</v>
      </c>
      <c r="AL87" s="20">
        <f t="shared" si="22"/>
        <v>0</v>
      </c>
      <c r="AM87" s="20">
        <f t="shared" si="22"/>
        <v>0</v>
      </c>
      <c r="AN87" s="20">
        <f t="shared" si="22"/>
        <v>0</v>
      </c>
      <c r="AO87" s="20">
        <f t="shared" si="22"/>
        <v>0</v>
      </c>
      <c r="AP87" s="20">
        <f t="shared" si="22"/>
        <v>0</v>
      </c>
      <c r="AQ87" s="20">
        <f t="shared" si="22"/>
        <v>0</v>
      </c>
      <c r="AR87" s="20">
        <f t="shared" si="22"/>
        <v>0</v>
      </c>
    </row>
    <row r="88" spans="2:44" x14ac:dyDescent="0.35">
      <c r="B88" t="s">
        <v>171</v>
      </c>
      <c r="C88" t="s">
        <v>87</v>
      </c>
      <c r="E88" t="s">
        <v>172</v>
      </c>
      <c r="F88" s="24">
        <f>SUM(O88:AW88)</f>
        <v>0</v>
      </c>
      <c r="O88" s="16">
        <f t="shared" ref="O88:AR88" si="23">O87*O22</f>
        <v>0</v>
      </c>
      <c r="P88" s="16">
        <f t="shared" si="23"/>
        <v>0</v>
      </c>
      <c r="Q88" s="16">
        <f t="shared" si="23"/>
        <v>0</v>
      </c>
      <c r="R88" s="16">
        <f t="shared" si="23"/>
        <v>0</v>
      </c>
      <c r="S88" s="16">
        <f t="shared" si="23"/>
        <v>0</v>
      </c>
      <c r="T88" s="16">
        <f t="shared" si="23"/>
        <v>0</v>
      </c>
      <c r="U88" s="16">
        <f t="shared" si="23"/>
        <v>0</v>
      </c>
      <c r="V88" s="16">
        <f t="shared" si="23"/>
        <v>0</v>
      </c>
      <c r="W88" s="16">
        <f t="shared" si="23"/>
        <v>0</v>
      </c>
      <c r="X88" s="16">
        <f t="shared" si="23"/>
        <v>0</v>
      </c>
      <c r="Y88" s="16">
        <f t="shared" si="23"/>
        <v>0</v>
      </c>
      <c r="Z88" s="16">
        <f t="shared" si="23"/>
        <v>0</v>
      </c>
      <c r="AA88" s="16">
        <f t="shared" si="23"/>
        <v>0</v>
      </c>
      <c r="AB88" s="16">
        <f t="shared" si="23"/>
        <v>0</v>
      </c>
      <c r="AC88" s="16">
        <f t="shared" si="23"/>
        <v>0</v>
      </c>
      <c r="AD88" s="16">
        <f t="shared" si="23"/>
        <v>0</v>
      </c>
      <c r="AE88" s="16">
        <f t="shared" si="23"/>
        <v>0</v>
      </c>
      <c r="AF88" s="16">
        <f t="shared" si="23"/>
        <v>0</v>
      </c>
      <c r="AG88" s="16">
        <f t="shared" si="23"/>
        <v>0</v>
      </c>
      <c r="AH88" s="16">
        <f t="shared" si="23"/>
        <v>0</v>
      </c>
      <c r="AI88" s="16">
        <f t="shared" si="23"/>
        <v>0</v>
      </c>
      <c r="AJ88" s="16">
        <f t="shared" si="23"/>
        <v>0</v>
      </c>
      <c r="AK88" s="16">
        <f t="shared" si="23"/>
        <v>0</v>
      </c>
      <c r="AL88" s="16">
        <f t="shared" si="23"/>
        <v>0</v>
      </c>
      <c r="AM88" s="16">
        <f t="shared" si="23"/>
        <v>0</v>
      </c>
      <c r="AN88" s="16">
        <f t="shared" si="23"/>
        <v>0</v>
      </c>
      <c r="AO88" s="16">
        <f t="shared" si="23"/>
        <v>0</v>
      </c>
      <c r="AP88" s="16">
        <f t="shared" si="23"/>
        <v>0</v>
      </c>
      <c r="AQ88" s="16">
        <f t="shared" si="23"/>
        <v>0</v>
      </c>
      <c r="AR88" s="16">
        <f t="shared" si="23"/>
        <v>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6612F-0876-4096-809C-A9ECD1778C18}">
  <sheetPr codeName="Sheet3"/>
  <dimension ref="A1:D86"/>
  <sheetViews>
    <sheetView showGridLines="0" topLeftCell="A11" zoomScale="85" zoomScaleNormal="85" workbookViewId="0">
      <selection activeCell="A11" sqref="A11"/>
    </sheetView>
  </sheetViews>
  <sheetFormatPr defaultRowHeight="14.5" x14ac:dyDescent="0.35"/>
  <cols>
    <col min="2" max="2" width="15.453125" customWidth="1"/>
    <col min="3" max="3" width="15.1796875" customWidth="1"/>
  </cols>
  <sheetData>
    <row r="1" spans="1:3" s="3" customFormat="1" ht="21" x14ac:dyDescent="0.5">
      <c r="A1" s="3" t="s">
        <v>173</v>
      </c>
    </row>
    <row r="3" spans="1:3" x14ac:dyDescent="0.35">
      <c r="A3" t="s">
        <v>174</v>
      </c>
      <c r="B3" s="38" t="s">
        <v>175</v>
      </c>
    </row>
    <row r="5" spans="1:3" x14ac:dyDescent="0.35">
      <c r="B5" t="s">
        <v>176</v>
      </c>
    </row>
    <row r="7" spans="1:3" ht="15" customHeight="1" x14ac:dyDescent="0.35">
      <c r="B7" t="s">
        <v>177</v>
      </c>
      <c r="C7" s="18"/>
    </row>
    <row r="8" spans="1:3" x14ac:dyDescent="0.35">
      <c r="B8" t="s">
        <v>178</v>
      </c>
      <c r="C8" s="18"/>
    </row>
    <row r="12" spans="1:3" ht="17.5" thickBot="1" x14ac:dyDescent="0.45">
      <c r="B12" s="31" t="s">
        <v>179</v>
      </c>
      <c r="C12" s="31"/>
    </row>
    <row r="13" spans="1:3" ht="15" thickTop="1" x14ac:dyDescent="0.35">
      <c r="C13" t="s">
        <v>180</v>
      </c>
    </row>
    <row r="14" spans="1:3" s="1" customFormat="1" ht="15" thickBot="1" x14ac:dyDescent="0.4">
      <c r="B14" s="25" t="s">
        <v>179</v>
      </c>
      <c r="C14" s="25" t="s">
        <v>181</v>
      </c>
    </row>
    <row r="15" spans="1:3" x14ac:dyDescent="0.35">
      <c r="B15" t="s">
        <v>182</v>
      </c>
      <c r="C15">
        <v>3.6756000000000002</v>
      </c>
    </row>
    <row r="16" spans="1:3" x14ac:dyDescent="0.35">
      <c r="B16" t="s">
        <v>183</v>
      </c>
      <c r="C16">
        <v>3.9304000000000001</v>
      </c>
    </row>
    <row r="17" spans="2:3" x14ac:dyDescent="0.35">
      <c r="B17" t="s">
        <v>184</v>
      </c>
      <c r="C17">
        <v>4.0877999999999997</v>
      </c>
    </row>
    <row r="18" spans="2:3" x14ac:dyDescent="0.35">
      <c r="B18" t="s">
        <v>185</v>
      </c>
      <c r="C18">
        <v>4.2374000000000001</v>
      </c>
    </row>
    <row r="19" spans="2:3" x14ac:dyDescent="0.35">
      <c r="B19" t="s">
        <v>186</v>
      </c>
      <c r="C19">
        <v>4.2682000000000002</v>
      </c>
    </row>
    <row r="20" spans="2:3" x14ac:dyDescent="0.35">
      <c r="B20" t="s">
        <v>187</v>
      </c>
      <c r="C20">
        <v>4.3125</v>
      </c>
    </row>
    <row r="21" spans="2:3" x14ac:dyDescent="0.35">
      <c r="B21" t="s">
        <v>188</v>
      </c>
      <c r="C21">
        <v>4.4759000000000002</v>
      </c>
    </row>
    <row r="22" spans="2:3" x14ac:dyDescent="0.35">
      <c r="B22" t="s">
        <v>189</v>
      </c>
      <c r="C22">
        <v>4.6372</v>
      </c>
    </row>
    <row r="23" spans="2:3" x14ac:dyDescent="0.35">
      <c r="B23" t="s">
        <v>190</v>
      </c>
      <c r="C23">
        <v>4.7049000000000003</v>
      </c>
    </row>
    <row r="24" spans="2:3" x14ac:dyDescent="0.35">
      <c r="B24" t="s">
        <v>191</v>
      </c>
      <c r="C24">
        <v>4.8733000000000004</v>
      </c>
    </row>
    <row r="25" spans="2:3" x14ac:dyDescent="0.35">
      <c r="B25" t="s">
        <v>192</v>
      </c>
      <c r="C25">
        <v>5.1630000000000003</v>
      </c>
    </row>
    <row r="26" spans="2:3" x14ac:dyDescent="0.35">
      <c r="B26" t="s">
        <v>193</v>
      </c>
      <c r="C26">
        <v>5.4386999999999999</v>
      </c>
    </row>
    <row r="27" spans="2:3" x14ac:dyDescent="0.35">
      <c r="B27" t="s">
        <v>194</v>
      </c>
      <c r="C27">
        <v>5.5991</v>
      </c>
    </row>
    <row r="28" spans="2:3" x14ac:dyDescent="0.35">
      <c r="B28" t="s">
        <v>195</v>
      </c>
      <c r="C28">
        <v>5.8341000000000003</v>
      </c>
    </row>
    <row r="29" spans="2:3" x14ac:dyDescent="0.35">
      <c r="B29" t="s">
        <v>196</v>
      </c>
      <c r="C29">
        <v>6.2207999999999997</v>
      </c>
    </row>
    <row r="30" spans="2:3" x14ac:dyDescent="0.35">
      <c r="B30" t="s">
        <v>197</v>
      </c>
      <c r="C30">
        <v>6.8186999999999998</v>
      </c>
    </row>
    <row r="31" spans="2:3" x14ac:dyDescent="0.35">
      <c r="B31" t="s">
        <v>198</v>
      </c>
      <c r="C31">
        <v>7.3834999999999997</v>
      </c>
    </row>
    <row r="32" spans="2:3" x14ac:dyDescent="0.35">
      <c r="B32" t="s">
        <v>199</v>
      </c>
      <c r="C32">
        <v>7.9412000000000003</v>
      </c>
    </row>
    <row r="33" spans="2:3" x14ac:dyDescent="0.35">
      <c r="B33" t="s">
        <v>200</v>
      </c>
      <c r="C33">
        <v>8.6450999999999993</v>
      </c>
    </row>
    <row r="34" spans="2:3" x14ac:dyDescent="0.35">
      <c r="B34" t="s">
        <v>201</v>
      </c>
      <c r="C34">
        <v>10.041600000000001</v>
      </c>
    </row>
    <row r="35" spans="2:3" x14ac:dyDescent="0.35">
      <c r="B35" t="s">
        <v>202</v>
      </c>
      <c r="C35">
        <v>12.6676</v>
      </c>
    </row>
    <row r="36" spans="2:3" x14ac:dyDescent="0.35">
      <c r="B36" t="s">
        <v>203</v>
      </c>
      <c r="C36">
        <v>14.6271</v>
      </c>
    </row>
    <row r="37" spans="2:3" x14ac:dyDescent="0.35">
      <c r="B37" t="s">
        <v>204</v>
      </c>
      <c r="C37">
        <v>16.655200000000001</v>
      </c>
    </row>
    <row r="38" spans="2:3" x14ac:dyDescent="0.35">
      <c r="B38" t="s">
        <v>205</v>
      </c>
      <c r="C38">
        <v>18.622199999999999</v>
      </c>
    </row>
    <row r="39" spans="2:3" x14ac:dyDescent="0.35">
      <c r="B39" t="s">
        <v>206</v>
      </c>
      <c r="C39">
        <v>21.311900000000001</v>
      </c>
    </row>
    <row r="40" spans="2:3" x14ac:dyDescent="0.35">
      <c r="B40" t="s">
        <v>207</v>
      </c>
      <c r="C40">
        <v>25.6187</v>
      </c>
    </row>
    <row r="41" spans="2:3" x14ac:dyDescent="0.35">
      <c r="B41" t="s">
        <v>208</v>
      </c>
      <c r="C41">
        <v>28.776700000000002</v>
      </c>
    </row>
    <row r="42" spans="2:3" x14ac:dyDescent="0.35">
      <c r="B42" t="s">
        <v>209</v>
      </c>
      <c r="C42">
        <v>31.080400000000001</v>
      </c>
    </row>
    <row r="43" spans="2:3" x14ac:dyDescent="0.35">
      <c r="B43" t="s">
        <v>210</v>
      </c>
      <c r="C43">
        <v>32.802500000000002</v>
      </c>
    </row>
    <row r="44" spans="2:3" x14ac:dyDescent="0.35">
      <c r="B44" t="s">
        <v>211</v>
      </c>
      <c r="C44">
        <v>34.515099999999997</v>
      </c>
    </row>
    <row r="45" spans="2:3" x14ac:dyDescent="0.35">
      <c r="B45" t="s">
        <v>212</v>
      </c>
      <c r="C45">
        <v>36.374499999999998</v>
      </c>
    </row>
    <row r="46" spans="2:3" x14ac:dyDescent="0.35">
      <c r="B46" t="s">
        <v>213</v>
      </c>
      <c r="C46">
        <v>38.005400000000002</v>
      </c>
    </row>
    <row r="47" spans="2:3" x14ac:dyDescent="0.35">
      <c r="B47" t="s">
        <v>214</v>
      </c>
      <c r="C47">
        <v>40.080800000000004</v>
      </c>
    </row>
    <row r="48" spans="2:3" x14ac:dyDescent="0.35">
      <c r="B48" t="s">
        <v>215</v>
      </c>
      <c r="C48">
        <v>42.527999999999999</v>
      </c>
    </row>
    <row r="49" spans="2:3" x14ac:dyDescent="0.35">
      <c r="B49" t="s">
        <v>216</v>
      </c>
      <c r="C49">
        <v>45.938299999999998</v>
      </c>
    </row>
    <row r="50" spans="2:3" x14ac:dyDescent="0.35">
      <c r="B50" t="s">
        <v>217</v>
      </c>
      <c r="C50">
        <v>49.719499999999996</v>
      </c>
    </row>
    <row r="51" spans="2:3" x14ac:dyDescent="0.35">
      <c r="B51" t="s">
        <v>218</v>
      </c>
      <c r="C51">
        <v>53.087299999999999</v>
      </c>
    </row>
    <row r="52" spans="2:3" x14ac:dyDescent="0.35">
      <c r="B52" t="s">
        <v>219</v>
      </c>
      <c r="C52">
        <v>54.827399999999997</v>
      </c>
    </row>
    <row r="53" spans="2:3" x14ac:dyDescent="0.35">
      <c r="B53" t="s">
        <v>220</v>
      </c>
      <c r="C53">
        <v>56.400599999999997</v>
      </c>
    </row>
    <row r="54" spans="2:3" x14ac:dyDescent="0.35">
      <c r="B54" t="s">
        <v>221</v>
      </c>
      <c r="C54">
        <v>57.232700000000001</v>
      </c>
    </row>
    <row r="55" spans="2:3" x14ac:dyDescent="0.35">
      <c r="B55" t="s">
        <v>222</v>
      </c>
      <c r="C55">
        <v>58.681899999999999</v>
      </c>
    </row>
    <row r="56" spans="2:3" x14ac:dyDescent="0.35">
      <c r="B56" t="s">
        <v>223</v>
      </c>
      <c r="C56">
        <v>61.180500000000002</v>
      </c>
    </row>
    <row r="57" spans="2:3" x14ac:dyDescent="0.35">
      <c r="B57" t="s">
        <v>224</v>
      </c>
      <c r="C57">
        <v>60.972099999999998</v>
      </c>
    </row>
    <row r="58" spans="2:3" x14ac:dyDescent="0.35">
      <c r="B58" t="s">
        <v>225</v>
      </c>
      <c r="C58">
        <v>61.940800000000003</v>
      </c>
    </row>
    <row r="59" spans="2:3" x14ac:dyDescent="0.35">
      <c r="B59" t="s">
        <v>226</v>
      </c>
      <c r="C59">
        <v>62.780200000000001</v>
      </c>
    </row>
    <row r="60" spans="2:3" x14ac:dyDescent="0.35">
      <c r="B60" t="s">
        <v>227</v>
      </c>
      <c r="C60">
        <v>63.837400000000002</v>
      </c>
    </row>
    <row r="61" spans="2:3" x14ac:dyDescent="0.35">
      <c r="B61" t="s">
        <v>228</v>
      </c>
      <c r="C61">
        <v>65.019000000000005</v>
      </c>
    </row>
    <row r="62" spans="2:3" x14ac:dyDescent="0.35">
      <c r="B62" t="s">
        <v>229</v>
      </c>
      <c r="C62">
        <v>66.358500000000006</v>
      </c>
    </row>
    <row r="63" spans="2:3" x14ac:dyDescent="0.35">
      <c r="B63" t="s">
        <v>230</v>
      </c>
      <c r="C63">
        <v>68.173599999999993</v>
      </c>
    </row>
    <row r="64" spans="2:3" x14ac:dyDescent="0.35">
      <c r="B64" t="s">
        <v>231</v>
      </c>
      <c r="C64">
        <v>69.927999999999997</v>
      </c>
    </row>
    <row r="65" spans="2:4" x14ac:dyDescent="0.35">
      <c r="B65" t="s">
        <v>232</v>
      </c>
      <c r="C65">
        <v>72.117800000000003</v>
      </c>
    </row>
    <row r="66" spans="2:4" x14ac:dyDescent="0.35">
      <c r="B66" t="s">
        <v>233</v>
      </c>
      <c r="C66">
        <v>74.1755</v>
      </c>
    </row>
    <row r="67" spans="2:4" x14ac:dyDescent="0.35">
      <c r="B67" t="s">
        <v>234</v>
      </c>
      <c r="C67">
        <v>76.249499999999998</v>
      </c>
    </row>
    <row r="68" spans="2:4" x14ac:dyDescent="0.35">
      <c r="B68" t="s">
        <v>235</v>
      </c>
      <c r="C68">
        <v>78.726799999999997</v>
      </c>
    </row>
    <row r="69" spans="2:4" x14ac:dyDescent="0.35">
      <c r="B69" t="s">
        <v>236</v>
      </c>
      <c r="C69">
        <v>80.066000000000003</v>
      </c>
    </row>
    <row r="70" spans="2:4" x14ac:dyDescent="0.35">
      <c r="B70" t="s">
        <v>237</v>
      </c>
      <c r="C70">
        <v>81.165700000000001</v>
      </c>
      <c r="D70" s="32"/>
    </row>
    <row r="71" spans="2:4" x14ac:dyDescent="0.35">
      <c r="B71" s="2">
        <v>2011</v>
      </c>
      <c r="C71">
        <v>82.844899999999996</v>
      </c>
      <c r="D71" s="32"/>
    </row>
    <row r="72" spans="2:4" x14ac:dyDescent="0.35">
      <c r="B72" s="2">
        <v>2012</v>
      </c>
      <c r="C72">
        <v>84.177999999999997</v>
      </c>
      <c r="D72" s="32"/>
    </row>
    <row r="73" spans="2:4" x14ac:dyDescent="0.35">
      <c r="B73" s="2">
        <v>2013</v>
      </c>
      <c r="C73">
        <v>86.06</v>
      </c>
      <c r="D73" s="32"/>
    </row>
    <row r="74" spans="2:4" x14ac:dyDescent="0.35">
      <c r="B74" s="2">
        <v>2014</v>
      </c>
      <c r="C74">
        <v>87.432900000000004</v>
      </c>
      <c r="D74" s="32"/>
    </row>
    <row r="75" spans="2:4" x14ac:dyDescent="0.35">
      <c r="B75" s="2">
        <v>2015</v>
      </c>
      <c r="C75">
        <v>87.881500000000003</v>
      </c>
      <c r="D75" s="32"/>
    </row>
    <row r="76" spans="2:4" x14ac:dyDescent="0.35">
      <c r="B76" s="2">
        <v>2016</v>
      </c>
      <c r="C76">
        <v>89.548000000000002</v>
      </c>
      <c r="D76" s="32"/>
    </row>
    <row r="77" spans="2:4" x14ac:dyDescent="0.35">
      <c r="B77" s="2">
        <v>2017</v>
      </c>
      <c r="C77">
        <v>91.178600000000003</v>
      </c>
      <c r="D77" s="32"/>
    </row>
    <row r="78" spans="2:4" x14ac:dyDescent="0.35">
      <c r="B78" s="2">
        <v>2018</v>
      </c>
      <c r="C78">
        <v>93.001099999999994</v>
      </c>
      <c r="D78" s="32"/>
    </row>
    <row r="79" spans="2:4" x14ac:dyDescent="0.35">
      <c r="B79" s="2">
        <v>2019</v>
      </c>
      <c r="C79">
        <v>94.876300000000001</v>
      </c>
    </row>
    <row r="80" spans="2:4" x14ac:dyDescent="0.35">
      <c r="B80" s="2">
        <v>2020</v>
      </c>
      <c r="C80">
        <v>99.9238</v>
      </c>
    </row>
    <row r="81" spans="2:4" x14ac:dyDescent="0.35">
      <c r="B81" s="2">
        <v>2021</v>
      </c>
      <c r="C81">
        <v>100</v>
      </c>
      <c r="D81" s="36" t="s">
        <v>238</v>
      </c>
    </row>
    <row r="82" spans="2:4" x14ac:dyDescent="0.35">
      <c r="B82" t="s">
        <v>239</v>
      </c>
      <c r="C82" t="s">
        <v>240</v>
      </c>
    </row>
    <row r="83" spans="2:4" x14ac:dyDescent="0.35">
      <c r="B83" t="s">
        <v>241</v>
      </c>
      <c r="C83" t="s">
        <v>240</v>
      </c>
    </row>
    <row r="84" spans="2:4" x14ac:dyDescent="0.35">
      <c r="B84" t="s">
        <v>242</v>
      </c>
      <c r="C84" t="s">
        <v>240</v>
      </c>
    </row>
    <row r="85" spans="2:4" x14ac:dyDescent="0.35">
      <c r="B85" t="s">
        <v>243</v>
      </c>
      <c r="C85" t="s">
        <v>240</v>
      </c>
    </row>
    <row r="86" spans="2:4" x14ac:dyDescent="0.35">
      <c r="B86" t="s">
        <v>244</v>
      </c>
      <c r="C86" t="s">
        <v>240</v>
      </c>
    </row>
  </sheetData>
  <phoneticPr fontId="9" type="noConversion"/>
  <hyperlinks>
    <hyperlink ref="B3" r:id="rId1" xr:uid="{5CDE73B5-E259-404A-9194-C86AFDCAB49B}"/>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2020-09-25T09:10:48+00:00</Date_x0020_Opened>
    <Descriptor xmlns="0063f72e-ace3-48fb-9c1f-5b513408b31f">LOCSEN</Descriptor>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Economics and Analysis</TermName>
          <TermId xmlns="http://schemas.microsoft.com/office/infopath/2007/PartnerControls">ad665203-77be-4374-9e87-14a4bc867ca8</TermId>
        </TermInfo>
      </Terms>
    </m975189f4ba442ecbf67d4147307b177>
    <Security_x0020_Classification xmlns="0063f72e-ace3-48fb-9c1f-5b513408b31f">OFFICIAL</Security_x0020_Classification>
    <Retention_x0020_Label xmlns="a8f60570-4bd3-4f2b-950b-a996de8ab151">Corp PPP Review</Retention_x0020_Label>
    <Date_x0020_Closed xmlns="b413c3fd-5a3b-4239-b985-69032e371c04" xsi:nil="true"/>
    <TaxCatchAll xmlns="c278e07c-0436-44ae-bf20-0fa31c54bf35">
      <Value>1</Value>
    </TaxCatchAll>
    <_dlc_DocId xmlns="c278e07c-0436-44ae-bf20-0fa31c54bf35">5HFYA24XZEYF-1141082373-302482</_dlc_DocId>
    <_dlc_DocIdUrl xmlns="c278e07c-0436-44ae-bf20-0fa31c54bf35">
      <Url>https://beisgov.sharepoint.com/sites/EnergySecurityAnalysis/_layouts/15/DocIdRedir.aspx?ID=5HFYA24XZEYF-1141082373-302482</Url>
      <Description>5HFYA24XZEYF-1141082373-302482</Description>
    </_dlc_DocIdUrl>
    <LegacyData xmlns="aaacb922-5235-4a66-b188-303b9b46fbd7" xsi:nil="true"/>
    <lcf76f155ced4ddcb4097134ff3c332f xmlns="75e7ae58-aec4-4ab0-ae21-ab94226ea01a">
      <Terms xmlns="http://schemas.microsoft.com/office/infopath/2007/PartnerControls"/>
    </lcf76f155ced4ddcb4097134ff3c332f>
    <SharedWithUsers xmlns="c278e07c-0436-44ae-bf20-0fa31c54bf35">
      <UserInfo>
        <DisplayName>Mohamed, Irfan (Energy &amp; Security - ESNM)</DisplayName>
        <AccountId>129</AccountId>
        <AccountType/>
      </UserInfo>
      <UserInfo>
        <DisplayName>Jarvis, Clara (BEIS)</DisplayName>
        <AccountId>3428</AccountId>
        <AccountType/>
      </UserInfo>
      <UserInfo>
        <DisplayName>Waterhouse, Alec (Energy &amp; Security - ESNM)</DisplayName>
        <AccountId>214</AccountId>
        <AccountType/>
      </UserInfo>
      <UserInfo>
        <DisplayName>Chambers, Theresa (BEIS)</DisplayName>
        <AccountId>24</AccountId>
        <AccountType/>
      </UserInfo>
    </SharedWithUsers>
    <_dlc_DocIdPersistId xmlns="c278e07c-0436-44ae-bf20-0fa31c54bf35" xsi:nil="true"/>
    <Title_ xmlns="75e7ae58-aec4-4ab0-ae21-ab94226ea01a" xsi:nil="true"/>
    <TaxCatchAllLabel xmlns="c278e07c-0436-44ae-bf20-0fa31c54bf3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6" ma:contentTypeDescription="Create a new document." ma:contentTypeScope="" ma:versionID="e5d9ca516336a3faf035e9da0573558a">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684adb1f244c22faf30c2658dbd6ed7"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4:Government_x0020_Body" minOccurs="0"/>
                <xsd:element ref="ns4:Date_x0020_Opened" minOccurs="0"/>
                <xsd:element ref="ns4:Date_x0020_Closed" minOccurs="0"/>
                <xsd:element ref="ns5:Retention_x0020_Label" minOccurs="0"/>
                <xsd:element ref="ns6:LegacyData" minOccurs="0"/>
                <xsd:element ref="ns3:_dlc_DocIdUrl" minOccurs="0"/>
                <xsd:element ref="ns7:Title_" minOccurs="0"/>
                <xsd:element ref="ns7:MediaServiceMetadata" minOccurs="0"/>
                <xsd:element ref="ns7:MediaServiceFastMetadata" minOccurs="0"/>
                <xsd:element ref="ns7:MediaServiceDateTaken" minOccurs="0"/>
                <xsd:element ref="ns7:MediaServiceAutoTags" minOccurs="0"/>
                <xsd:element ref="ns7:MediaServiceLocation"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m975189f4ba442ecbf67d4147307b177" minOccurs="0"/>
                <xsd:element ref="ns3:_dlc_DocIdPersistId" minOccurs="0"/>
                <xsd:element ref="ns7:MediaLengthInSeconds" minOccurs="0"/>
                <xsd:element ref="ns3:TaxCatchAll" minOccurs="0"/>
                <xsd:element ref="ns7:lcf76f155ced4ddcb4097134ff3c332f" minOccurs="0"/>
                <xsd:element ref="ns7:MediaServiceOCR" minOccurs="0"/>
                <xsd:element ref="ns3:TaxCatchAllLabel"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3" nillable="true" ma:displayName="Descriptor" ma:default="" ma:format="Dropdown" ma:indexed="true" ma:internalName="Descriptor" ma:readOnly="false">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_dlc_DocIdUrl" ma:index="10"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hidden="true" ma:internalName="SharedWithDetails" ma:readOnly="true">
      <xsd:simpleType>
        <xsd:restriction base="dms:Note"/>
      </xsd:simpleType>
    </xsd:element>
    <xsd:element name="_dlc_DocId" ma:index="30" nillable="true" ma:displayName="Document ID Value" ma:description="The value of the document ID assigned to this item." ma:hidden="true" ma:indexed="true" ma:internalName="_dlc_DocId" ma:readOnly="true">
      <xsd:simpleType>
        <xsd:restriction base="dms:Text"/>
      </xsd:simpleType>
    </xsd:element>
    <xsd:element name="m975189f4ba442ecbf67d4147307b177" ma:index="31" nillable="true" ma:taxonomy="true" ma:internalName="m975189f4ba442ecbf67d4147307b177" ma:taxonomyFieldName="Business_x0020_Unit" ma:displayName="Business Unit" ma:readOnly="false" ma:default="1;#Energy, Economics and Analysis|ad665203-77be-4374-9e87-14a4bc867ca8"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_dlc_DocIdPersistId" ma:index="32" nillable="true" ma:displayName="Persist ID" ma:description="Keep ID on add." ma:hidden="true" ma:internalName="_dlc_DocIdPersistId" ma:readOnly="false">
      <xsd:simpleType>
        <xsd:restriction base="dms:Boolean"/>
      </xsd:simpleType>
    </xsd:element>
    <xsd:element name="TaxCatchAll" ma:index="34" nillable="true" ma:displayName="Taxonomy Catch All Column" ma:hidden="true" ma:list="{89afecb0-8ce9-450d-ae5e-05c49d4eb0ac}" ma:internalName="TaxCatchAll" ma:readOnly="false"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89afecb0-8ce9-450d-ae5e-05c49d4eb0ac}" ma:internalName="TaxCatchAllLabel" ma:readOnly="fals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5" nillable="true" ma:displayName="Government Body" ma:default="BEIS" ma:internalName="Government_x0020_Body" ma:readOnly="false">
      <xsd:simpleType>
        <xsd:restriction base="dms:Text">
          <xsd:maxLength value="255"/>
        </xsd:restriction>
      </xsd:simpleType>
    </xsd:element>
    <xsd:element name="Date_x0020_Opened" ma:index="6" nillable="true" ma:displayName="Date Opened" ma:default="[Today]" ma:format="DateOnly" ma:internalName="Date_x0020_Opened" ma:readOnly="false">
      <xsd:simpleType>
        <xsd:restriction base="dms:DateTime"/>
      </xsd:simpleType>
    </xsd:element>
    <xsd:element name="Date_x0020_Closed" ma:index="7" nillable="true" ma:displayName="Date Closed" ma:format="DateOnly" ma:internalName="Date_x0020_Clos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9"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Title_" ma:index="12" nillable="true" ma:displayName="Title_" ma:format="Dropdown" ma:internalName="Title_" ma:readOnly="false">
      <xsd:simpleType>
        <xsd:restriction base="dms:Note">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hidden="true" ma:internalName="MediaServiceAutoTags" ma:readOnly="true">
      <xsd:simpleType>
        <xsd:restriction base="dms:Text"/>
      </xsd:simpleType>
    </xsd:element>
    <xsd:element name="MediaServiceLocation" ma:index="23" nillable="true" ma:displayName="Location" ma:hidden="true" ma:internalName="MediaServiceLocation"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hidden="true" ma:internalName="MediaServiceKeyPoints" ma:readOnly="true">
      <xsd:simpleType>
        <xsd:restriction base="dms:Note"/>
      </xsd:simpleType>
    </xsd:element>
    <xsd:element name="MediaLengthInSeconds" ma:index="33" nillable="true" ma:displayName="Length (seconds)" ma:hidden="true"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36" nillable="true" ma:displayName="Extracted Text" ma:hidden="true" ma:internalName="MediaServiceOCR" ma:readOnly="true">
      <xsd:simpleType>
        <xsd:restriction base="dms:Note"/>
      </xsd:simpleType>
    </xsd:element>
    <xsd:element name="MediaServiceObjectDetectorVersions" ma:index="3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49DD8A-B587-400B-B90F-142BE38D03C7}">
  <ds:schemaRefs>
    <ds:schemaRef ds:uri="http://schemas.microsoft.com/sharepoint/v3/contenttype/forms"/>
  </ds:schemaRefs>
</ds:datastoreItem>
</file>

<file path=customXml/itemProps2.xml><?xml version="1.0" encoding="utf-8"?>
<ds:datastoreItem xmlns:ds="http://schemas.openxmlformats.org/officeDocument/2006/customXml" ds:itemID="{EF7C021E-799B-405B-B165-3753F9FD9C2E}">
  <ds:schemaRefs>
    <ds:schemaRef ds:uri="http://schemas.microsoft.com/sharepoint/events"/>
  </ds:schemaRefs>
</ds:datastoreItem>
</file>

<file path=customXml/itemProps3.xml><?xml version="1.0" encoding="utf-8"?>
<ds:datastoreItem xmlns:ds="http://schemas.openxmlformats.org/officeDocument/2006/customXml" ds:itemID="{641CF580-887F-440B-B6D9-2C823BC5E6E1}">
  <ds:schemaRefs>
    <ds:schemaRef ds:uri="http://schemas.microsoft.com/office/2006/metadata/properties"/>
    <ds:schemaRef ds:uri="http://schemas.microsoft.com/office/infopath/2007/PartnerControls"/>
    <ds:schemaRef ds:uri="b413c3fd-5a3b-4239-b985-69032e371c04"/>
    <ds:schemaRef ds:uri="0063f72e-ace3-48fb-9c1f-5b513408b31f"/>
    <ds:schemaRef ds:uri="c278e07c-0436-44ae-bf20-0fa31c54bf35"/>
    <ds:schemaRef ds:uri="a8f60570-4bd3-4f2b-950b-a996de8ab151"/>
    <ds:schemaRef ds:uri="aaacb922-5235-4a66-b188-303b9b46fbd7"/>
    <ds:schemaRef ds:uri="75e7ae58-aec4-4ab0-ae21-ab94226ea01a"/>
  </ds:schemaRefs>
</ds:datastoreItem>
</file>

<file path=customXml/itemProps4.xml><?xml version="1.0" encoding="utf-8"?>
<ds:datastoreItem xmlns:ds="http://schemas.openxmlformats.org/officeDocument/2006/customXml" ds:itemID="{FC9614E6-DDFB-4D75-B97C-3F867E182D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Description of variables</vt:lpstr>
      <vt:lpstr>Offshore LCOE</vt:lpstr>
      <vt:lpstr>CCGT LCOE calc</vt:lpstr>
      <vt:lpstr>Deflators</vt:lpstr>
      <vt:lpstr>Deflator_2010</vt:lpstr>
      <vt:lpstr>Deflator_2011</vt:lpstr>
      <vt:lpstr>Deflator_2012</vt:lpstr>
      <vt:lpstr>Deflator_2013</vt:lpstr>
      <vt:lpstr>Deflator_2014</vt:lpstr>
      <vt:lpstr>Deflator_2015</vt:lpstr>
      <vt:lpstr>Deflator_2016</vt:lpstr>
      <vt:lpstr>Deflator_2017</vt:lpstr>
      <vt:lpstr>Deflator_2018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Wareing, Barney (BEIS)</dc:creator>
  <cp:keywords/>
  <dc:description/>
  <cp:lastModifiedBy>Inwood, Jennifer (Energy Security)</cp:lastModifiedBy>
  <cp:revision/>
  <dcterms:created xsi:type="dcterms:W3CDTF">2020-09-24T08:01:13Z</dcterms:created>
  <dcterms:modified xsi:type="dcterms:W3CDTF">2023-08-31T19:56:45Z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2020-09-24T08:11:55Z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941c74e1-4e9f-450a-af9a-0000251dacbc</vt:lpwstr>
  </property>
  <property fmtid="{D5CDD505-2E9C-101B-9397-08002B2CF9AE}" pid="8" name="MSIP_Label_ba62f585-b40f-4ab9-bafe-39150f03d124_ContentBits">
    <vt:lpwstr>0</vt:lpwstr>
  </property>
  <property fmtid="{D5CDD505-2E9C-101B-9397-08002B2CF9AE}" pid="9" name="ContentTypeId">
    <vt:lpwstr>0x010100F4582DC177B735439E316E7A5776D78C</vt:lpwstr>
  </property>
  <property fmtid="{D5CDD505-2E9C-101B-9397-08002B2CF9AE}" pid="10" name="_dlc_DocIdItemGuid">
    <vt:lpwstr>62605bc6-59cc-45c0-bae4-2bdc655bf57b</vt:lpwstr>
  </property>
  <property fmtid="{D5CDD505-2E9C-101B-9397-08002B2CF9AE}" pid="11" name="Business Unit">
    <vt:lpwstr>1;#Energy, Economics and Analysis|ad665203-77be-4374-9e87-14a4bc867ca8</vt:lpwstr>
  </property>
  <property fmtid="{D5CDD505-2E9C-101B-9397-08002B2CF9AE}" pid="12" name="MediaServiceImageTags">
    <vt:lpwstr/>
  </property>
  <property fmtid="{D5CDD505-2E9C-101B-9397-08002B2CF9AE}" pid="13" name="_ExtendedDescription">
    <vt:lpwstr/>
  </property>
</Properties>
</file>