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5B686644-9B13-4BDD-B0CD-19020DA0E959}" xr6:coauthVersionLast="47" xr6:coauthVersionMax="47" xr10:uidLastSave="{00000000-0000-0000-0000-000000000000}"/>
  <bookViews>
    <workbookView xWindow="-110" yWindow="-110" windowWidth="19420" windowHeight="1042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<sst xmlns="http://schemas.openxmlformats.org/spreadsheetml/2006/main" count="419" uniqueCount="400">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</sst>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topLeftCell="A7" zoomScaleNormal="100" workbookViewId="0">
      <selection activeCell="C8" sqref="C8"/>
    </sheetView>
  </sheetViews>
  <sheetFormatPr defaultRowHeight="14.5" x14ac:dyDescent="0.35"/>
  <cols>
    <col min="1" max="1" width="120.7265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0</v>
      </c>
      <c r="C21" s="37" t="str">
        <f t="shared" ref="C21:C26" si="0">IF(B21=1,"Yes","No")</f>
        <v>No</v>
      </c>
    </row>
    <row r="22" spans="1:13" ht="15.5" x14ac:dyDescent="0.35">
      <c r="A22" s="38" t="s">
        <v>176</v>
      </c>
      <c r="B22" s="39">
        <f>IF(ISBLANK('Spend return'!B24),0,1)*IF(ISNUMBER(SEARCH("@",'Spend return'!B25)),1,0)</f>
        <v>0</v>
      </c>
      <c r="C22" s="40" t="str">
        <f t="shared" si="0"/>
        <v>No</v>
      </c>
    </row>
    <row r="23" spans="1:13" ht="15.5" x14ac:dyDescent="0.35">
      <c r="A23" s="38" t="s">
        <v>178</v>
      </c>
      <c r="B23" s="39">
        <f>IF('Spend return'!B30="Yes - the funding has been allocated in full to adult social care",1,0)</f>
        <v>0</v>
      </c>
      <c r="C23" s="40" t="str">
        <f t="shared" si="0"/>
        <v>No</v>
      </c>
    </row>
    <row r="24" spans="1:13" ht="15.5" x14ac:dyDescent="0.35">
      <c r="A24" s="38" t="s">
        <v>179</v>
      </c>
      <c r="B24" s="39">
        <f>IF(OR('Spend return'!B35="Yes - we are targeting this area",'Spend return'!B36="Yes - we are targeting this area",'Spend return'!B37="Yes - we are targeting this area"),1,0)</f>
        <v>0</v>
      </c>
      <c r="C24" s="40" t="str">
        <f t="shared" si="0"/>
        <v>No</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0</v>
      </c>
      <c r="C25" s="40" t="str">
        <f t="shared" si="0"/>
        <v>No</v>
      </c>
    </row>
    <row r="26" spans="1:13" ht="15.5" x14ac:dyDescent="0.35">
      <c r="A26" s="41" t="s">
        <v>181</v>
      </c>
      <c r="B26" s="42">
        <f>IFERROR(IF(AND('Spend return'!B45&gt;='Spend return'!B19-100,'Spend return'!B45&lt;='Spend return'!B19+100),1,0),0)</f>
        <v>0</v>
      </c>
      <c r="C26" s="43" t="str">
        <f t="shared" si="0"/>
        <v>No</v>
      </c>
    </row>
    <row r="27" spans="1:13" ht="15.5" x14ac:dyDescent="0.35">
      <c r="A27" s="33" t="s">
        <v>382</v>
      </c>
    </row>
    <row r="28" spans="1:13" ht="15.5" x14ac:dyDescent="0.35">
      <c r="A28" s="35" t="s">
        <v>182</v>
      </c>
      <c r="B28" s="44">
        <f>IF(ISBLANK('Qualitative report'!A19),0,1)</f>
        <v>0</v>
      </c>
      <c r="C28" s="37" t="str">
        <f>IF(B28=1,"Yes","No")</f>
        <v>No</v>
      </c>
    </row>
    <row r="29" spans="1:13" ht="15.5" x14ac:dyDescent="0.35">
      <c r="A29" s="41" t="s">
        <v>387</v>
      </c>
      <c r="B29" s="45">
        <f>IF(ISBLANK('Qualitative report'!A23),0,1)</f>
        <v>0</v>
      </c>
      <c r="C29" s="43" t="str">
        <f>IF(B29=1,"Yes","No")</f>
        <v>No</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workbookViewId="0">
      <selection activeCell="A15" sqref="A15"/>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row>
    <row r="19" spans="1:11" ht="15.5" x14ac:dyDescent="0.35">
      <c r="A19" s="7" t="s">
        <v>9</v>
      </c>
      <c r="B19" s="9" t="str">
        <f>IFERROR(INDEX('LA Allocations'!B2:B154,MATCH('Spend return'!B18,'LA Allocations'!A2:A154,0)),"")</f>
        <v/>
      </c>
    </row>
    <row r="22" spans="1:11" ht="15.5" x14ac:dyDescent="0.35">
      <c r="A22" s="4" t="s">
        <v>10</v>
      </c>
    </row>
    <row r="23" spans="1:11" ht="15.5" x14ac:dyDescent="0.35">
      <c r="A23" s="6" t="s">
        <v>7</v>
      </c>
      <c r="B23" s="6" t="s">
        <v>383</v>
      </c>
    </row>
    <row r="24" spans="1:11" ht="15.5" x14ac:dyDescent="0.35">
      <c r="A24" s="7" t="s">
        <v>11</v>
      </c>
      <c r="B24" s="10"/>
    </row>
    <row r="25" spans="1:11" ht="15.5" x14ac:dyDescent="0.35">
      <c r="A25" s="7" t="s">
        <v>12</v>
      </c>
      <c r="B25" s="11"/>
    </row>
    <row r="28" spans="1:11" ht="15.5" x14ac:dyDescent="0.35">
      <c r="A28" s="4" t="s">
        <v>177</v>
      </c>
    </row>
    <row r="29" spans="1:11" ht="15.5" x14ac:dyDescent="0.35">
      <c r="A29" s="6" t="s">
        <v>7</v>
      </c>
      <c r="B29" s="6" t="s">
        <v>8</v>
      </c>
    </row>
    <row r="30" spans="1:11" ht="15.5" x14ac:dyDescent="0.35">
      <c r="A30" s="12" t="s">
        <v>13</v>
      </c>
      <c r="B30" s="8"/>
    </row>
    <row r="33" spans="1:3" ht="15.5" x14ac:dyDescent="0.35">
      <c r="A33" s="4" t="s">
        <v>187</v>
      </c>
    </row>
    <row r="34" spans="1:3" ht="15.5" x14ac:dyDescent="0.35">
      <c r="A34" s="6" t="s">
        <v>7</v>
      </c>
      <c r="B34" s="6" t="s">
        <v>8</v>
      </c>
    </row>
    <row r="35" spans="1:3" ht="15.5" x14ac:dyDescent="0.35">
      <c r="A35" s="7" t="s">
        <v>189</v>
      </c>
      <c r="B35" s="13"/>
    </row>
    <row r="36" spans="1:3" ht="15.5" x14ac:dyDescent="0.35">
      <c r="A36" s="7" t="s">
        <v>14</v>
      </c>
      <c r="B36" s="13"/>
    </row>
    <row r="37" spans="1:3" ht="15.5" x14ac:dyDescent="0.35">
      <c r="A37" s="14" t="s">
        <v>190</v>
      </c>
      <c r="B37" s="15"/>
    </row>
    <row r="40" spans="1:3" ht="15.5" x14ac:dyDescent="0.35">
      <c r="A40" s="4" t="s">
        <v>391</v>
      </c>
    </row>
    <row r="41" spans="1:3" ht="15.5" x14ac:dyDescent="0.35">
      <c r="A41" s="6" t="s">
        <v>7</v>
      </c>
      <c r="B41" s="6" t="s">
        <v>8</v>
      </c>
    </row>
    <row r="42" spans="1:3" ht="15.5" x14ac:dyDescent="0.35">
      <c r="A42" s="7" t="s">
        <v>191</v>
      </c>
      <c r="B42" s="16"/>
      <c r="C42" s="46" t="str">
        <f>IF(AND(B42&gt;0,B35="No - we are not targeting this area"),"Warning: local authority has reported spend in area that they are not targeting.","")</f>
        <v/>
      </c>
    </row>
    <row r="43" spans="1:3" ht="15.5" x14ac:dyDescent="0.35">
      <c r="A43" s="7" t="s">
        <v>16</v>
      </c>
      <c r="B43" s="16"/>
      <c r="C43" s="46" t="str">
        <f>IF(AND(B43&gt;0,B36="No - we are not targeting this area"),"Warning: local authority has reported spend in area that they are not targeting.","")</f>
        <v/>
      </c>
    </row>
    <row r="44" spans="1:3" ht="15.5" x14ac:dyDescent="0.35">
      <c r="A44" s="7" t="s">
        <v>192</v>
      </c>
      <c r="B44" s="16"/>
      <c r="C44" s="46" t="str">
        <f>IF(AND(B44&gt;0,B37="No - we are not targeting this area"),"Warning: local authority has reported spend in area that they are not targeting.","")</f>
        <v/>
      </c>
    </row>
    <row r="45" spans="1:3" ht="15.5" x14ac:dyDescent="0.35">
      <c r="A45" s="17" t="s">
        <v>15</v>
      </c>
      <c r="B45" s="9">
        <f>IFERROR(SUM(B42:B44),"")</f>
        <v>0</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workbookViewId="0">
      <selection activeCell="B2" sqref="B2"/>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row>
    <row r="22" spans="1:16" ht="15.5" x14ac:dyDescent="0.35">
      <c r="A22" s="4" t="s">
        <v>188</v>
      </c>
    </row>
    <row r="23" spans="1:16" ht="360" customHeight="1" x14ac:dyDescent="0.35">
      <c r="A23" s="21"/>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BLANK</v>
      </c>
      <c r="C5" t="str">
        <f>IF(ISBLANK('Spend return'!B18),"BLANK",INDEX('LA Allocations'!$C$2:$C$154,MATCH('Spend return'!B18,'LA Allocations'!$A$2:$A$154,0)))</f>
        <v>BLANK</v>
      </c>
      <c r="D5" t="str">
        <f>IF(ISBLANK('Spend return'!B19),"BLANK",'Spend return'!B19)</f>
        <v/>
      </c>
      <c r="E5" t="str">
        <f>IF(ISBLANK('Spend return'!B24),"BLANK",'Spend return'!B24)</f>
        <v>BLANK</v>
      </c>
      <c r="F5" t="str">
        <f>IF(ISBLANK('Spend return'!B25),"BLANK",'Spend return'!B25)</f>
        <v>BLANK</v>
      </c>
      <c r="G5" t="str">
        <f>IF(ISBLANK('Spend return'!B30),"BLANK",'Spend return'!B30)</f>
        <v>BLANK</v>
      </c>
      <c r="H5" t="str">
        <f>IF(ISBLANK('Spend return'!B35),"BLANK",'Spend return'!B35)</f>
        <v>BLANK</v>
      </c>
      <c r="I5" t="str">
        <f>IF(ISBLANK('Spend return'!B36),"BLANK",'Spend return'!B36)</f>
        <v>BLANK</v>
      </c>
      <c r="J5" t="str">
        <f>IF(ISBLANK('Spend return'!B37),"BLANK",'Spend return'!B37)</f>
        <v>BLANK</v>
      </c>
      <c r="K5" t="str">
        <f>IF(ISBLANK('Spend return'!B42),"BLANK",'Spend return'!B42)</f>
        <v>BLANK</v>
      </c>
      <c r="L5" t="str">
        <f>IF(ISBLANK('Spend return'!B43),"BLANK",'Spend return'!B43)</f>
        <v>BLANK</v>
      </c>
      <c r="M5" t="str">
        <f>IF(ISBLANK('Spend return'!B44),"BLANK",'Spend return'!B44)</f>
        <v>BLANK</v>
      </c>
      <c r="N5">
        <f>IF(ISBLANK('Spend return'!B45),"BLANK",'Spend return'!B45)</f>
        <v>0</v>
      </c>
      <c r="O5" t="str">
        <f>IF(ISBLANK('Qualitative report'!A19),"BLANK",'Qualitative report'!A19)</f>
        <v>BLANK</v>
      </c>
      <c r="P5" t="str">
        <f>IF(ISBLANK('Qualitative report'!A23),"BLANK",'Qualitative report'!A23)</f>
        <v>BLANK</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2023-08-31T11:24:13Z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