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20" windowWidth="14140" windowHeight="8700" activeTab="0"/>
  </bookViews>
  <sheets>
    <sheet name="Production, Imports &amp; Exports" sheetId="1" r:id="rId1"/>
    <sheet name="Inland Deliveries of Products" sheetId="2" r:id="rId2"/>
    <sheet name="Sources" sheetId="3" r:id="rId3"/>
  </sheets>
  <externalReferences>
    <externalReference r:id="rId6"/>
  </externalReferences>
  <definedNames>
    <definedName name="_xlnm.Print_Area" localSheetId="1">'Inland Deliveries of Products'!$A$1:$AI$177</definedName>
    <definedName name="_xlnm.Print_Area" localSheetId="0">'Production, Imports &amp; Exports'!$A$1:$X$164</definedName>
    <definedName name="_xlnm.Print_Area">'Production, Imports &amp; Exports'!$A$1:$X$162</definedName>
    <definedName name="_xlnm.Print_Titles" localSheetId="1">'Inland Deliveries of Products'!$A:$B,'Inland Deliveries of Products'!$1:$8</definedName>
    <definedName name="_xlnm.Print_Titles" localSheetId="0">'Production, Imports &amp; Exports'!$A:$A,'Production, Imports &amp; Exports'!$1:$11</definedName>
    <definedName name="_xlnm.Print_Titles">'Production, Imports &amp; Exports'!$A:$A,'Production, Imports &amp; Exports'!$1:$11</definedName>
    <definedName name="vvvvv">'[1]modelled 3.1.3'!$A:$B,'[1]modelled 3.1.3'!$1:$8</definedName>
  </definedNames>
  <calcPr fullCalcOnLoad="1"/>
</workbook>
</file>

<file path=xl/sharedStrings.xml><?xml version="1.0" encoding="utf-8"?>
<sst xmlns="http://schemas.openxmlformats.org/spreadsheetml/2006/main" count="233" uniqueCount="183">
  <si>
    <t>Thousand tonnes</t>
  </si>
  <si>
    <t>Crude oil (3)</t>
  </si>
  <si>
    <t>Oil products</t>
  </si>
  <si>
    <t>Net exports</t>
  </si>
  <si>
    <t>Crude oil</t>
  </si>
  <si>
    <t xml:space="preserve">Ratio of </t>
  </si>
  <si>
    <t>Imports:</t>
  </si>
  <si>
    <t>Ratio of</t>
  </si>
  <si>
    <t>indigenous</t>
  </si>
  <si>
    <t>exports</t>
  </si>
  <si>
    <t>Share of</t>
  </si>
  <si>
    <t>Refinery</t>
  </si>
  <si>
    <t>Inland</t>
  </si>
  <si>
    <t>Crude</t>
  </si>
  <si>
    <t>Oil</t>
  </si>
  <si>
    <t>imports to ref.</t>
  </si>
  <si>
    <t>production to</t>
  </si>
  <si>
    <t>to indigenous</t>
  </si>
  <si>
    <t>inland</t>
  </si>
  <si>
    <t>Imports</t>
  </si>
  <si>
    <t>Exports</t>
  </si>
  <si>
    <t>throughput</t>
  </si>
  <si>
    <t>ref. throughput</t>
  </si>
  <si>
    <t>production</t>
  </si>
  <si>
    <t>deliveries</t>
  </si>
  <si>
    <t>Total</t>
  </si>
  <si>
    <t>Landward</t>
  </si>
  <si>
    <t>Ratio</t>
  </si>
  <si>
    <t>Percentage</t>
  </si>
  <si>
    <t>(5) A minus (-) signifies that in that particular year imports were greater than exports.</t>
  </si>
  <si>
    <t>(3) Includes natural gas liquids and feedstocks.</t>
  </si>
  <si>
    <t>(4) Excludes products used as fuels within refinery processes.</t>
  </si>
  <si>
    <r>
      <t xml:space="preserve">Indigenous production </t>
    </r>
    <r>
      <rPr>
        <i/>
        <sz val="8.5"/>
        <rFont val="Arial"/>
        <family val="2"/>
      </rPr>
      <t>(6)</t>
    </r>
  </si>
  <si>
    <r>
      <t>output</t>
    </r>
    <r>
      <rPr>
        <i/>
        <sz val="8.5"/>
        <rFont val="Arial"/>
        <family val="2"/>
      </rPr>
      <t xml:space="preserve"> (4)</t>
    </r>
  </si>
  <si>
    <r>
      <t xml:space="preserve">deliveries </t>
    </r>
    <r>
      <rPr>
        <i/>
        <sz val="8.5"/>
        <rFont val="Arial"/>
        <family val="2"/>
      </rPr>
      <t>(4)</t>
    </r>
  </si>
  <si>
    <r>
      <t>oil</t>
    </r>
    <r>
      <rPr>
        <i/>
        <sz val="8.5"/>
        <rFont val="Arial"/>
        <family val="2"/>
      </rPr>
      <t xml:space="preserve"> (5)</t>
    </r>
  </si>
  <si>
    <r>
      <t xml:space="preserve">products </t>
    </r>
    <r>
      <rPr>
        <i/>
        <sz val="8.5"/>
        <rFont val="Arial"/>
        <family val="2"/>
      </rPr>
      <t>(5)</t>
    </r>
  </si>
  <si>
    <r>
      <t xml:space="preserve">Total </t>
    </r>
    <r>
      <rPr>
        <i/>
        <sz val="8.5"/>
        <rFont val="Arial"/>
        <family val="2"/>
      </rPr>
      <t>(5)</t>
    </r>
  </si>
  <si>
    <t>Motor</t>
  </si>
  <si>
    <t>Gas</t>
  </si>
  <si>
    <t>Fuel</t>
  </si>
  <si>
    <t>DERV</t>
  </si>
  <si>
    <t>Other</t>
  </si>
  <si>
    <t>Gases</t>
  </si>
  <si>
    <t>Feedstocks for Petchem</t>
  </si>
  <si>
    <t>Kerosene</t>
  </si>
  <si>
    <t>Naphtha</t>
  </si>
  <si>
    <t>Aviation</t>
  </si>
  <si>
    <t>Marine</t>
  </si>
  <si>
    <t>TOTAL</t>
  </si>
  <si>
    <t>Butane &amp;</t>
  </si>
  <si>
    <t>Petroleum</t>
  </si>
  <si>
    <t>(LDF) for</t>
  </si>
  <si>
    <t>Wide Cut</t>
  </si>
  <si>
    <t>Industrial</t>
  </si>
  <si>
    <t>White</t>
  </si>
  <si>
    <t>Turbine</t>
  </si>
  <si>
    <t>Burning</t>
  </si>
  <si>
    <t>Vaporising</t>
  </si>
  <si>
    <t>Diesel</t>
  </si>
  <si>
    <t>Lubricating</t>
  </si>
  <si>
    <t>Paraffin</t>
  </si>
  <si>
    <t>Misc.</t>
  </si>
  <si>
    <t>(inc Refinery</t>
  </si>
  <si>
    <t>Propane</t>
  </si>
  <si>
    <t>(LDF)</t>
  </si>
  <si>
    <t>Products</t>
  </si>
  <si>
    <t>Gasworks</t>
  </si>
  <si>
    <t>Spirit</t>
  </si>
  <si>
    <t>Gasoline</t>
  </si>
  <si>
    <t>Bitumen</t>
  </si>
  <si>
    <t>Wax</t>
  </si>
  <si>
    <t>Coke</t>
  </si>
  <si>
    <t>PRODUCTS</t>
  </si>
  <si>
    <t>Fuel)</t>
  </si>
  <si>
    <t>(2) Data highlighted in yellow has been estimated, due to unavailability of actual data.</t>
  </si>
  <si>
    <t>(6) Between 1920 and 1962 (highlighted in pale yellow), indigenous production of Crude Oil included Shale Oil</t>
  </si>
  <si>
    <t>1890 - 1920</t>
  </si>
  <si>
    <t>Source</t>
  </si>
  <si>
    <t>Comments</t>
  </si>
  <si>
    <t>Internal handwritten tables</t>
  </si>
  <si>
    <t>Data for 1890, 1900 and 1910 was taken from the table, and years in between were obtained using straight line extrapolation (highlighted in green).</t>
  </si>
  <si>
    <t>Crude oil exports: Table 156 of DUKES 1951</t>
  </si>
  <si>
    <t>Crude oil production, imports and refinery throughput: Table 154 of DUKES 1951</t>
  </si>
  <si>
    <t>Petroleum products exports: Table 156 of DUKES 1951</t>
  </si>
  <si>
    <t>Petroleum products imports: Internal handwritten tables</t>
  </si>
  <si>
    <t>Indigenous production included Shale Oil production until 1962 (highlighted in yellow)</t>
  </si>
  <si>
    <t>Includes re-exports</t>
  </si>
  <si>
    <t>1921 - 1949</t>
  </si>
  <si>
    <t>1959 - 1962</t>
  </si>
  <si>
    <t>1963 - 1965</t>
  </si>
  <si>
    <t>In 1963, indigenous production became completely crude oil (no shale oil)</t>
  </si>
  <si>
    <t>1966 - 1967</t>
  </si>
  <si>
    <t>1968 - 1977</t>
  </si>
  <si>
    <t>1998 - 2005</t>
  </si>
  <si>
    <t>1870 - 1938</t>
  </si>
  <si>
    <t>Internal handwritten table</t>
  </si>
  <si>
    <t>Only total consumption data (ie no product breakdown) for 1870-1898</t>
  </si>
  <si>
    <t>1940 - 1948</t>
  </si>
  <si>
    <t>Data taken from table 119 of DUKES 1964</t>
  </si>
  <si>
    <t>Data taken from table 30 of DUKES 1974</t>
  </si>
  <si>
    <t>Data taken from table 43 of DUKES 1977</t>
  </si>
  <si>
    <t>Data taken from table 44 of DUKES 1979</t>
  </si>
  <si>
    <t>Data taken from table 43 of DUKES 1980</t>
  </si>
  <si>
    <t>Data taken from table 45 of DUKES 1981</t>
  </si>
  <si>
    <t>Data taken from table 35 of DUKES 1982</t>
  </si>
  <si>
    <t>Data taken from table 35 of DUKES 1983</t>
  </si>
  <si>
    <t>Data taken from table 34 of DUKES 1984</t>
  </si>
  <si>
    <t>Data taken from table 34 of DUKES 1985</t>
  </si>
  <si>
    <t>Data taken from table 33 of DUKES 1986</t>
  </si>
  <si>
    <t>Data taken from table 33 of DUKES 1987</t>
  </si>
  <si>
    <t>Data taken from table 33 of DUKES 1988</t>
  </si>
  <si>
    <t>Data taken from table 33 of DUKES 1989</t>
  </si>
  <si>
    <t>Data taken from table 30 of DUKES 1990</t>
  </si>
  <si>
    <t>Data taken from table 29 of DUKES 1991</t>
  </si>
  <si>
    <t>Data taken from table 29 of DUKES 1992</t>
  </si>
  <si>
    <t>Data taken from table 30 of DUKES 1993</t>
  </si>
  <si>
    <t>Data taken from table 30 of DUKES 1994</t>
  </si>
  <si>
    <t>Data taken from table 29 of DUKES 1995</t>
  </si>
  <si>
    <t>Data taken from table 29 of DUKES 1996</t>
  </si>
  <si>
    <t>Data taken from table 38 of DUKES 1997</t>
  </si>
  <si>
    <t>Data taken from table 3.3 of DUKES 1999</t>
  </si>
  <si>
    <t>Data taken from table 3.3 of DUKES 2000</t>
  </si>
  <si>
    <t>1949 - 1959</t>
  </si>
  <si>
    <t>1960 - 1967</t>
  </si>
  <si>
    <t>1968 - 1975</t>
  </si>
  <si>
    <t>1976 - 1978</t>
  </si>
  <si>
    <t>1979 - 1982</t>
  </si>
  <si>
    <t>1983 - 1986</t>
  </si>
  <si>
    <t>1987 - 1989</t>
  </si>
  <si>
    <t>1990 - 1993</t>
  </si>
  <si>
    <t>1994 - 1995</t>
  </si>
  <si>
    <t>Data taken from table 155 of  DUKES 1950</t>
  </si>
  <si>
    <t>Data taken from table 117 of DUKES 1961</t>
  </si>
  <si>
    <t>Data taken from table 45 of DUKES 1968-69</t>
  </si>
  <si>
    <t>Data taken from table 46 of DUKES 1977</t>
  </si>
  <si>
    <t>Data taken from table 49 of DUKES 1981</t>
  </si>
  <si>
    <t>Data taken from table 39 of DUKES 1984</t>
  </si>
  <si>
    <t>Data taken from table 38 of DUKES 1988</t>
  </si>
  <si>
    <t>Data taken from table 35 of DUKES 1991</t>
  </si>
  <si>
    <t>Data taken from table 34 of DUKES 1995</t>
  </si>
  <si>
    <t>Data taken from table 43 of DUKES 1997</t>
  </si>
  <si>
    <t>Data taken from table 3.6 of DUKES 1999</t>
  </si>
  <si>
    <t>Data taken from table 3.6 of DUKES 2000</t>
  </si>
  <si>
    <t xml:space="preserve">Data for Crude Oil can be found in DUKES table 3.1-3.3 on the DTI website: </t>
  </si>
  <si>
    <t>www.dtistats.net/energystats/dukes3_1-3_3.xls</t>
  </si>
  <si>
    <t>Data for Oil Products can be found in DUKES table 3.4-3.6 on the DTI website:</t>
  </si>
  <si>
    <t>www.dtistats.net/energystats/dukes3_4-3_6.xls</t>
  </si>
  <si>
    <t>Data can be found in DUKES table 3.4-3.6 on the DTI website:</t>
  </si>
  <si>
    <t xml:space="preserve">                1547</t>
  </si>
  <si>
    <t>Data taken from table 118 of DUKES 1946-47</t>
  </si>
  <si>
    <t>Not all fuel data was available for this year and has been reported in the groups for which the data was given</t>
  </si>
  <si>
    <t>DUKES 2007</t>
  </si>
  <si>
    <t>DUKES 2008</t>
  </si>
  <si>
    <t>DUKES 2009</t>
  </si>
  <si>
    <t xml:space="preserve">     and Annex C.</t>
  </si>
  <si>
    <t xml:space="preserve">(1) Aggregate monthly data on crude oil production and trade in oil and oil products are available  - see DUKES Chapter 3 </t>
  </si>
  <si>
    <t>(2) The methodolgy for calculating deliveries to the petrochemical industry was revised from 2005 onwards</t>
  </si>
  <si>
    <t xml:space="preserve">Sources for Crude oil and petroleum products: production, imports and exports </t>
  </si>
  <si>
    <t>DUKES 2010</t>
  </si>
  <si>
    <t>DUKES 2011</t>
  </si>
  <si>
    <t>Sources for Historic Inland Deliveries of Petroleum Products</t>
  </si>
  <si>
    <t>DUKES 2012</t>
  </si>
  <si>
    <t>DUKES 2013</t>
  </si>
  <si>
    <t>DUKES 2014</t>
  </si>
  <si>
    <t>DUKES 2015</t>
  </si>
  <si>
    <t>DUKES 2016</t>
  </si>
  <si>
    <t>(8) Cells highlighted in pale green have been estimated using straight line extrapolation.</t>
  </si>
  <si>
    <r>
      <t>Feed stocks</t>
    </r>
    <r>
      <rPr>
        <i/>
        <sz val="8.5"/>
        <rFont val="Arial"/>
        <family val="2"/>
      </rPr>
      <t xml:space="preserve"> (7)</t>
    </r>
  </si>
  <si>
    <r>
      <t xml:space="preserve">Total </t>
    </r>
    <r>
      <rPr>
        <b/>
        <vertAlign val="superscript"/>
        <sz val="7.25"/>
        <rFont val="Arial"/>
        <family val="2"/>
      </rPr>
      <t>(2) (3)</t>
    </r>
  </si>
  <si>
    <t>(3) From 2015 quantities received at refineries from petrochemical plants have been removed from Feedstocks for Petchem and recorded under other transformation in Table 3.2 to 3.4. This has been rolled back to 2013.</t>
  </si>
  <si>
    <t>DUKES 2017</t>
  </si>
  <si>
    <t>(1) Product breakdown not available for data before 1899</t>
  </si>
  <si>
    <t>DUKES 2018</t>
  </si>
  <si>
    <t>DUKES 2019</t>
  </si>
  <si>
    <t>DUKES 2020</t>
  </si>
  <si>
    <t>(7) Backflows received from petrochemical processing plants have been included from 2013. See Methodology document for further details.</t>
  </si>
  <si>
    <t>https://www.gov.uk/government/collections/oil-statistics#methodology</t>
  </si>
  <si>
    <t>DUKES 2021</t>
  </si>
  <si>
    <t>DUKES 2022</t>
  </si>
  <si>
    <t>DUKES 2023</t>
  </si>
  <si>
    <t>Crude oil and petroleum products: production, imports and exports [note 1] [note 2], 1890 to 2022</t>
  </si>
  <si>
    <t>Historic Inland Deliveries of Petroleum Products, 1870 - 2022 [note 1] [note 2]</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</si>
</sst>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 ;\-#,##0\ ;&quot;- &quot;"/>
    <numFmt numFmtId="167" formatCode="#,##0.000\ ;\-#,##0.000\ ;&quot;- &quot;"/>
    <numFmt numFmtId="168" formatCode="#,##0.0\ ;\-#,##0.0\ &quot;- &quot;"/>
    <numFmt numFmtId="169" formatCode="#,##0\r;\-#,##0\r;&quot;-r&quot;"/>
    <numFmt numFmtId="170" formatCode="#,##0.000\r;\-#,##0.000\r;&quot;-r&quot;"/>
    <numFmt numFmtId="171" formatCode="#,##0.0\r;\-#,##0.0\r&quot;-r&quot;"/>
    <numFmt numFmtId="172" formatCode="#,##0.0"/>
    <numFmt numFmtId="173" formatCode="#,##0\r"/>
    <numFmt numFmtId="174" formatCode="#,##0.00\ ;\-#,##0.00\ &quot;- &quot;"/>
    <numFmt numFmtId="175" formatCode="#,##0.00\r;\-#,##0.00\r&quot;-r&quot;"/>
    <numFmt numFmtId="176" formatCode="0.00\r"/>
    <numFmt numFmtId="177" formatCode="00000"/>
    <numFmt numFmtId="178" formatCode="0.00000"/>
    <numFmt numFmtId="179" formatCode="0.0000"/>
    <numFmt numFmtId="180" formatCode="&quot;Yes&quot;;&quot;Yes&quot;;&quot;No&quot;"/>
    <numFmt numFmtId="181" formatCode="&quot;True&quot;;&quot;True&quot;;&quot;False&quot;"/>
    <numFmt numFmtId="182" formatCode="&quot;On&quot;;&quot;On&quot;;&quot;Off&quot;"/>
    <numFmt numFmtId="183" formatCode="[$€-2]\ #,##0.00_);[Red]\([$€-2]\ #,##0.00\)"/>
    <numFmt numFmtId="184" formatCode="0\ \p;;;@&quot; p&quot;"/>
    <numFmt numFmtId="185" formatCode="#,##0.000\ ;\-#,##0.000\ &quot;- &quot;"/>
    <numFmt numFmtId="186" formatCode="#,##0.0000\ ;\-#,##0.0000\ &quot;- &quot;"/>
    <numFmt numFmtId="187" formatCode="#,##0\ ;\-#,##0\ &quot;- &quot;"/>
    <numFmt numFmtId="188" formatCode="[$-809]dd\ mmmm\ yyyy"/>
  </numFmts>
  <fonts count="66">
    <font>
      <sz val="12"/>
      <name val="Arial"/>
      <family val="0"/>
    </font>
    <font>
      <sz val="10"/>
      <name val="Arial"/>
      <family val="2"/>
    </font>
    <font>
      <u val="single"/>
      <sz val="10"/>
      <color indexed="36"/>
      <name val="Arial"/>
      <family val="2"/>
    </font>
    <font>
      <u val="single"/>
      <sz val="10"/>
      <color indexed="12"/>
      <name val="Arial"/>
      <family val="2"/>
    </font>
    <font>
      <sz val="18"/>
      <color indexed="12"/>
      <name val="Arial"/>
      <family val="2"/>
    </font>
    <font>
      <b/>
      <sz val="18"/>
      <color indexed="12"/>
      <name val="Arial"/>
      <family val="2"/>
    </font>
    <font>
      <sz val="9"/>
      <name val="Arial"/>
      <family val="2"/>
    </font>
    <font>
      <b/>
      <sz val="9"/>
      <name val="Arial"/>
      <family val="2"/>
    </font>
    <font>
      <sz val="8.5"/>
      <name val="Arial"/>
      <family val="2"/>
    </font>
    <font>
      <i/>
      <sz val="8.5"/>
      <name val="Arial"/>
      <family val="2"/>
    </font>
    <font>
      <sz val="8"/>
      <name val="Arial"/>
      <family val="2"/>
    </font>
    <font>
      <b/>
      <sz val="10"/>
      <name val="Arial"/>
      <family val="2"/>
    </font>
    <font>
      <b/>
      <sz val="8.5"/>
      <name val="Arial"/>
      <family val="2"/>
    </font>
    <font>
      <b/>
      <sz val="8"/>
      <name val="Arial"/>
      <family val="2"/>
    </font>
    <font>
      <sz val="8.5"/>
      <color indexed="10"/>
      <name val="Arial"/>
      <family val="2"/>
    </font>
    <font>
      <b/>
      <i/>
      <sz val="8"/>
      <name val="Arial"/>
      <family val="2"/>
    </font>
    <font>
      <b/>
      <sz val="12"/>
      <name val="Arial"/>
      <family val="2"/>
    </font>
    <font>
      <b/>
      <sz val="14"/>
      <name val="Arial"/>
      <family val="2"/>
    </font>
    <font>
      <b/>
      <vertAlign val="superscript"/>
      <sz val="7.25"/>
      <name val="Arial"/>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5"/>
      <color indexed="55"/>
      <name val="Arial"/>
      <family val="2"/>
    </font>
    <font>
      <sz val="12"/>
      <color indexed="10"/>
      <name val="Arial"/>
      <family val="2"/>
    </font>
    <font>
      <b/>
      <i/>
      <sz val="8"/>
      <color indexed="10"/>
      <name val="Arial"/>
      <family val="2"/>
    </font>
    <font>
      <sz val="8"/>
      <color indexed="10"/>
      <name val="Arial"/>
      <family val="2"/>
    </font>
    <font>
      <b/>
      <sz val="8"/>
      <color indexed="10"/>
      <name val="Arial"/>
      <family val="2"/>
    </font>
    <font>
      <i/>
      <sz val="8"/>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5"/>
      <color theme="0" tint="-0.24997000396251678"/>
      <name val="Arial"/>
      <family val="2"/>
    </font>
    <font>
      <sz val="12"/>
      <color rgb="FFFF0000"/>
      <name val="Arial"/>
      <family val="2"/>
    </font>
    <font>
      <b/>
      <i/>
      <sz val="8"/>
      <color rgb="FFFF0000"/>
      <name val="Arial"/>
      <family val="2"/>
    </font>
    <font>
      <sz val="8"/>
      <color rgb="FFFF0000"/>
      <name val="Arial"/>
      <family val="2"/>
    </font>
    <font>
      <b/>
      <sz val="8"/>
      <color rgb="FFFF0000"/>
      <name val="Arial"/>
      <family val="2"/>
    </font>
    <font>
      <i/>
      <sz val="8"/>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style="double"/>
      <bottom>
        <color indexed="63"/>
      </bottom>
    </border>
    <border>
      <left>
        <color indexed="63"/>
      </left>
      <right>
        <color indexed="63"/>
      </right>
      <top style="double"/>
      <bottom style="thin"/>
    </border>
    <border>
      <left>
        <color indexed="63"/>
      </left>
      <right style="thin"/>
      <top style="double"/>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double"/>
      <bottom>
        <color indexed="63"/>
      </bottom>
    </border>
    <border>
      <left>
        <color indexed="63"/>
      </left>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double"/>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39">
    <xf numFmtId="0" fontId="0" fillId="0" borderId="0" xfId="0" applyAlignment="1">
      <alignment/>
    </xf>
    <xf numFmtId="0" fontId="4" fillId="33" borderId="0" xfId="57" applyFont="1" applyFill="1">
      <alignment/>
      <protection/>
    </xf>
    <xf numFmtId="0" fontId="5" fillId="33" borderId="0" xfId="57" applyFont="1" applyFill="1">
      <alignment/>
      <protection/>
    </xf>
    <xf numFmtId="0" fontId="5" fillId="33" borderId="0" xfId="57" applyFont="1" applyFill="1" applyBorder="1">
      <alignment/>
      <protection/>
    </xf>
    <xf numFmtId="166" fontId="5" fillId="33" borderId="0" xfId="57" applyNumberFormat="1" applyFont="1" applyFill="1">
      <alignment/>
      <protection/>
    </xf>
    <xf numFmtId="0" fontId="1" fillId="33" borderId="0" xfId="57" applyFill="1">
      <alignment/>
      <protection/>
    </xf>
    <xf numFmtId="0" fontId="1" fillId="33" borderId="0" xfId="57" applyFill="1" applyBorder="1">
      <alignment/>
      <protection/>
    </xf>
    <xf numFmtId="0" fontId="6" fillId="33" borderId="0" xfId="57" applyFont="1" applyFill="1">
      <alignment/>
      <protection/>
    </xf>
    <xf numFmtId="0" fontId="6" fillId="33" borderId="10" xfId="57" applyFont="1" applyFill="1" applyBorder="1">
      <alignment/>
      <protection/>
    </xf>
    <xf numFmtId="0" fontId="7" fillId="33" borderId="0" xfId="57" applyFont="1" applyFill="1" applyAlignment="1">
      <alignment horizontal="right"/>
      <protection/>
    </xf>
    <xf numFmtId="0" fontId="6" fillId="33" borderId="10" xfId="57" applyFont="1" applyFill="1" applyBorder="1" applyAlignment="1">
      <alignment horizontal="right"/>
      <protection/>
    </xf>
    <xf numFmtId="0" fontId="7" fillId="33" borderId="11" xfId="57" applyFont="1" applyFill="1" applyBorder="1" applyAlignment="1">
      <alignment horizontal="center"/>
      <protection/>
    </xf>
    <xf numFmtId="0" fontId="7" fillId="33" borderId="12" xfId="57" applyFont="1" applyFill="1" applyBorder="1" applyAlignment="1">
      <alignment horizontal="center"/>
      <protection/>
    </xf>
    <xf numFmtId="0" fontId="6" fillId="33" borderId="12" xfId="57" applyFont="1" applyFill="1" applyBorder="1">
      <alignment/>
      <protection/>
    </xf>
    <xf numFmtId="0" fontId="1" fillId="33" borderId="12" xfId="57" applyFill="1" applyBorder="1">
      <alignment/>
      <protection/>
    </xf>
    <xf numFmtId="0" fontId="8" fillId="33" borderId="12" xfId="57" applyFont="1" applyFill="1" applyBorder="1" applyAlignment="1">
      <alignment horizontal="right"/>
      <protection/>
    </xf>
    <xf numFmtId="0" fontId="1" fillId="33" borderId="13" xfId="57" applyFill="1" applyBorder="1">
      <alignment/>
      <protection/>
    </xf>
    <xf numFmtId="0" fontId="1" fillId="33" borderId="14" xfId="57" applyFill="1" applyBorder="1">
      <alignment/>
      <protection/>
    </xf>
    <xf numFmtId="0" fontId="1" fillId="33" borderId="15" xfId="57" applyFill="1" applyBorder="1">
      <alignment/>
      <protection/>
    </xf>
    <xf numFmtId="0" fontId="8" fillId="33" borderId="0" xfId="57" applyFont="1" applyFill="1" applyBorder="1" applyAlignment="1">
      <alignment horizontal="right"/>
      <protection/>
    </xf>
    <xf numFmtId="0" fontId="8" fillId="33" borderId="16" xfId="57" applyFont="1" applyFill="1" applyBorder="1" applyAlignment="1">
      <alignment horizontal="right"/>
      <protection/>
    </xf>
    <xf numFmtId="166" fontId="10" fillId="33" borderId="0" xfId="57" applyNumberFormat="1" applyFont="1" applyFill="1" applyAlignment="1">
      <alignment horizontal="right"/>
      <protection/>
    </xf>
    <xf numFmtId="166" fontId="10" fillId="34" borderId="0" xfId="57" applyNumberFormat="1" applyFont="1" applyFill="1" applyAlignment="1">
      <alignment horizontal="right"/>
      <protection/>
    </xf>
    <xf numFmtId="166" fontId="10" fillId="35" borderId="0" xfId="57" applyNumberFormat="1" applyFont="1" applyFill="1" applyBorder="1" applyAlignment="1">
      <alignment horizontal="right"/>
      <protection/>
    </xf>
    <xf numFmtId="166" fontId="10" fillId="33" borderId="0" xfId="57" applyNumberFormat="1" applyFont="1" applyFill="1" applyBorder="1" applyAlignment="1">
      <alignment horizontal="right"/>
      <protection/>
    </xf>
    <xf numFmtId="167" fontId="10" fillId="33" borderId="0" xfId="57" applyNumberFormat="1" applyFont="1" applyFill="1" applyAlignment="1">
      <alignment horizontal="right"/>
      <protection/>
    </xf>
    <xf numFmtId="168" fontId="10" fillId="33" borderId="0" xfId="57" applyNumberFormat="1" applyFont="1" applyFill="1" applyAlignment="1">
      <alignment horizontal="right"/>
      <protection/>
    </xf>
    <xf numFmtId="166" fontId="10" fillId="0" borderId="0" xfId="57" applyNumberFormat="1" applyFont="1" applyFill="1" applyAlignment="1">
      <alignment horizontal="right"/>
      <protection/>
    </xf>
    <xf numFmtId="3" fontId="10" fillId="33" borderId="0" xfId="57" applyNumberFormat="1" applyFont="1" applyFill="1" applyBorder="1" applyAlignment="1">
      <alignment horizontal="right"/>
      <protection/>
    </xf>
    <xf numFmtId="0" fontId="10" fillId="33" borderId="0" xfId="57" applyFont="1" applyFill="1" applyAlignment="1">
      <alignment horizontal="right"/>
      <protection/>
    </xf>
    <xf numFmtId="0" fontId="10" fillId="33" borderId="0" xfId="57" applyFont="1" applyFill="1" applyBorder="1" applyAlignment="1">
      <alignment horizontal="right"/>
      <protection/>
    </xf>
    <xf numFmtId="167" fontId="10" fillId="33" borderId="0" xfId="57" applyNumberFormat="1" applyFont="1" applyFill="1" applyBorder="1" applyAlignment="1">
      <alignment horizontal="right"/>
      <protection/>
    </xf>
    <xf numFmtId="168" fontId="10" fillId="33" borderId="0" xfId="57" applyNumberFormat="1" applyFont="1" applyFill="1" applyBorder="1" applyAlignment="1">
      <alignment horizontal="right"/>
      <protection/>
    </xf>
    <xf numFmtId="0" fontId="10" fillId="33" borderId="0" xfId="57" applyFont="1" applyFill="1">
      <alignment/>
      <protection/>
    </xf>
    <xf numFmtId="166" fontId="1" fillId="33" borderId="0" xfId="57" applyNumberFormat="1" applyFill="1">
      <alignment/>
      <protection/>
    </xf>
    <xf numFmtId="172" fontId="10" fillId="33" borderId="17" xfId="57" applyNumberFormat="1" applyFont="1" applyFill="1" applyBorder="1" applyAlignment="1">
      <alignment horizontal="right"/>
      <protection/>
    </xf>
    <xf numFmtId="0" fontId="10" fillId="33" borderId="17" xfId="57" applyFont="1" applyFill="1" applyBorder="1" applyAlignment="1">
      <alignment horizontal="right"/>
      <protection/>
    </xf>
    <xf numFmtId="0" fontId="10" fillId="33" borderId="17" xfId="57" applyFont="1" applyFill="1" applyBorder="1">
      <alignment/>
      <protection/>
    </xf>
    <xf numFmtId="0" fontId="10" fillId="33" borderId="0" xfId="57" applyFont="1" applyFill="1" applyBorder="1" applyAlignment="1">
      <alignment horizontal="center"/>
      <protection/>
    </xf>
    <xf numFmtId="0" fontId="10" fillId="33" borderId="17" xfId="57" applyFont="1" applyFill="1" applyBorder="1" applyAlignment="1">
      <alignment horizontal="center"/>
      <protection/>
    </xf>
    <xf numFmtId="172" fontId="10" fillId="33" borderId="0" xfId="57" applyNumberFormat="1" applyFont="1" applyFill="1" applyBorder="1" applyAlignment="1">
      <alignment horizontal="right"/>
      <protection/>
    </xf>
    <xf numFmtId="0" fontId="10" fillId="33" borderId="0" xfId="57" applyFont="1" applyFill="1" applyBorder="1">
      <alignment/>
      <protection/>
    </xf>
    <xf numFmtId="172" fontId="10" fillId="33" borderId="18" xfId="57" applyNumberFormat="1" applyFont="1" applyFill="1" applyBorder="1" applyAlignment="1">
      <alignment horizontal="right"/>
      <protection/>
    </xf>
    <xf numFmtId="0" fontId="5" fillId="33" borderId="0" xfId="58" applyFont="1" applyFill="1">
      <alignment/>
      <protection/>
    </xf>
    <xf numFmtId="0" fontId="4" fillId="33" borderId="0" xfId="58" applyFont="1" applyFill="1" applyBorder="1">
      <alignment/>
      <protection/>
    </xf>
    <xf numFmtId="0" fontId="4" fillId="33" borderId="0" xfId="58" applyFont="1" applyFill="1">
      <alignment/>
      <protection/>
    </xf>
    <xf numFmtId="0" fontId="11" fillId="33" borderId="0" xfId="58" applyFont="1" applyFill="1">
      <alignment/>
      <protection/>
    </xf>
    <xf numFmtId="0" fontId="1" fillId="33" borderId="0" xfId="58" applyFill="1" applyBorder="1">
      <alignment/>
      <protection/>
    </xf>
    <xf numFmtId="0" fontId="1" fillId="33" borderId="0" xfId="58" applyFill="1">
      <alignment/>
      <protection/>
    </xf>
    <xf numFmtId="0" fontId="1" fillId="33" borderId="0" xfId="58" applyFont="1" applyFill="1">
      <alignment/>
      <protection/>
    </xf>
    <xf numFmtId="0" fontId="11" fillId="33" borderId="10" xfId="58" applyFont="1" applyFill="1" applyBorder="1">
      <alignment/>
      <protection/>
    </xf>
    <xf numFmtId="0" fontId="1" fillId="33" borderId="10" xfId="58" applyFill="1" applyBorder="1">
      <alignment/>
      <protection/>
    </xf>
    <xf numFmtId="0" fontId="7" fillId="33" borderId="10" xfId="58" applyFont="1" applyFill="1" applyBorder="1">
      <alignment/>
      <protection/>
    </xf>
    <xf numFmtId="0" fontId="6" fillId="33" borderId="10" xfId="58" applyFont="1" applyFill="1" applyBorder="1" applyAlignment="1">
      <alignment horizontal="right"/>
      <protection/>
    </xf>
    <xf numFmtId="0" fontId="7" fillId="33" borderId="10" xfId="58" applyFont="1" applyFill="1" applyBorder="1" applyAlignment="1">
      <alignment horizontal="right"/>
      <protection/>
    </xf>
    <xf numFmtId="0" fontId="12" fillId="33" borderId="13" xfId="58" applyFont="1" applyFill="1" applyBorder="1">
      <alignment/>
      <protection/>
    </xf>
    <xf numFmtId="0" fontId="8" fillId="33" borderId="0" xfId="58" applyFont="1" applyFill="1" applyBorder="1">
      <alignment/>
      <protection/>
    </xf>
    <xf numFmtId="0" fontId="12" fillId="33" borderId="19" xfId="58" applyFont="1" applyFill="1" applyBorder="1" applyAlignment="1">
      <alignment horizontal="center"/>
      <protection/>
    </xf>
    <xf numFmtId="0" fontId="8" fillId="33" borderId="0" xfId="58" applyFont="1" applyFill="1" applyAlignment="1">
      <alignment horizontal="center"/>
      <protection/>
    </xf>
    <xf numFmtId="0" fontId="8" fillId="33" borderId="0" xfId="58" applyFont="1" applyFill="1" applyBorder="1" applyAlignment="1">
      <alignment horizontal="center"/>
      <protection/>
    </xf>
    <xf numFmtId="0" fontId="8" fillId="33" borderId="0" xfId="58" applyFont="1" applyFill="1">
      <alignment/>
      <protection/>
    </xf>
    <xf numFmtId="0" fontId="12" fillId="33" borderId="15" xfId="58" applyFont="1" applyFill="1" applyBorder="1" applyAlignment="1">
      <alignment horizontal="right"/>
      <protection/>
    </xf>
    <xf numFmtId="0" fontId="8" fillId="33" borderId="0" xfId="58" applyFont="1" applyFill="1" applyBorder="1" applyAlignment="1">
      <alignment horizontal="right"/>
      <protection/>
    </xf>
    <xf numFmtId="0" fontId="14" fillId="33" borderId="0" xfId="58" applyFont="1" applyFill="1" applyBorder="1" applyAlignment="1">
      <alignment horizontal="center"/>
      <protection/>
    </xf>
    <xf numFmtId="0" fontId="12" fillId="33" borderId="0" xfId="58" applyFont="1" applyFill="1" applyBorder="1" applyAlignment="1">
      <alignment horizontal="center"/>
      <protection/>
    </xf>
    <xf numFmtId="0" fontId="12" fillId="33" borderId="0" xfId="58" applyFont="1" applyFill="1" applyAlignment="1">
      <alignment horizontal="center"/>
      <protection/>
    </xf>
    <xf numFmtId="0" fontId="8" fillId="33" borderId="0" xfId="58" applyFont="1" applyFill="1" applyAlignment="1">
      <alignment horizontal="right"/>
      <protection/>
    </xf>
    <xf numFmtId="0" fontId="9" fillId="33" borderId="0" xfId="58" applyFont="1" applyFill="1" applyAlignment="1">
      <alignment horizontal="center"/>
      <protection/>
    </xf>
    <xf numFmtId="0" fontId="12" fillId="33" borderId="20" xfId="58" applyFont="1" applyFill="1" applyBorder="1" applyAlignment="1">
      <alignment horizontal="right"/>
      <protection/>
    </xf>
    <xf numFmtId="0" fontId="8" fillId="33" borderId="16" xfId="58" applyFont="1" applyFill="1" applyBorder="1" applyAlignment="1">
      <alignment horizontal="right"/>
      <protection/>
    </xf>
    <xf numFmtId="0" fontId="8" fillId="33" borderId="16" xfId="58" applyFont="1" applyFill="1" applyBorder="1" applyAlignment="1">
      <alignment horizontal="center"/>
      <protection/>
    </xf>
    <xf numFmtId="49" fontId="8" fillId="33" borderId="16" xfId="58" applyNumberFormat="1" applyFont="1" applyFill="1" applyBorder="1" applyAlignment="1">
      <alignment horizontal="center"/>
      <protection/>
    </xf>
    <xf numFmtId="49" fontId="12" fillId="33" borderId="16" xfId="58" applyNumberFormat="1" applyFont="1" applyFill="1" applyBorder="1" applyAlignment="1">
      <alignment horizontal="center"/>
      <protection/>
    </xf>
    <xf numFmtId="0" fontId="12" fillId="33" borderId="16" xfId="58" applyFont="1" applyFill="1" applyBorder="1" applyAlignment="1">
      <alignment horizontal="center"/>
      <protection/>
    </xf>
    <xf numFmtId="0" fontId="9" fillId="33" borderId="16" xfId="58" applyFont="1" applyFill="1" applyBorder="1" applyAlignment="1">
      <alignment horizontal="center"/>
      <protection/>
    </xf>
    <xf numFmtId="49" fontId="8" fillId="33" borderId="0" xfId="58" applyNumberFormat="1" applyFont="1" applyFill="1" applyBorder="1" applyAlignment="1">
      <alignment horizontal="center"/>
      <protection/>
    </xf>
    <xf numFmtId="49" fontId="12" fillId="33" borderId="0" xfId="58" applyNumberFormat="1" applyFont="1" applyFill="1" applyBorder="1" applyAlignment="1">
      <alignment horizontal="center"/>
      <protection/>
    </xf>
    <xf numFmtId="0" fontId="8" fillId="33" borderId="21" xfId="58" applyFont="1" applyFill="1" applyBorder="1" applyAlignment="1">
      <alignment horizontal="center"/>
      <protection/>
    </xf>
    <xf numFmtId="0" fontId="8" fillId="33" borderId="17" xfId="58" applyFont="1" applyFill="1" applyBorder="1" applyAlignment="1">
      <alignment horizontal="center"/>
      <protection/>
    </xf>
    <xf numFmtId="49" fontId="8" fillId="33" borderId="22" xfId="58" applyNumberFormat="1" applyFont="1" applyFill="1" applyBorder="1" applyAlignment="1">
      <alignment horizontal="center"/>
      <protection/>
    </xf>
    <xf numFmtId="3" fontId="8" fillId="33" borderId="0" xfId="58" applyNumberFormat="1" applyFont="1" applyFill="1" applyAlignment="1">
      <alignment horizontal="center"/>
      <protection/>
    </xf>
    <xf numFmtId="3" fontId="12" fillId="33" borderId="0" xfId="58" applyNumberFormat="1" applyFont="1" applyFill="1" applyAlignment="1">
      <alignment horizontal="center"/>
      <protection/>
    </xf>
    <xf numFmtId="0" fontId="9" fillId="33" borderId="0" xfId="58" applyFont="1" applyFill="1" applyBorder="1" applyAlignment="1">
      <alignment horizontal="center"/>
      <protection/>
    </xf>
    <xf numFmtId="3" fontId="8" fillId="33" borderId="23" xfId="58" applyNumberFormat="1" applyFont="1" applyFill="1" applyBorder="1" applyAlignment="1">
      <alignment horizontal="center"/>
      <protection/>
    </xf>
    <xf numFmtId="3" fontId="8" fillId="33" borderId="0" xfId="58" applyNumberFormat="1" applyFont="1" applyFill="1" applyBorder="1" applyAlignment="1">
      <alignment horizontal="center"/>
      <protection/>
    </xf>
    <xf numFmtId="3" fontId="8" fillId="33" borderId="24" xfId="58" applyNumberFormat="1" applyFont="1" applyFill="1" applyBorder="1" applyAlignment="1">
      <alignment horizontal="center"/>
      <protection/>
    </xf>
    <xf numFmtId="3" fontId="8" fillId="33" borderId="23" xfId="58" applyNumberFormat="1" applyFont="1" applyFill="1" applyBorder="1" applyAlignment="1">
      <alignment/>
      <protection/>
    </xf>
    <xf numFmtId="3" fontId="8" fillId="33" borderId="0" xfId="58" applyNumberFormat="1" applyFont="1" applyFill="1" applyBorder="1" applyAlignment="1">
      <alignment/>
      <protection/>
    </xf>
    <xf numFmtId="3" fontId="8" fillId="33" borderId="24" xfId="58" applyNumberFormat="1" applyFont="1" applyFill="1" applyBorder="1" applyAlignment="1">
      <alignment/>
      <protection/>
    </xf>
    <xf numFmtId="0" fontId="12" fillId="33" borderId="15" xfId="58" applyFont="1" applyFill="1" applyBorder="1">
      <alignment/>
      <protection/>
    </xf>
    <xf numFmtId="3" fontId="8" fillId="33" borderId="0" xfId="58" applyNumberFormat="1" applyFont="1" applyFill="1" applyBorder="1" applyAlignment="1">
      <alignment horizontal="right"/>
      <protection/>
    </xf>
    <xf numFmtId="3" fontId="8" fillId="33" borderId="0" xfId="58" applyNumberFormat="1" applyFont="1" applyFill="1" applyAlignment="1">
      <alignment horizontal="right"/>
      <protection/>
    </xf>
    <xf numFmtId="3" fontId="12" fillId="33" borderId="0" xfId="58" applyNumberFormat="1" applyFont="1" applyFill="1" applyAlignment="1">
      <alignment horizontal="right"/>
      <protection/>
    </xf>
    <xf numFmtId="3" fontId="8" fillId="33" borderId="0" xfId="58" applyNumberFormat="1" applyFont="1" applyFill="1">
      <alignment/>
      <protection/>
    </xf>
    <xf numFmtId="3" fontId="8" fillId="35" borderId="0" xfId="58" applyNumberFormat="1" applyFont="1" applyFill="1" applyAlignment="1">
      <alignment horizontal="center"/>
      <protection/>
    </xf>
    <xf numFmtId="0" fontId="12" fillId="33" borderId="15" xfId="58" applyFont="1" applyFill="1" applyBorder="1" applyAlignment="1">
      <alignment vertical="top"/>
      <protection/>
    </xf>
    <xf numFmtId="0" fontId="8" fillId="33" borderId="0" xfId="58" applyFont="1" applyFill="1" applyBorder="1" applyAlignment="1">
      <alignment vertical="top"/>
      <protection/>
    </xf>
    <xf numFmtId="3" fontId="8" fillId="33" borderId="0" xfId="58" applyNumberFormat="1" applyFont="1" applyFill="1" applyBorder="1" applyAlignment="1">
      <alignment horizontal="center" vertical="top"/>
      <protection/>
    </xf>
    <xf numFmtId="3" fontId="8" fillId="33" borderId="0" xfId="58" applyNumberFormat="1" applyFont="1" applyFill="1" applyAlignment="1">
      <alignment horizontal="right" vertical="top"/>
      <protection/>
    </xf>
    <xf numFmtId="3" fontId="12" fillId="33" borderId="0" xfId="58" applyNumberFormat="1" applyFont="1" applyFill="1" applyAlignment="1">
      <alignment horizontal="center" vertical="top"/>
      <protection/>
    </xf>
    <xf numFmtId="3" fontId="8" fillId="33" borderId="0" xfId="58" applyNumberFormat="1" applyFont="1" applyFill="1" applyAlignment="1">
      <alignment horizontal="center" vertical="top"/>
      <protection/>
    </xf>
    <xf numFmtId="0" fontId="8" fillId="33" borderId="0" xfId="58" applyFont="1" applyFill="1" applyAlignment="1">
      <alignment vertical="top"/>
      <protection/>
    </xf>
    <xf numFmtId="3" fontId="12" fillId="33" borderId="0" xfId="58" applyNumberFormat="1" applyFont="1" applyFill="1" applyBorder="1" applyAlignment="1">
      <alignment horizontal="center"/>
      <protection/>
    </xf>
    <xf numFmtId="0" fontId="15" fillId="33" borderId="0" xfId="58" applyFont="1" applyFill="1">
      <alignment/>
      <protection/>
    </xf>
    <xf numFmtId="0" fontId="10" fillId="33" borderId="0" xfId="58" applyFont="1" applyFill="1">
      <alignment/>
      <protection/>
    </xf>
    <xf numFmtId="0" fontId="12" fillId="33" borderId="25" xfId="58" applyFont="1" applyFill="1" applyBorder="1" applyAlignment="1">
      <alignment horizontal="right"/>
      <protection/>
    </xf>
    <xf numFmtId="0" fontId="8" fillId="33" borderId="22" xfId="58" applyFont="1" applyFill="1" applyBorder="1" applyAlignment="1">
      <alignment horizontal="center"/>
      <protection/>
    </xf>
    <xf numFmtId="0" fontId="8" fillId="33" borderId="23" xfId="58" applyFont="1" applyFill="1" applyBorder="1" applyAlignment="1">
      <alignment horizontal="center"/>
      <protection/>
    </xf>
    <xf numFmtId="0" fontId="8" fillId="33" borderId="24" xfId="58" applyFont="1" applyFill="1" applyBorder="1" applyAlignment="1">
      <alignment horizontal="center"/>
      <protection/>
    </xf>
    <xf numFmtId="3" fontId="8" fillId="33" borderId="23" xfId="58" applyNumberFormat="1" applyFont="1" applyFill="1" applyBorder="1">
      <alignment/>
      <protection/>
    </xf>
    <xf numFmtId="3" fontId="8" fillId="33" borderId="24" xfId="58" applyNumberFormat="1" applyFont="1" applyFill="1" applyBorder="1" applyAlignment="1">
      <alignment horizontal="right"/>
      <protection/>
    </xf>
    <xf numFmtId="0" fontId="1" fillId="33" borderId="26" xfId="57" applyFill="1" applyBorder="1">
      <alignment/>
      <protection/>
    </xf>
    <xf numFmtId="0" fontId="1" fillId="33" borderId="16" xfId="57" applyFill="1" applyBorder="1">
      <alignment/>
      <protection/>
    </xf>
    <xf numFmtId="0" fontId="1" fillId="33" borderId="20" xfId="57" applyFill="1" applyBorder="1">
      <alignment/>
      <protection/>
    </xf>
    <xf numFmtId="172" fontId="10" fillId="36" borderId="0" xfId="57" applyNumberFormat="1" applyFont="1" applyFill="1" applyBorder="1" applyAlignment="1">
      <alignment horizontal="right"/>
      <protection/>
    </xf>
    <xf numFmtId="172" fontId="10" fillId="36" borderId="18" xfId="57" applyNumberFormat="1" applyFont="1" applyFill="1" applyBorder="1" applyAlignment="1">
      <alignment horizontal="right"/>
      <protection/>
    </xf>
    <xf numFmtId="0" fontId="13" fillId="33" borderId="27" xfId="57" applyFont="1" applyFill="1" applyBorder="1">
      <alignment/>
      <protection/>
    </xf>
    <xf numFmtId="0" fontId="13" fillId="33" borderId="14" xfId="57" applyFont="1" applyFill="1" applyBorder="1">
      <alignment/>
      <protection/>
    </xf>
    <xf numFmtId="0" fontId="13" fillId="33" borderId="14" xfId="57" applyFont="1" applyFill="1" applyBorder="1" applyAlignment="1">
      <alignment horizontal="right"/>
      <protection/>
    </xf>
    <xf numFmtId="0" fontId="8" fillId="33" borderId="13" xfId="58" applyFont="1" applyFill="1" applyBorder="1" applyAlignment="1">
      <alignment horizontal="center"/>
      <protection/>
    </xf>
    <xf numFmtId="0" fontId="12" fillId="33" borderId="15" xfId="58" applyFont="1" applyFill="1" applyBorder="1" applyAlignment="1">
      <alignment horizontal="center"/>
      <protection/>
    </xf>
    <xf numFmtId="0" fontId="12" fillId="33" borderId="20" xfId="58" applyFont="1" applyFill="1" applyBorder="1" applyAlignment="1">
      <alignment horizontal="center"/>
      <protection/>
    </xf>
    <xf numFmtId="3" fontId="12" fillId="33" borderId="15" xfId="58" applyNumberFormat="1" applyFont="1" applyFill="1" applyBorder="1" applyAlignment="1">
      <alignment horizontal="center"/>
      <protection/>
    </xf>
    <xf numFmtId="3" fontId="12" fillId="33" borderId="15" xfId="58" applyNumberFormat="1" applyFont="1" applyFill="1" applyBorder="1" applyAlignment="1">
      <alignment horizontal="center" vertical="top"/>
      <protection/>
    </xf>
    <xf numFmtId="0" fontId="8" fillId="33" borderId="13" xfId="58" applyFont="1" applyFill="1" applyBorder="1">
      <alignment/>
      <protection/>
    </xf>
    <xf numFmtId="0" fontId="8" fillId="33" borderId="15" xfId="58" applyFont="1" applyFill="1" applyBorder="1" applyAlignment="1">
      <alignment horizontal="right"/>
      <protection/>
    </xf>
    <xf numFmtId="0" fontId="17" fillId="33" borderId="0" xfId="0" applyFont="1" applyFill="1" applyAlignment="1">
      <alignment horizontal="left" vertical="center"/>
    </xf>
    <xf numFmtId="0" fontId="1" fillId="33" borderId="0" xfId="0" applyNumberFormat="1" applyFont="1" applyFill="1" applyAlignment="1">
      <alignment horizontal="left" vertical="center" wrapText="1"/>
    </xf>
    <xf numFmtId="0" fontId="0" fillId="33" borderId="0" xfId="0" applyFill="1" applyAlignment="1">
      <alignment horizontal="left" vertical="center"/>
    </xf>
    <xf numFmtId="0" fontId="16" fillId="33" borderId="0" xfId="0" applyFont="1" applyFill="1" applyAlignment="1">
      <alignment horizontal="left" vertical="center"/>
    </xf>
    <xf numFmtId="0" fontId="16" fillId="33" borderId="28" xfId="0" applyNumberFormat="1" applyFont="1" applyFill="1" applyBorder="1" applyAlignment="1">
      <alignment horizontal="left" vertical="center" wrapText="1"/>
    </xf>
    <xf numFmtId="0" fontId="16" fillId="33" borderId="28" xfId="0" applyFont="1" applyFill="1" applyBorder="1" applyAlignment="1">
      <alignment horizontal="left" vertical="center"/>
    </xf>
    <xf numFmtId="0" fontId="1" fillId="33" borderId="28" xfId="0" applyNumberFormat="1" applyFont="1" applyFill="1" applyBorder="1" applyAlignment="1">
      <alignment horizontal="left" vertical="center" wrapText="1"/>
    </xf>
    <xf numFmtId="0" fontId="0" fillId="33" borderId="20" xfId="0" applyFill="1" applyBorder="1" applyAlignment="1">
      <alignment horizontal="left" vertical="center"/>
    </xf>
    <xf numFmtId="0" fontId="1" fillId="33" borderId="27" xfId="0" applyNumberFormat="1" applyFont="1" applyFill="1" applyBorder="1" applyAlignment="1">
      <alignment horizontal="left" vertical="center" wrapText="1"/>
    </xf>
    <xf numFmtId="0" fontId="3" fillId="33" borderId="26" xfId="53" applyNumberFormat="1" applyFill="1" applyBorder="1" applyAlignment="1" applyProtection="1">
      <alignment horizontal="left" vertical="center" wrapText="1"/>
      <protection/>
    </xf>
    <xf numFmtId="0" fontId="16" fillId="33" borderId="29" xfId="0" applyFont="1" applyFill="1" applyBorder="1" applyAlignment="1">
      <alignment horizontal="left" vertical="center"/>
    </xf>
    <xf numFmtId="0" fontId="13" fillId="33" borderId="18" xfId="57" applyFont="1" applyFill="1" applyBorder="1">
      <alignment/>
      <protection/>
    </xf>
    <xf numFmtId="0" fontId="12" fillId="33" borderId="0" xfId="58" applyFont="1" applyFill="1" applyBorder="1">
      <alignment/>
      <protection/>
    </xf>
    <xf numFmtId="1" fontId="12" fillId="33" borderId="0" xfId="58" applyNumberFormat="1" applyFont="1" applyFill="1" applyBorder="1" applyAlignment="1">
      <alignment horizontal="right"/>
      <protection/>
    </xf>
    <xf numFmtId="0" fontId="12" fillId="33" borderId="30" xfId="58" applyFont="1" applyFill="1" applyBorder="1">
      <alignment/>
      <protection/>
    </xf>
    <xf numFmtId="166" fontId="10" fillId="33" borderId="0" xfId="0" applyNumberFormat="1" applyFont="1" applyFill="1" applyBorder="1" applyAlignment="1">
      <alignment horizontal="right"/>
    </xf>
    <xf numFmtId="166" fontId="10" fillId="33" borderId="0" xfId="0" applyNumberFormat="1" applyFont="1" applyFill="1" applyBorder="1" applyAlignment="1">
      <alignment/>
    </xf>
    <xf numFmtId="166" fontId="1" fillId="33" borderId="0" xfId="0" applyNumberFormat="1" applyFont="1" applyFill="1" applyBorder="1" applyAlignment="1">
      <alignment/>
    </xf>
    <xf numFmtId="167" fontId="10" fillId="33" borderId="0" xfId="0" applyNumberFormat="1" applyFont="1" applyFill="1" applyBorder="1" applyAlignment="1">
      <alignment horizontal="right"/>
    </xf>
    <xf numFmtId="0" fontId="1" fillId="33" borderId="0" xfId="0" applyFont="1" applyFill="1" applyBorder="1" applyAlignment="1">
      <alignment/>
    </xf>
    <xf numFmtId="168" fontId="10" fillId="33" borderId="0" xfId="0" applyNumberFormat="1" applyFont="1" applyFill="1" applyBorder="1" applyAlignment="1">
      <alignment horizontal="right"/>
    </xf>
    <xf numFmtId="187" fontId="10" fillId="33" borderId="0" xfId="0" applyNumberFormat="1" applyFont="1" applyFill="1" applyBorder="1" applyAlignment="1">
      <alignment horizontal="center"/>
    </xf>
    <xf numFmtId="168" fontId="10" fillId="33" borderId="15" xfId="0" applyNumberFormat="1" applyFont="1" applyFill="1" applyBorder="1" applyAlignment="1">
      <alignment horizontal="right"/>
    </xf>
    <xf numFmtId="0" fontId="12" fillId="33" borderId="14" xfId="58" applyFont="1" applyFill="1" applyBorder="1">
      <alignment/>
      <protection/>
    </xf>
    <xf numFmtId="1" fontId="12" fillId="33" borderId="14" xfId="58" applyNumberFormat="1" applyFont="1" applyFill="1" applyBorder="1" applyAlignment="1">
      <alignment horizontal="right"/>
      <protection/>
    </xf>
    <xf numFmtId="3" fontId="8" fillId="37" borderId="0" xfId="58" applyNumberFormat="1" applyFont="1" applyFill="1" applyBorder="1" applyAlignment="1">
      <alignment horizontal="right"/>
      <protection/>
    </xf>
    <xf numFmtId="0" fontId="8" fillId="37" borderId="0" xfId="58" applyFont="1" applyFill="1" applyBorder="1">
      <alignment/>
      <protection/>
    </xf>
    <xf numFmtId="3" fontId="8" fillId="37" borderId="0" xfId="58" applyNumberFormat="1" applyFont="1" applyFill="1" applyBorder="1" applyAlignment="1">
      <alignment horizontal="center"/>
      <protection/>
    </xf>
    <xf numFmtId="0" fontId="12" fillId="37" borderId="10" xfId="58" applyFont="1" applyFill="1" applyBorder="1">
      <alignment/>
      <protection/>
    </xf>
    <xf numFmtId="0" fontId="8" fillId="37" borderId="10" xfId="58" applyFont="1" applyFill="1" applyBorder="1">
      <alignment/>
      <protection/>
    </xf>
    <xf numFmtId="3" fontId="8" fillId="37" borderId="10" xfId="58" applyNumberFormat="1" applyFont="1" applyFill="1" applyBorder="1" applyAlignment="1">
      <alignment horizontal="right"/>
      <protection/>
    </xf>
    <xf numFmtId="0" fontId="8" fillId="37" borderId="0" xfId="58" applyFont="1" applyFill="1">
      <alignment/>
      <protection/>
    </xf>
    <xf numFmtId="3" fontId="60" fillId="35" borderId="0" xfId="58" applyNumberFormat="1" applyFont="1" applyFill="1" applyBorder="1" applyAlignment="1">
      <alignment horizontal="center"/>
      <protection/>
    </xf>
    <xf numFmtId="3" fontId="12" fillId="33" borderId="10" xfId="58" applyNumberFormat="1" applyFont="1" applyFill="1" applyBorder="1" applyAlignment="1">
      <alignment horizontal="center"/>
      <protection/>
    </xf>
    <xf numFmtId="3" fontId="12" fillId="33" borderId="31" xfId="58" applyNumberFormat="1" applyFont="1" applyFill="1" applyBorder="1" applyAlignment="1">
      <alignment horizontal="center"/>
      <protection/>
    </xf>
    <xf numFmtId="0" fontId="13" fillId="33" borderId="32" xfId="57" applyFont="1" applyFill="1" applyBorder="1">
      <alignment/>
      <protection/>
    </xf>
    <xf numFmtId="0" fontId="8" fillId="37" borderId="0" xfId="57" applyFont="1" applyFill="1">
      <alignment/>
      <protection/>
    </xf>
    <xf numFmtId="0" fontId="1" fillId="37" borderId="0" xfId="57" applyFill="1" applyAlignment="1">
      <alignment horizontal="right"/>
      <protection/>
    </xf>
    <xf numFmtId="0" fontId="1" fillId="37" borderId="0" xfId="57" applyFill="1">
      <alignment/>
      <protection/>
    </xf>
    <xf numFmtId="0" fontId="1" fillId="37" borderId="0" xfId="57" applyFill="1" applyBorder="1">
      <alignment/>
      <protection/>
    </xf>
    <xf numFmtId="0" fontId="10" fillId="37" borderId="0" xfId="57" applyFont="1" applyFill="1">
      <alignment/>
      <protection/>
    </xf>
    <xf numFmtId="0" fontId="11" fillId="37" borderId="0" xfId="58" applyFont="1" applyFill="1">
      <alignment/>
      <protection/>
    </xf>
    <xf numFmtId="0" fontId="1" fillId="37" borderId="0" xfId="58" applyFill="1" applyBorder="1">
      <alignment/>
      <protection/>
    </xf>
    <xf numFmtId="0" fontId="1" fillId="37" borderId="0" xfId="58" applyFill="1">
      <alignment/>
      <protection/>
    </xf>
    <xf numFmtId="0" fontId="1" fillId="37" borderId="0" xfId="58" applyFont="1" applyFill="1">
      <alignment/>
      <protection/>
    </xf>
    <xf numFmtId="174" fontId="10" fillId="37" borderId="0" xfId="58" applyNumberFormat="1" applyFont="1" applyFill="1" applyBorder="1" applyAlignment="1">
      <alignment horizontal="right"/>
      <protection/>
    </xf>
    <xf numFmtId="173" fontId="10" fillId="37" borderId="0" xfId="58" applyNumberFormat="1" applyFont="1" applyFill="1" applyBorder="1" applyAlignment="1">
      <alignment horizontal="right"/>
      <protection/>
    </xf>
    <xf numFmtId="0" fontId="8" fillId="37" borderId="0" xfId="58" applyFont="1" applyFill="1" applyAlignment="1">
      <alignment horizontal="center"/>
      <protection/>
    </xf>
    <xf numFmtId="0" fontId="8" fillId="37" borderId="0" xfId="58" applyFont="1" applyFill="1" applyAlignment="1">
      <alignment horizontal="right"/>
      <protection/>
    </xf>
    <xf numFmtId="0" fontId="10" fillId="37" borderId="0" xfId="58" applyFont="1" applyFill="1">
      <alignment/>
      <protection/>
    </xf>
    <xf numFmtId="0" fontId="13" fillId="37" borderId="0" xfId="58" applyFont="1" applyFill="1">
      <alignment/>
      <protection/>
    </xf>
    <xf numFmtId="0" fontId="13" fillId="33" borderId="0" xfId="57" applyFont="1" applyFill="1" applyBorder="1">
      <alignment/>
      <protection/>
    </xf>
    <xf numFmtId="0" fontId="12" fillId="37" borderId="0" xfId="58" applyFont="1" applyFill="1" applyBorder="1">
      <alignment/>
      <protection/>
    </xf>
    <xf numFmtId="0" fontId="59" fillId="33" borderId="28" xfId="0" applyNumberFormat="1" applyFont="1" applyFill="1" applyBorder="1" applyAlignment="1">
      <alignment horizontal="left" vertical="center" wrapText="1"/>
    </xf>
    <xf numFmtId="0" fontId="61" fillId="33" borderId="0" xfId="0" applyFont="1" applyFill="1" applyAlignment="1">
      <alignment horizontal="left" vertical="center"/>
    </xf>
    <xf numFmtId="0" fontId="8" fillId="33" borderId="16" xfId="57" applyFont="1" applyFill="1" applyBorder="1" applyAlignment="1">
      <alignment horizontal="right" wrapText="1"/>
      <protection/>
    </xf>
    <xf numFmtId="166" fontId="1" fillId="33" borderId="0" xfId="0" applyNumberFormat="1" applyFont="1" applyFill="1" applyBorder="1" applyAlignment="1">
      <alignment/>
    </xf>
    <xf numFmtId="0" fontId="1" fillId="33" borderId="0" xfId="0" applyFont="1" applyFill="1" applyBorder="1" applyAlignment="1">
      <alignment/>
    </xf>
    <xf numFmtId="3" fontId="8" fillId="35" borderId="10" xfId="58" applyNumberFormat="1" applyFont="1" applyFill="1" applyBorder="1" applyAlignment="1">
      <alignment horizontal="center"/>
      <protection/>
    </xf>
    <xf numFmtId="0" fontId="62" fillId="33" borderId="0" xfId="58" applyFont="1" applyFill="1">
      <alignment/>
      <protection/>
    </xf>
    <xf numFmtId="0" fontId="63" fillId="33" borderId="0" xfId="58" applyFont="1" applyFill="1">
      <alignment/>
      <protection/>
    </xf>
    <xf numFmtId="0" fontId="64" fillId="33" borderId="0" xfId="58" applyFont="1" applyFill="1">
      <alignment/>
      <protection/>
    </xf>
    <xf numFmtId="174" fontId="63" fillId="33" borderId="0" xfId="58" applyNumberFormat="1" applyFont="1" applyFill="1">
      <alignment/>
      <protection/>
    </xf>
    <xf numFmtId="0" fontId="65" fillId="33" borderId="0" xfId="58" applyFont="1" applyFill="1">
      <alignment/>
      <protection/>
    </xf>
    <xf numFmtId="0" fontId="59" fillId="33" borderId="0" xfId="58" applyFont="1" applyFill="1">
      <alignment/>
      <protection/>
    </xf>
    <xf numFmtId="3" fontId="59" fillId="33" borderId="0" xfId="58" applyNumberFormat="1" applyFont="1" applyFill="1">
      <alignment/>
      <protection/>
    </xf>
    <xf numFmtId="0" fontId="63" fillId="37" borderId="0" xfId="58" applyFont="1" applyFill="1">
      <alignment/>
      <protection/>
    </xf>
    <xf numFmtId="0" fontId="64" fillId="37" borderId="0" xfId="58" applyFont="1" applyFill="1">
      <alignment/>
      <protection/>
    </xf>
    <xf numFmtId="0" fontId="19" fillId="33" borderId="0" xfId="57" applyFont="1" applyFill="1">
      <alignment/>
      <protection/>
    </xf>
    <xf numFmtId="0" fontId="19" fillId="33" borderId="0" xfId="58" applyFont="1" applyFill="1" applyBorder="1">
      <alignment/>
      <protection/>
    </xf>
    <xf numFmtId="3" fontId="8" fillId="37" borderId="0" xfId="58" applyNumberFormat="1" applyFont="1" applyFill="1" applyBorder="1" applyAlignment="1">
      <alignment horizontal="center"/>
      <protection/>
    </xf>
    <xf numFmtId="0" fontId="11" fillId="33" borderId="0" xfId="58" applyFont="1" applyFill="1" applyBorder="1" applyAlignment="1">
      <alignment horizontal="right" vertical="center"/>
      <protection/>
    </xf>
    <xf numFmtId="0" fontId="3" fillId="33" borderId="0" xfId="53" applyFill="1" applyAlignment="1" applyProtection="1">
      <alignment/>
      <protection/>
    </xf>
    <xf numFmtId="166" fontId="10" fillId="33" borderId="10" xfId="0" applyNumberFormat="1" applyFont="1" applyFill="1" applyBorder="1" applyAlignment="1">
      <alignment horizontal="right"/>
    </xf>
    <xf numFmtId="166" fontId="10" fillId="33" borderId="10" xfId="0" applyNumberFormat="1" applyFont="1" applyFill="1" applyBorder="1" applyAlignment="1">
      <alignment/>
    </xf>
    <xf numFmtId="166" fontId="1" fillId="33" borderId="10" xfId="0" applyNumberFormat="1" applyFont="1" applyFill="1" applyBorder="1" applyAlignment="1">
      <alignment/>
    </xf>
    <xf numFmtId="167" fontId="10" fillId="33" borderId="10" xfId="0" applyNumberFormat="1" applyFont="1" applyFill="1" applyBorder="1" applyAlignment="1">
      <alignment horizontal="right"/>
    </xf>
    <xf numFmtId="0" fontId="1" fillId="33" borderId="10" xfId="0" applyFont="1" applyFill="1" applyBorder="1" applyAlignment="1">
      <alignment/>
    </xf>
    <xf numFmtId="168" fontId="10" fillId="33" borderId="31" xfId="0" applyNumberFormat="1" applyFont="1" applyFill="1" applyBorder="1" applyAlignment="1">
      <alignment horizontal="right"/>
    </xf>
    <xf numFmtId="2" fontId="10" fillId="37" borderId="0" xfId="58" applyNumberFormat="1" applyFont="1" applyFill="1">
      <alignment/>
      <protection/>
    </xf>
    <xf numFmtId="3" fontId="8" fillId="37" borderId="0" xfId="58" applyNumberFormat="1" applyFont="1" applyFill="1" applyBorder="1" applyAlignment="1">
      <alignment horizontal="center"/>
      <protection/>
    </xf>
    <xf numFmtId="3" fontId="8" fillId="37" borderId="0" xfId="58" applyNumberFormat="1" applyFont="1" applyFill="1" applyBorder="1" applyAlignment="1">
      <alignment horizontal="center"/>
      <protection/>
    </xf>
    <xf numFmtId="3" fontId="8" fillId="37" borderId="10" xfId="58" applyNumberFormat="1" applyFont="1" applyFill="1" applyBorder="1" applyAlignment="1">
      <alignment horizontal="center"/>
      <protection/>
    </xf>
    <xf numFmtId="166" fontId="10" fillId="0" borderId="10" xfId="0" applyNumberFormat="1" applyFont="1" applyFill="1" applyBorder="1" applyAlignment="1">
      <alignment horizontal="right"/>
    </xf>
    <xf numFmtId="0" fontId="5" fillId="33" borderId="0" xfId="57" applyFont="1" applyFill="1" applyAlignment="1">
      <alignment vertical="center"/>
      <protection/>
    </xf>
    <xf numFmtId="0" fontId="7" fillId="33" borderId="33" xfId="57" applyFont="1" applyFill="1" applyBorder="1" applyAlignment="1">
      <alignment horizontal="center"/>
      <protection/>
    </xf>
    <xf numFmtId="0" fontId="7" fillId="33" borderId="12" xfId="57" applyFont="1" applyFill="1" applyBorder="1" applyAlignment="1">
      <alignment horizontal="center"/>
      <protection/>
    </xf>
    <xf numFmtId="0" fontId="8" fillId="33" borderId="16" xfId="57" applyFont="1" applyFill="1" applyBorder="1" applyAlignment="1">
      <alignment horizontal="center"/>
      <protection/>
    </xf>
    <xf numFmtId="3" fontId="8" fillId="37" borderId="0" xfId="58" applyNumberFormat="1" applyFont="1" applyFill="1" applyBorder="1" applyAlignment="1">
      <alignment horizontal="center"/>
      <protection/>
    </xf>
    <xf numFmtId="0" fontId="8" fillId="33" borderId="34" xfId="57" applyFont="1" applyFill="1" applyBorder="1" applyAlignment="1">
      <alignment horizontal="center"/>
      <protection/>
    </xf>
    <xf numFmtId="187" fontId="10" fillId="33" borderId="0" xfId="0" applyNumberFormat="1" applyFont="1" applyFill="1" applyBorder="1" applyAlignment="1">
      <alignment horizontal="center"/>
    </xf>
    <xf numFmtId="3" fontId="8" fillId="33" borderId="0" xfId="58" applyNumberFormat="1" applyFont="1" applyFill="1" applyAlignment="1">
      <alignment horizontal="center"/>
      <protection/>
    </xf>
    <xf numFmtId="3" fontId="8" fillId="33" borderId="0" xfId="58" applyNumberFormat="1" applyFont="1" applyFill="1" applyAlignment="1">
      <alignment horizontal="center" vertical="top"/>
      <protection/>
    </xf>
    <xf numFmtId="3" fontId="8" fillId="33" borderId="23" xfId="58" applyNumberFormat="1" applyFont="1" applyFill="1" applyBorder="1" applyAlignment="1">
      <alignment horizontal="center"/>
      <protection/>
    </xf>
    <xf numFmtId="3" fontId="8" fillId="33" borderId="24" xfId="58" applyNumberFormat="1" applyFont="1" applyFill="1" applyBorder="1" applyAlignment="1">
      <alignment horizontal="center"/>
      <protection/>
    </xf>
    <xf numFmtId="0" fontId="12" fillId="33" borderId="19" xfId="58" applyFont="1" applyFill="1" applyBorder="1" applyAlignment="1">
      <alignment horizontal="center"/>
      <protection/>
    </xf>
    <xf numFmtId="0" fontId="12" fillId="33" borderId="12" xfId="58" applyFont="1" applyFill="1" applyBorder="1" applyAlignment="1">
      <alignment horizontal="center"/>
      <protection/>
    </xf>
    <xf numFmtId="3" fontId="8" fillId="33" borderId="21" xfId="58" applyNumberFormat="1" applyFont="1" applyFill="1" applyBorder="1" applyAlignment="1">
      <alignment horizontal="center"/>
      <protection/>
    </xf>
    <xf numFmtId="3" fontId="8" fillId="33" borderId="17" xfId="58" applyNumberFormat="1" applyFont="1" applyFill="1" applyBorder="1" applyAlignment="1">
      <alignment horizontal="center"/>
      <protection/>
    </xf>
    <xf numFmtId="3" fontId="8" fillId="33" borderId="22" xfId="58" applyNumberFormat="1" applyFont="1" applyFill="1" applyBorder="1" applyAlignment="1">
      <alignment horizontal="center"/>
      <protection/>
    </xf>
    <xf numFmtId="3" fontId="8" fillId="37" borderId="10" xfId="58" applyNumberFormat="1" applyFont="1" applyFill="1" applyBorder="1" applyAlignment="1">
      <alignment horizontal="center"/>
      <protection/>
    </xf>
    <xf numFmtId="3" fontId="8" fillId="33" borderId="0" xfId="58" applyNumberFormat="1" applyFont="1" applyFill="1" applyAlignment="1" quotePrefix="1">
      <alignment horizontal="center"/>
      <protection/>
    </xf>
    <xf numFmtId="0" fontId="16" fillId="33" borderId="28" xfId="0" applyFont="1" applyFill="1" applyBorder="1" applyAlignment="1">
      <alignment horizontal="center" vertical="center"/>
    </xf>
    <xf numFmtId="0" fontId="1" fillId="33" borderId="27" xfId="0" applyNumberFormat="1" applyFont="1" applyFill="1" applyBorder="1" applyAlignment="1">
      <alignment horizontal="center" vertical="center" wrapText="1"/>
    </xf>
    <xf numFmtId="0" fontId="1" fillId="33" borderId="26" xfId="0" applyNumberFormat="1" applyFont="1" applyFill="1" applyBorder="1" applyAlignment="1">
      <alignment horizontal="center" vertical="center" wrapText="1"/>
    </xf>
    <xf numFmtId="0" fontId="16" fillId="33" borderId="28" xfId="0" applyFont="1" applyFill="1" applyBorder="1" applyAlignment="1">
      <alignment horizontal="left" vertical="center"/>
    </xf>
    <xf numFmtId="0" fontId="16" fillId="33" borderId="27" xfId="0" applyFont="1" applyFill="1" applyBorder="1" applyAlignment="1">
      <alignment horizontal="center" vertical="center"/>
    </xf>
    <xf numFmtId="0" fontId="16" fillId="33" borderId="14" xfId="0" applyFont="1" applyFill="1" applyBorder="1" applyAlignment="1">
      <alignment horizontal="center" vertical="center"/>
    </xf>
    <xf numFmtId="0" fontId="16" fillId="33" borderId="26" xfId="0" applyFont="1" applyFill="1" applyBorder="1" applyAlignment="1">
      <alignment horizontal="center" vertical="center"/>
    </xf>
    <xf numFmtId="0" fontId="1" fillId="33" borderId="14" xfId="0" applyNumberFormat="1" applyFont="1" applyFill="1" applyBorder="1" applyAlignment="1">
      <alignment horizontal="center" vertical="center" wrapText="1"/>
    </xf>
    <xf numFmtId="0" fontId="1" fillId="33" borderId="27" xfId="0" applyNumberFormat="1" applyFont="1" applyFill="1" applyBorder="1" applyAlignment="1">
      <alignment horizontal="left" vertical="center" wrapText="1"/>
    </xf>
    <xf numFmtId="0" fontId="1" fillId="33" borderId="14" xfId="0" applyNumberFormat="1" applyFont="1" applyFill="1" applyBorder="1" applyAlignment="1">
      <alignment horizontal="left" vertical="center" wrapText="1"/>
    </xf>
    <xf numFmtId="0" fontId="3" fillId="33" borderId="14" xfId="53" applyNumberForma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ukes3_1_1" xfId="57"/>
    <cellStyle name="Normal_dukes3_1_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82</xdr:row>
      <xdr:rowOff>276225</xdr:rowOff>
    </xdr:from>
    <xdr:to>
      <xdr:col>17</xdr:col>
      <xdr:colOff>19050</xdr:colOff>
      <xdr:row>83</xdr:row>
      <xdr:rowOff>247650</xdr:rowOff>
    </xdr:to>
    <xdr:sp>
      <xdr:nvSpPr>
        <xdr:cNvPr id="1" name="AutoShape 1"/>
        <xdr:cNvSpPr>
          <a:spLocks/>
        </xdr:cNvSpPr>
      </xdr:nvSpPr>
      <xdr:spPr>
        <a:xfrm rot="5400000">
          <a:off x="6877050" y="10991850"/>
          <a:ext cx="2933700"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561975</xdr:colOff>
      <xdr:row>153</xdr:row>
      <xdr:rowOff>133350</xdr:rowOff>
    </xdr:from>
    <xdr:to>
      <xdr:col>16</xdr:col>
      <xdr:colOff>561975</xdr:colOff>
      <xdr:row>154</xdr:row>
      <xdr:rowOff>304800</xdr:rowOff>
    </xdr:to>
    <xdr:sp>
      <xdr:nvSpPr>
        <xdr:cNvPr id="2" name="AutoShape 2"/>
        <xdr:cNvSpPr>
          <a:spLocks/>
        </xdr:cNvSpPr>
      </xdr:nvSpPr>
      <xdr:spPr>
        <a:xfrm rot="16200000">
          <a:off x="9229725" y="20707350"/>
          <a:ext cx="561975" cy="304800"/>
        </a:xfrm>
        <a:prstGeom prst="leftBrace">
          <a:avLst>
            <a:gd name="adj" fmla="val -3978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228600</xdr:colOff>
      <xdr:row>106</xdr:row>
      <xdr:rowOff>133350</xdr:rowOff>
    </xdr:from>
    <xdr:to>
      <xdr:col>14</xdr:col>
      <xdr:colOff>123825</xdr:colOff>
      <xdr:row>106</xdr:row>
      <xdr:rowOff>133350</xdr:rowOff>
    </xdr:to>
    <xdr:sp>
      <xdr:nvSpPr>
        <xdr:cNvPr id="3" name="AutoShape 3"/>
        <xdr:cNvSpPr>
          <a:spLocks/>
        </xdr:cNvSpPr>
      </xdr:nvSpPr>
      <xdr:spPr>
        <a:xfrm rot="5400000">
          <a:off x="7086600" y="14439900"/>
          <a:ext cx="1143000" cy="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82</xdr:row>
      <xdr:rowOff>276225</xdr:rowOff>
    </xdr:from>
    <xdr:to>
      <xdr:col>21</xdr:col>
      <xdr:colOff>76200</xdr:colOff>
      <xdr:row>83</xdr:row>
      <xdr:rowOff>247650</xdr:rowOff>
    </xdr:to>
    <xdr:sp>
      <xdr:nvSpPr>
        <xdr:cNvPr id="4" name="AutoShape 4"/>
        <xdr:cNvSpPr>
          <a:spLocks/>
        </xdr:cNvSpPr>
      </xdr:nvSpPr>
      <xdr:spPr>
        <a:xfrm rot="5400000">
          <a:off x="9925050" y="10991850"/>
          <a:ext cx="1743075"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91</xdr:row>
      <xdr:rowOff>266700</xdr:rowOff>
    </xdr:from>
    <xdr:to>
      <xdr:col>14</xdr:col>
      <xdr:colOff>561975</xdr:colOff>
      <xdr:row>92</xdr:row>
      <xdr:rowOff>19050</xdr:rowOff>
    </xdr:to>
    <xdr:sp>
      <xdr:nvSpPr>
        <xdr:cNvPr id="5" name="AutoShape 5"/>
        <xdr:cNvSpPr>
          <a:spLocks/>
        </xdr:cNvSpPr>
      </xdr:nvSpPr>
      <xdr:spPr>
        <a:xfrm rot="16200000">
          <a:off x="6981825" y="12439650"/>
          <a:ext cx="1685925" cy="19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133350</xdr:colOff>
      <xdr:row>91</xdr:row>
      <xdr:rowOff>266700</xdr:rowOff>
    </xdr:from>
    <xdr:to>
      <xdr:col>21</xdr:col>
      <xdr:colOff>95250</xdr:colOff>
      <xdr:row>91</xdr:row>
      <xdr:rowOff>266700</xdr:rowOff>
    </xdr:to>
    <xdr:sp>
      <xdr:nvSpPr>
        <xdr:cNvPr id="6" name="AutoShape 6"/>
        <xdr:cNvSpPr>
          <a:spLocks/>
        </xdr:cNvSpPr>
      </xdr:nvSpPr>
      <xdr:spPr>
        <a:xfrm rot="16200000">
          <a:off x="9925050" y="12439650"/>
          <a:ext cx="17621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476250</xdr:colOff>
      <xdr:row>154</xdr:row>
      <xdr:rowOff>19050</xdr:rowOff>
    </xdr:from>
    <xdr:to>
      <xdr:col>24</xdr:col>
      <xdr:colOff>514350</xdr:colOff>
      <xdr:row>154</xdr:row>
      <xdr:rowOff>304800</xdr:rowOff>
    </xdr:to>
    <xdr:sp>
      <xdr:nvSpPr>
        <xdr:cNvPr id="7" name="AutoShape 7"/>
        <xdr:cNvSpPr>
          <a:spLocks/>
        </xdr:cNvSpPr>
      </xdr:nvSpPr>
      <xdr:spPr>
        <a:xfrm rot="16200000">
          <a:off x="12801600" y="20726400"/>
          <a:ext cx="514350" cy="285750"/>
        </a:xfrm>
        <a:prstGeom prst="leftBrace">
          <a:avLst>
            <a:gd name="adj" fmla="val -4157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228600</xdr:colOff>
      <xdr:row>106</xdr:row>
      <xdr:rowOff>57150</xdr:rowOff>
    </xdr:from>
    <xdr:to>
      <xdr:col>24</xdr:col>
      <xdr:colOff>514350</xdr:colOff>
      <xdr:row>106</xdr:row>
      <xdr:rowOff>133350</xdr:rowOff>
    </xdr:to>
    <xdr:sp>
      <xdr:nvSpPr>
        <xdr:cNvPr id="8" name="AutoShape 8"/>
        <xdr:cNvSpPr>
          <a:spLocks/>
        </xdr:cNvSpPr>
      </xdr:nvSpPr>
      <xdr:spPr>
        <a:xfrm rot="16200000">
          <a:off x="12553950" y="14363700"/>
          <a:ext cx="762000" cy="76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419100</xdr:colOff>
      <xdr:row>82</xdr:row>
      <xdr:rowOff>95250</xdr:rowOff>
    </xdr:from>
    <xdr:to>
      <xdr:col>24</xdr:col>
      <xdr:colOff>514350</xdr:colOff>
      <xdr:row>82</xdr:row>
      <xdr:rowOff>247650</xdr:rowOff>
    </xdr:to>
    <xdr:sp>
      <xdr:nvSpPr>
        <xdr:cNvPr id="9" name="AutoShape 9"/>
        <xdr:cNvSpPr>
          <a:spLocks/>
        </xdr:cNvSpPr>
      </xdr:nvSpPr>
      <xdr:spPr>
        <a:xfrm rot="16200000">
          <a:off x="12182475" y="10810875"/>
          <a:ext cx="1133475" cy="152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200025</xdr:colOff>
      <xdr:row>42</xdr:row>
      <xdr:rowOff>133350</xdr:rowOff>
    </xdr:from>
    <xdr:to>
      <xdr:col>24</xdr:col>
      <xdr:colOff>514350</xdr:colOff>
      <xdr:row>43</xdr:row>
      <xdr:rowOff>123825</xdr:rowOff>
    </xdr:to>
    <xdr:sp>
      <xdr:nvSpPr>
        <xdr:cNvPr id="10" name="AutoShape 10"/>
        <xdr:cNvSpPr>
          <a:spLocks/>
        </xdr:cNvSpPr>
      </xdr:nvSpPr>
      <xdr:spPr>
        <a:xfrm rot="5400000">
          <a:off x="11963400" y="5514975"/>
          <a:ext cx="1352550" cy="123825"/>
        </a:xfrm>
        <a:prstGeom prst="rightBrace">
          <a:avLst>
            <a:gd name="adj" fmla="val 925"/>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82</xdr:row>
      <xdr:rowOff>114300</xdr:rowOff>
    </xdr:from>
    <xdr:to>
      <xdr:col>21</xdr:col>
      <xdr:colOff>19050</xdr:colOff>
      <xdr:row>82</xdr:row>
      <xdr:rowOff>276225</xdr:rowOff>
    </xdr:to>
    <xdr:sp>
      <xdr:nvSpPr>
        <xdr:cNvPr id="11" name="AutoShape 11"/>
        <xdr:cNvSpPr>
          <a:spLocks/>
        </xdr:cNvSpPr>
      </xdr:nvSpPr>
      <xdr:spPr>
        <a:xfrm rot="16200000">
          <a:off x="9925050" y="10829925"/>
          <a:ext cx="1685925" cy="161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161925</xdr:colOff>
      <xdr:row>37</xdr:row>
      <xdr:rowOff>123825</xdr:rowOff>
    </xdr:from>
    <xdr:to>
      <xdr:col>20</xdr:col>
      <xdr:colOff>600075</xdr:colOff>
      <xdr:row>38</xdr:row>
      <xdr:rowOff>104775</xdr:rowOff>
    </xdr:to>
    <xdr:sp>
      <xdr:nvSpPr>
        <xdr:cNvPr id="12" name="AutoShape 12"/>
        <xdr:cNvSpPr>
          <a:spLocks/>
        </xdr:cNvSpPr>
      </xdr:nvSpPr>
      <xdr:spPr>
        <a:xfrm rot="5400000">
          <a:off x="10086975" y="4838700"/>
          <a:ext cx="1504950" cy="114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200025</xdr:colOff>
      <xdr:row>82</xdr:row>
      <xdr:rowOff>209550</xdr:rowOff>
    </xdr:from>
    <xdr:to>
      <xdr:col>17</xdr:col>
      <xdr:colOff>19050</xdr:colOff>
      <xdr:row>82</xdr:row>
      <xdr:rowOff>276225</xdr:rowOff>
    </xdr:to>
    <xdr:sp>
      <xdr:nvSpPr>
        <xdr:cNvPr id="13" name="AutoShape 13"/>
        <xdr:cNvSpPr>
          <a:spLocks/>
        </xdr:cNvSpPr>
      </xdr:nvSpPr>
      <xdr:spPr>
        <a:xfrm rot="16200000">
          <a:off x="8305800" y="10925175"/>
          <a:ext cx="1504950" cy="66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123825</xdr:colOff>
      <xdr:row>42</xdr:row>
      <xdr:rowOff>133350</xdr:rowOff>
    </xdr:from>
    <xdr:to>
      <xdr:col>16</xdr:col>
      <xdr:colOff>561975</xdr:colOff>
      <xdr:row>43</xdr:row>
      <xdr:rowOff>133350</xdr:rowOff>
    </xdr:to>
    <xdr:sp>
      <xdr:nvSpPr>
        <xdr:cNvPr id="14" name="AutoShape 14"/>
        <xdr:cNvSpPr>
          <a:spLocks/>
        </xdr:cNvSpPr>
      </xdr:nvSpPr>
      <xdr:spPr>
        <a:xfrm rot="5400000">
          <a:off x="8229600" y="5514975"/>
          <a:ext cx="1562100" cy="133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75</xdr:row>
      <xdr:rowOff>133350</xdr:rowOff>
    </xdr:from>
    <xdr:to>
      <xdr:col>13</xdr:col>
      <xdr:colOff>19050</xdr:colOff>
      <xdr:row>76</xdr:row>
      <xdr:rowOff>123825</xdr:rowOff>
    </xdr:to>
    <xdr:sp>
      <xdr:nvSpPr>
        <xdr:cNvPr id="15" name="AutoShape 15"/>
        <xdr:cNvSpPr>
          <a:spLocks/>
        </xdr:cNvSpPr>
      </xdr:nvSpPr>
      <xdr:spPr>
        <a:xfrm rot="5400000">
          <a:off x="6877050" y="9915525"/>
          <a:ext cx="1123950" cy="123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476250</xdr:colOff>
      <xdr:row>82</xdr:row>
      <xdr:rowOff>276225</xdr:rowOff>
    </xdr:from>
    <xdr:to>
      <xdr:col>26</xdr:col>
      <xdr:colOff>333375</xdr:colOff>
      <xdr:row>83</xdr:row>
      <xdr:rowOff>209550</xdr:rowOff>
    </xdr:to>
    <xdr:sp>
      <xdr:nvSpPr>
        <xdr:cNvPr id="16" name="AutoShape 17"/>
        <xdr:cNvSpPr>
          <a:spLocks/>
        </xdr:cNvSpPr>
      </xdr:nvSpPr>
      <xdr:spPr>
        <a:xfrm rot="5400000">
          <a:off x="12801600" y="10991850"/>
          <a:ext cx="140970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476250</xdr:colOff>
      <xdr:row>84</xdr:row>
      <xdr:rowOff>133350</xdr:rowOff>
    </xdr:from>
    <xdr:to>
      <xdr:col>26</xdr:col>
      <xdr:colOff>200025</xdr:colOff>
      <xdr:row>84</xdr:row>
      <xdr:rowOff>133350</xdr:rowOff>
    </xdr:to>
    <xdr:sp>
      <xdr:nvSpPr>
        <xdr:cNvPr id="17" name="AutoShape 18"/>
        <xdr:cNvSpPr>
          <a:spLocks/>
        </xdr:cNvSpPr>
      </xdr:nvSpPr>
      <xdr:spPr>
        <a:xfrm rot="16200000">
          <a:off x="12801600" y="11372850"/>
          <a:ext cx="12763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NT\Profiles\acolquho\Local%20Settings\Temporary%20Internet%20Files\Content.IE5\89ABCDEF\dukes3_1_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1.3"/>
      <sheetName val="modelled 3.1.3"/>
      <sheetName val="for fuel oil stuff"/>
      <sheetName val="Total 1870-1950"/>
      <sheetName val="Total 1870-2005"/>
      <sheetName val="NEW Aviation Spirits"/>
      <sheetName val="NEW Derv &amp; Petrol"/>
      <sheetName val="Derv &amp; Petrol"/>
      <sheetName val="Fuel Oil"/>
      <sheetName val="data for consump by prod"/>
      <sheetName val="consump by product"/>
      <sheetName val="Fuel Oil Vs Total"/>
      <sheetName val="Sheet2"/>
      <sheetName val="Sheet3"/>
    </sheetNames>
    <sheetDataSet>
      <sheetData sheetId="1">
        <row r="1">
          <cell r="A1" t="str">
            <v>3.1.3 </v>
          </cell>
          <cell r="C1" t="str">
            <v>Historic Inland Deliveries of Petroleum Products</v>
          </cell>
          <cell r="U1" t="str">
            <v>Historic Inland Deliveries of Petroleum Products</v>
          </cell>
        </row>
        <row r="2">
          <cell r="C2" t="str">
            <v>1937 - 2005</v>
          </cell>
          <cell r="U2" t="str">
            <v>1937 - 2005</v>
          </cell>
        </row>
        <row r="5">
          <cell r="C5" t="str">
            <v>Gases</v>
          </cell>
          <cell r="F5" t="str">
            <v>Feedstocks for Petchem</v>
          </cell>
          <cell r="R5" t="str">
            <v>Kerosene</v>
          </cell>
        </row>
        <row r="6">
          <cell r="D6" t="str">
            <v>Other</v>
          </cell>
          <cell r="K6" t="str">
            <v>Naphtha</v>
          </cell>
          <cell r="R6" t="str">
            <v>Aviation</v>
          </cell>
          <cell r="X6" t="str">
            <v>Marine</v>
          </cell>
          <cell r="AG6" t="str">
            <v>TOTAL</v>
          </cell>
        </row>
        <row r="7">
          <cell r="C7" t="str">
            <v>Butane &amp;</v>
          </cell>
          <cell r="D7" t="str">
            <v>Petroleum</v>
          </cell>
          <cell r="G7" t="str">
            <v>Naphtha</v>
          </cell>
          <cell r="H7" t="str">
            <v>Other</v>
          </cell>
          <cell r="K7" t="str">
            <v>(LDF) for</v>
          </cell>
          <cell r="L7" t="str">
            <v>Aviation</v>
          </cell>
          <cell r="M7" t="str">
            <v>Wide Cut</v>
          </cell>
          <cell r="N7" t="str">
            <v>Motor</v>
          </cell>
          <cell r="O7" t="str">
            <v>Industrial</v>
          </cell>
          <cell r="P7" t="str">
            <v>White</v>
          </cell>
          <cell r="R7" t="str">
            <v>Turbine</v>
          </cell>
          <cell r="S7" t="str">
            <v>Burning</v>
          </cell>
          <cell r="T7" t="str">
            <v>Vaporising</v>
          </cell>
          <cell r="V7" t="str">
            <v>DERV</v>
          </cell>
          <cell r="W7" t="str">
            <v>Gas</v>
          </cell>
          <cell r="X7" t="str">
            <v>Diesel</v>
          </cell>
          <cell r="Y7" t="str">
            <v>Fuel</v>
          </cell>
          <cell r="Z7" t="str">
            <v>Lubricating</v>
          </cell>
          <cell r="AB7" t="str">
            <v>Paraffin</v>
          </cell>
          <cell r="AC7" t="str">
            <v>Petroleum</v>
          </cell>
          <cell r="AD7" t="str">
            <v>Misc.</v>
          </cell>
          <cell r="AE7" t="str">
            <v>TOTAL</v>
          </cell>
          <cell r="AF7" t="str">
            <v>Refinery</v>
          </cell>
          <cell r="AG7" t="str">
            <v>(inc Refinery</v>
          </cell>
        </row>
        <row r="8">
          <cell r="C8" t="str">
            <v>Propane</v>
          </cell>
          <cell r="D8" t="str">
            <v>Gases</v>
          </cell>
          <cell r="F8" t="str">
            <v>Gases</v>
          </cell>
          <cell r="G8" t="str">
            <v>(LDF)</v>
          </cell>
          <cell r="H8" t="str">
            <v>Products</v>
          </cell>
          <cell r="I8" t="str">
            <v>Total</v>
          </cell>
          <cell r="K8" t="str">
            <v>Gasworks</v>
          </cell>
          <cell r="L8" t="str">
            <v>Spirit</v>
          </cell>
          <cell r="M8" t="str">
            <v>Gasoline</v>
          </cell>
          <cell r="N8" t="str">
            <v>Spirit</v>
          </cell>
          <cell r="O8" t="str">
            <v>Spirit</v>
          </cell>
          <cell r="P8" t="str">
            <v>Spirit</v>
          </cell>
          <cell r="R8" t="str">
            <v>Fuel</v>
          </cell>
          <cell r="S8" t="str">
            <v>Oil</v>
          </cell>
          <cell r="T8" t="str">
            <v>Oil</v>
          </cell>
          <cell r="V8" t="str">
            <v>Fuel</v>
          </cell>
          <cell r="W8" t="str">
            <v>Oil</v>
          </cell>
          <cell r="X8" t="str">
            <v>Oil</v>
          </cell>
          <cell r="Y8" t="str">
            <v>Oil</v>
          </cell>
          <cell r="Z8" t="str">
            <v>Oil</v>
          </cell>
          <cell r="AA8" t="str">
            <v>Bitumen</v>
          </cell>
          <cell r="AB8" t="str">
            <v>Wax</v>
          </cell>
          <cell r="AC8" t="str">
            <v>Coke</v>
          </cell>
          <cell r="AD8" t="str">
            <v>Products</v>
          </cell>
          <cell r="AE8" t="str">
            <v>PRODUCTS</v>
          </cell>
          <cell r="AF8" t="str">
            <v>Fuel</v>
          </cell>
          <cell r="AG8" t="str">
            <v>Fuel)</v>
          </cell>
        </row>
        <row r="9">
          <cell r="A9">
            <v>1870</v>
          </cell>
        </row>
        <row r="10">
          <cell r="A10">
            <v>1871</v>
          </cell>
        </row>
        <row r="11">
          <cell r="A11">
            <v>1872</v>
          </cell>
        </row>
        <row r="12">
          <cell r="A12">
            <v>1873</v>
          </cell>
        </row>
        <row r="13">
          <cell r="A13">
            <v>1874</v>
          </cell>
        </row>
        <row r="14">
          <cell r="A14">
            <v>1875</v>
          </cell>
        </row>
        <row r="15">
          <cell r="A15">
            <v>1876</v>
          </cell>
        </row>
        <row r="16">
          <cell r="A16">
            <v>1877</v>
          </cell>
        </row>
        <row r="17">
          <cell r="A17">
            <v>1878</v>
          </cell>
        </row>
        <row r="18">
          <cell r="A18">
            <v>1879</v>
          </cell>
        </row>
        <row r="19">
          <cell r="A19">
            <v>1880</v>
          </cell>
        </row>
        <row r="20">
          <cell r="A20">
            <v>1881</v>
          </cell>
        </row>
        <row r="21">
          <cell r="A21">
            <v>1882</v>
          </cell>
        </row>
        <row r="22">
          <cell r="A22">
            <v>1883</v>
          </cell>
        </row>
        <row r="23">
          <cell r="A23">
            <v>1884</v>
          </cell>
        </row>
        <row r="24">
          <cell r="A24">
            <v>1885</v>
          </cell>
        </row>
        <row r="25">
          <cell r="A25">
            <v>1886</v>
          </cell>
        </row>
        <row r="26">
          <cell r="A26">
            <v>1887</v>
          </cell>
        </row>
        <row r="27">
          <cell r="A27">
            <v>1888</v>
          </cell>
        </row>
        <row r="28">
          <cell r="A28">
            <v>1889</v>
          </cell>
        </row>
        <row r="29">
          <cell r="A29">
            <v>1890</v>
          </cell>
        </row>
        <row r="30">
          <cell r="A30">
            <v>1891</v>
          </cell>
        </row>
        <row r="31">
          <cell r="A31">
            <v>1892</v>
          </cell>
        </row>
        <row r="32">
          <cell r="A32">
            <v>1893</v>
          </cell>
        </row>
        <row r="33">
          <cell r="A33">
            <v>1894</v>
          </cell>
        </row>
        <row r="34">
          <cell r="A34">
            <v>1895</v>
          </cell>
        </row>
        <row r="35">
          <cell r="A35">
            <v>1896</v>
          </cell>
        </row>
        <row r="36">
          <cell r="A36">
            <v>1897</v>
          </cell>
        </row>
        <row r="37">
          <cell r="A37">
            <v>1898</v>
          </cell>
        </row>
        <row r="38">
          <cell r="A38">
            <v>1899</v>
          </cell>
        </row>
        <row r="39">
          <cell r="A39">
            <v>1900</v>
          </cell>
        </row>
        <row r="40">
          <cell r="A40">
            <v>1901</v>
          </cell>
        </row>
        <row r="41">
          <cell r="A41">
            <v>1902</v>
          </cell>
        </row>
        <row r="42">
          <cell r="A42">
            <v>1903</v>
          </cell>
        </row>
        <row r="43">
          <cell r="A43">
            <v>1904</v>
          </cell>
        </row>
        <row r="44">
          <cell r="A44">
            <v>1905</v>
          </cell>
        </row>
        <row r="45">
          <cell r="A45">
            <v>1906</v>
          </cell>
        </row>
        <row r="46">
          <cell r="A46">
            <v>1907</v>
          </cell>
        </row>
        <row r="47">
          <cell r="A47">
            <v>1908</v>
          </cell>
        </row>
        <row r="48">
          <cell r="A48">
            <v>1909</v>
          </cell>
        </row>
        <row r="49">
          <cell r="A49">
            <v>1910</v>
          </cell>
        </row>
        <row r="50">
          <cell r="A50">
            <v>1911</v>
          </cell>
        </row>
        <row r="51">
          <cell r="A51">
            <v>1912</v>
          </cell>
        </row>
        <row r="52">
          <cell r="A52">
            <v>1913</v>
          </cell>
        </row>
        <row r="53">
          <cell r="A53">
            <v>1914</v>
          </cell>
        </row>
        <row r="54">
          <cell r="A54">
            <v>1915</v>
          </cell>
        </row>
        <row r="55">
          <cell r="A55">
            <v>1916</v>
          </cell>
        </row>
        <row r="56">
          <cell r="A56">
            <v>1917</v>
          </cell>
        </row>
        <row r="57">
          <cell r="A57">
            <v>1918</v>
          </cell>
        </row>
        <row r="58">
          <cell r="A58">
            <v>1919</v>
          </cell>
        </row>
        <row r="59">
          <cell r="A59">
            <v>1920</v>
          </cell>
        </row>
        <row r="60">
          <cell r="A60">
            <v>1921</v>
          </cell>
        </row>
        <row r="61">
          <cell r="A61">
            <v>1922</v>
          </cell>
        </row>
        <row r="62">
          <cell r="A62">
            <v>1923</v>
          </cell>
        </row>
        <row r="63">
          <cell r="A63">
            <v>1924</v>
          </cell>
        </row>
        <row r="64">
          <cell r="A64">
            <v>1925</v>
          </cell>
        </row>
        <row r="65">
          <cell r="A65">
            <v>1926</v>
          </cell>
        </row>
        <row r="66">
          <cell r="A66">
            <v>1927</v>
          </cell>
        </row>
        <row r="67">
          <cell r="A67">
            <v>1928</v>
          </cell>
        </row>
        <row r="68">
          <cell r="A68">
            <v>1929</v>
          </cell>
        </row>
        <row r="69">
          <cell r="A69">
            <v>1930</v>
          </cell>
        </row>
        <row r="70">
          <cell r="A70">
            <v>1931</v>
          </cell>
        </row>
        <row r="71">
          <cell r="A71">
            <v>1932</v>
          </cell>
        </row>
        <row r="72">
          <cell r="A72">
            <v>1933</v>
          </cell>
        </row>
        <row r="73">
          <cell r="A73">
            <v>1934</v>
          </cell>
        </row>
        <row r="74">
          <cell r="A74">
            <v>1935</v>
          </cell>
        </row>
        <row r="75">
          <cell r="A75">
            <v>1936</v>
          </cell>
        </row>
        <row r="76">
          <cell r="A76">
            <v>1937</v>
          </cell>
        </row>
        <row r="77">
          <cell r="A77">
            <v>1938</v>
          </cell>
        </row>
        <row r="78">
          <cell r="A78">
            <v>1939</v>
          </cell>
        </row>
        <row r="79">
          <cell r="A79">
            <v>1940</v>
          </cell>
        </row>
        <row r="80">
          <cell r="A80">
            <v>1941</v>
          </cell>
        </row>
        <row r="81">
          <cell r="A81">
            <v>1942</v>
          </cell>
        </row>
        <row r="82">
          <cell r="A82">
            <v>1943</v>
          </cell>
        </row>
        <row r="83">
          <cell r="A83">
            <v>1944</v>
          </cell>
        </row>
        <row r="84">
          <cell r="A84">
            <v>1945</v>
          </cell>
        </row>
        <row r="85">
          <cell r="A85">
            <v>1946</v>
          </cell>
        </row>
        <row r="86">
          <cell r="A86">
            <v>1947</v>
          </cell>
        </row>
        <row r="87">
          <cell r="A87">
            <v>1948</v>
          </cell>
        </row>
        <row r="88">
          <cell r="A88">
            <v>1949</v>
          </cell>
        </row>
        <row r="89">
          <cell r="A89">
            <v>1950</v>
          </cell>
        </row>
        <row r="90">
          <cell r="A90">
            <v>1951</v>
          </cell>
        </row>
        <row r="91">
          <cell r="A91">
            <v>1952</v>
          </cell>
        </row>
        <row r="92">
          <cell r="A92">
            <v>1953</v>
          </cell>
        </row>
        <row r="93">
          <cell r="A93">
            <v>1954</v>
          </cell>
        </row>
        <row r="94">
          <cell r="A94">
            <v>1955</v>
          </cell>
        </row>
        <row r="95">
          <cell r="A95">
            <v>1956</v>
          </cell>
        </row>
        <row r="96">
          <cell r="A96">
            <v>1957</v>
          </cell>
        </row>
        <row r="97">
          <cell r="A97">
            <v>1958</v>
          </cell>
        </row>
        <row r="98">
          <cell r="A98">
            <v>1959</v>
          </cell>
        </row>
        <row r="99">
          <cell r="A99">
            <v>1960</v>
          </cell>
        </row>
        <row r="100">
          <cell r="A100">
            <v>1961</v>
          </cell>
        </row>
        <row r="101">
          <cell r="A101">
            <v>1962</v>
          </cell>
        </row>
        <row r="102">
          <cell r="A102">
            <v>1963</v>
          </cell>
        </row>
        <row r="103">
          <cell r="A103">
            <v>1964</v>
          </cell>
        </row>
        <row r="104">
          <cell r="A104">
            <v>1965</v>
          </cell>
        </row>
        <row r="105">
          <cell r="A105">
            <v>1966</v>
          </cell>
        </row>
        <row r="106">
          <cell r="A106">
            <v>1967</v>
          </cell>
        </row>
        <row r="107">
          <cell r="A107">
            <v>1968</v>
          </cell>
        </row>
        <row r="108">
          <cell r="A108">
            <v>1969</v>
          </cell>
        </row>
        <row r="109">
          <cell r="A109">
            <v>1970</v>
          </cell>
        </row>
        <row r="110">
          <cell r="A110">
            <v>1971</v>
          </cell>
        </row>
        <row r="111">
          <cell r="A111">
            <v>1972</v>
          </cell>
        </row>
        <row r="112">
          <cell r="A112">
            <v>1973</v>
          </cell>
        </row>
        <row r="113">
          <cell r="A113">
            <v>1974</v>
          </cell>
        </row>
        <row r="114">
          <cell r="A114">
            <v>1975</v>
          </cell>
        </row>
        <row r="115">
          <cell r="A115">
            <v>1976</v>
          </cell>
        </row>
        <row r="116">
          <cell r="A116">
            <v>1977</v>
          </cell>
        </row>
        <row r="117">
          <cell r="A117">
            <v>1978</v>
          </cell>
        </row>
        <row r="118">
          <cell r="A118">
            <v>1979</v>
          </cell>
        </row>
        <row r="119">
          <cell r="A119">
            <v>1980</v>
          </cell>
        </row>
        <row r="120">
          <cell r="A120">
            <v>1981</v>
          </cell>
        </row>
        <row r="121">
          <cell r="A121">
            <v>1982</v>
          </cell>
        </row>
        <row r="122">
          <cell r="A122">
            <v>1983</v>
          </cell>
        </row>
        <row r="123">
          <cell r="A123">
            <v>1984</v>
          </cell>
        </row>
        <row r="124">
          <cell r="A124">
            <v>1985</v>
          </cell>
        </row>
        <row r="125">
          <cell r="A125">
            <v>1986</v>
          </cell>
        </row>
        <row r="126">
          <cell r="A126">
            <v>1987</v>
          </cell>
        </row>
        <row r="127">
          <cell r="A127">
            <v>1988</v>
          </cell>
        </row>
        <row r="128">
          <cell r="A128">
            <v>1989</v>
          </cell>
        </row>
        <row r="129">
          <cell r="A129">
            <v>1990</v>
          </cell>
        </row>
        <row r="130">
          <cell r="A130">
            <v>1991</v>
          </cell>
        </row>
        <row r="131">
          <cell r="A131">
            <v>1992</v>
          </cell>
        </row>
        <row r="132">
          <cell r="A132">
            <v>1993</v>
          </cell>
        </row>
        <row r="133">
          <cell r="A133">
            <v>1994</v>
          </cell>
        </row>
        <row r="134">
          <cell r="A134">
            <v>1995</v>
          </cell>
        </row>
        <row r="135">
          <cell r="A135">
            <v>1996</v>
          </cell>
        </row>
        <row r="136">
          <cell r="A136">
            <v>1997</v>
          </cell>
        </row>
        <row r="137">
          <cell r="A137">
            <v>1998</v>
          </cell>
        </row>
        <row r="138">
          <cell r="A138">
            <v>1999</v>
          </cell>
        </row>
        <row r="139">
          <cell r="A139">
            <v>2000</v>
          </cell>
        </row>
        <row r="140">
          <cell r="A140">
            <v>2001</v>
          </cell>
        </row>
        <row r="141">
          <cell r="A141">
            <v>2002</v>
          </cell>
        </row>
        <row r="142">
          <cell r="A142">
            <v>2003</v>
          </cell>
        </row>
        <row r="143">
          <cell r="A143">
            <v>2004</v>
          </cell>
        </row>
        <row r="144">
          <cell r="A144">
            <v>2005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oil-statistics#methodology"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tistats.net/energystats/dukes3_1-3_3.xls" TargetMode="External" /><Relationship Id="rId2" Type="http://schemas.openxmlformats.org/officeDocument/2006/relationships/hyperlink" Target="http://www.dtistats.net/energystats/dukes3_4-3_6.xls" TargetMode="External" /><Relationship Id="rId3" Type="http://schemas.openxmlformats.org/officeDocument/2006/relationships/hyperlink" Target="http://www.dtistats.net/energystats/dukes3_4-3_6.xls" TargetMode="Externa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J216"/>
  <sheetViews>
    <sheetView tabSelected="1" zoomScaleSheetLayoutView="70" zoomScalePageLayoutView="0" workbookViewId="0" topLeftCell="A1">
      <pane xSplit="1" ySplit="11" topLeftCell="B144" activePane="bottomRight" state="frozen"/>
      <selection pane="topLeft" activeCell="A1" sqref="A1"/>
      <selection pane="topRight" activeCell="B1" sqref="B1"/>
      <selection pane="bottomLeft" activeCell="A12" sqref="A12"/>
      <selection pane="bottomRight" activeCell="A1" sqref="A1"/>
    </sheetView>
  </sheetViews>
  <sheetFormatPr defaultColWidth="6.99609375" defaultRowHeight="15"/>
  <cols>
    <col min="1" max="1" width="24.99609375" style="5" customWidth="1"/>
    <col min="2" max="2" width="7.5546875" style="5" customWidth="1"/>
    <col min="3" max="5" width="7.21484375" style="5" customWidth="1"/>
    <col min="6" max="6" width="5.99609375" style="5" customWidth="1"/>
    <col min="7" max="7" width="6.99609375" style="5" customWidth="1"/>
    <col min="8" max="8" width="0.9921875" style="5" customWidth="1"/>
    <col min="9" max="9" width="6.99609375" style="5" customWidth="1"/>
    <col min="10" max="10" width="9.99609375" style="5" bestFit="1" customWidth="1"/>
    <col min="11" max="11" width="6.6640625" style="5" customWidth="1"/>
    <col min="12" max="12" width="7.99609375" style="5" customWidth="1"/>
    <col min="13" max="13" width="0.9921875" style="6" customWidth="1"/>
    <col min="14" max="14" width="0.44140625" style="5" customWidth="1"/>
    <col min="15" max="15" width="6.4453125" style="5" customWidth="1"/>
    <col min="16" max="16" width="7.4453125" style="5" customWidth="1"/>
    <col min="17" max="17" width="7.99609375" style="5" customWidth="1"/>
    <col min="18" max="18" width="1.5625" style="5" customWidth="1"/>
    <col min="19" max="21" width="9.6640625" style="5" customWidth="1"/>
    <col min="22" max="22" width="1.5625" style="5" customWidth="1"/>
    <col min="23" max="23" width="12.4453125" style="5" customWidth="1"/>
    <col min="24" max="24" width="4.99609375" style="5" customWidth="1"/>
    <col min="25" max="16384" width="6.99609375" style="5" customWidth="1"/>
  </cols>
  <sheetData>
    <row r="1" spans="1:15" s="1" customFormat="1" ht="31.5" customHeight="1">
      <c r="A1" s="210" t="s">
        <v>181</v>
      </c>
      <c r="B1" s="2"/>
      <c r="C1" s="2"/>
      <c r="D1" s="2"/>
      <c r="E1" s="2"/>
      <c r="F1" s="2"/>
      <c r="G1" s="2"/>
      <c r="H1" s="2"/>
      <c r="I1" s="2"/>
      <c r="J1" s="2"/>
      <c r="K1" s="2"/>
      <c r="L1" s="2"/>
      <c r="M1" s="3"/>
      <c r="N1" s="2"/>
      <c r="O1" s="2"/>
    </row>
    <row r="2" spans="2:16" s="1" customFormat="1" ht="22.5" hidden="1">
      <c r="B2" s="2"/>
      <c r="C2" s="2"/>
      <c r="D2" s="2"/>
      <c r="E2" s="2"/>
      <c r="F2" s="2"/>
      <c r="G2" s="2"/>
      <c r="H2" s="2"/>
      <c r="I2" s="2"/>
      <c r="J2" s="2"/>
      <c r="K2" s="2"/>
      <c r="L2" s="2"/>
      <c r="M2" s="3"/>
      <c r="N2" s="2"/>
      <c r="O2" s="2"/>
      <c r="P2" s="2"/>
    </row>
    <row r="3" spans="2:15" s="1" customFormat="1" ht="24" customHeight="1" hidden="1">
      <c r="B3" s="2"/>
      <c r="C3" s="2"/>
      <c r="D3" s="2"/>
      <c r="E3" s="2"/>
      <c r="F3" s="2"/>
      <c r="G3" s="2"/>
      <c r="H3" s="2"/>
      <c r="I3" s="2"/>
      <c r="J3" s="4"/>
      <c r="K3" s="2"/>
      <c r="L3" s="2"/>
      <c r="M3" s="3"/>
      <c r="N3" s="2"/>
      <c r="O3" s="2"/>
    </row>
    <row r="4" ht="3.75" customHeight="1" hidden="1"/>
    <row r="5" spans="2:24" s="7" customFormat="1" ht="12" thickBot="1">
      <c r="B5" s="8"/>
      <c r="H5" s="8"/>
      <c r="I5" s="8"/>
      <c r="L5" s="9" t="s">
        <v>0</v>
      </c>
      <c r="M5" s="10"/>
      <c r="N5" s="8"/>
      <c r="O5" s="8"/>
      <c r="Q5" s="8"/>
      <c r="R5" s="8"/>
      <c r="S5" s="8"/>
      <c r="T5" s="8"/>
      <c r="U5" s="8"/>
      <c r="V5" s="8"/>
      <c r="W5" s="8"/>
      <c r="X5" s="8"/>
    </row>
    <row r="6" spans="1:24" ht="12.75" thickTop="1">
      <c r="A6" s="11"/>
      <c r="B6" s="211" t="s">
        <v>1</v>
      </c>
      <c r="C6" s="212"/>
      <c r="D6" s="212"/>
      <c r="E6" s="212"/>
      <c r="F6" s="212"/>
      <c r="G6" s="212"/>
      <c r="H6" s="13"/>
      <c r="I6" s="212" t="s">
        <v>2</v>
      </c>
      <c r="J6" s="212"/>
      <c r="K6" s="212"/>
      <c r="L6" s="212"/>
      <c r="M6" s="14"/>
      <c r="N6" s="14"/>
      <c r="O6" s="212" t="s">
        <v>3</v>
      </c>
      <c r="P6" s="212"/>
      <c r="Q6" s="212"/>
      <c r="R6" s="15"/>
      <c r="S6" s="212" t="s">
        <v>4</v>
      </c>
      <c r="T6" s="212"/>
      <c r="U6" s="212"/>
      <c r="V6" s="15"/>
      <c r="W6" s="12" t="s">
        <v>2</v>
      </c>
      <c r="X6" s="16"/>
    </row>
    <row r="7" spans="1:24" ht="12">
      <c r="A7" s="17"/>
      <c r="B7" s="6"/>
      <c r="C7" s="6"/>
      <c r="D7" s="6"/>
      <c r="E7" s="6"/>
      <c r="F7" s="6"/>
      <c r="G7" s="6"/>
      <c r="H7" s="6"/>
      <c r="I7" s="6"/>
      <c r="J7" s="6"/>
      <c r="K7" s="6"/>
      <c r="L7" s="6"/>
      <c r="N7" s="6"/>
      <c r="O7" s="19"/>
      <c r="P7" s="19"/>
      <c r="Q7" s="19"/>
      <c r="R7" s="19"/>
      <c r="S7" s="19"/>
      <c r="T7" s="19" t="s">
        <v>5</v>
      </c>
      <c r="U7" s="19" t="s">
        <v>5</v>
      </c>
      <c r="V7" s="19"/>
      <c r="W7" s="19" t="s">
        <v>6</v>
      </c>
      <c r="X7" s="18"/>
    </row>
    <row r="8" spans="1:24" ht="10.5" customHeight="1">
      <c r="A8" s="17"/>
      <c r="B8" s="6"/>
      <c r="C8" s="6"/>
      <c r="D8" s="6"/>
      <c r="E8" s="6"/>
      <c r="F8" s="6"/>
      <c r="G8" s="6"/>
      <c r="H8" s="6"/>
      <c r="I8" s="6"/>
      <c r="J8" s="6"/>
      <c r="K8" s="6"/>
      <c r="L8" s="6"/>
      <c r="N8" s="6"/>
      <c r="O8" s="19"/>
      <c r="P8" s="19"/>
      <c r="Q8" s="19"/>
      <c r="R8" s="19"/>
      <c r="S8" s="19" t="s">
        <v>7</v>
      </c>
      <c r="T8" s="19" t="s">
        <v>8</v>
      </c>
      <c r="U8" s="19" t="s">
        <v>9</v>
      </c>
      <c r="V8" s="19"/>
      <c r="W8" s="19" t="s">
        <v>10</v>
      </c>
      <c r="X8" s="18"/>
    </row>
    <row r="9" spans="1:24" ht="9" customHeight="1">
      <c r="A9" s="17"/>
      <c r="B9" s="19"/>
      <c r="C9" s="19"/>
      <c r="D9" s="19"/>
      <c r="E9" s="19"/>
      <c r="F9" s="19"/>
      <c r="G9" s="19" t="s">
        <v>11</v>
      </c>
      <c r="H9" s="19"/>
      <c r="I9" s="19" t="s">
        <v>11</v>
      </c>
      <c r="J9" s="19"/>
      <c r="K9" s="19"/>
      <c r="L9" s="19" t="s">
        <v>12</v>
      </c>
      <c r="M9" s="19"/>
      <c r="N9" s="6"/>
      <c r="O9" s="19" t="s">
        <v>13</v>
      </c>
      <c r="P9" s="19" t="s">
        <v>14</v>
      </c>
      <c r="Q9" s="19"/>
      <c r="R9" s="19"/>
      <c r="S9" s="19" t="s">
        <v>15</v>
      </c>
      <c r="T9" s="19" t="s">
        <v>16</v>
      </c>
      <c r="U9" s="19" t="s">
        <v>17</v>
      </c>
      <c r="V9" s="19"/>
      <c r="W9" s="19" t="s">
        <v>18</v>
      </c>
      <c r="X9" s="18"/>
    </row>
    <row r="10" spans="1:24" ht="9.75" customHeight="1">
      <c r="A10" s="17"/>
      <c r="B10" s="20" t="s">
        <v>19</v>
      </c>
      <c r="C10" s="213" t="s">
        <v>32</v>
      </c>
      <c r="D10" s="213"/>
      <c r="E10" s="213"/>
      <c r="F10" s="20" t="s">
        <v>20</v>
      </c>
      <c r="G10" s="20" t="s">
        <v>21</v>
      </c>
      <c r="H10" s="19"/>
      <c r="I10" s="20" t="s">
        <v>33</v>
      </c>
      <c r="J10" s="20" t="s">
        <v>20</v>
      </c>
      <c r="K10" s="20" t="s">
        <v>19</v>
      </c>
      <c r="L10" s="20" t="s">
        <v>34</v>
      </c>
      <c r="M10" s="19"/>
      <c r="N10" s="6"/>
      <c r="O10" s="20" t="s">
        <v>35</v>
      </c>
      <c r="P10" s="20" t="s">
        <v>36</v>
      </c>
      <c r="Q10" s="20" t="s">
        <v>37</v>
      </c>
      <c r="R10" s="19"/>
      <c r="S10" s="20" t="s">
        <v>21</v>
      </c>
      <c r="T10" s="20" t="s">
        <v>22</v>
      </c>
      <c r="U10" s="20" t="s">
        <v>23</v>
      </c>
      <c r="V10" s="19"/>
      <c r="W10" s="20" t="s">
        <v>24</v>
      </c>
      <c r="X10" s="18"/>
    </row>
    <row r="11" spans="1:24" ht="21.75">
      <c r="A11" s="111"/>
      <c r="B11" s="20"/>
      <c r="C11" s="20" t="s">
        <v>25</v>
      </c>
      <c r="D11" s="20" t="s">
        <v>26</v>
      </c>
      <c r="E11" s="181" t="s">
        <v>168</v>
      </c>
      <c r="F11" s="20"/>
      <c r="G11" s="20"/>
      <c r="H11" s="20"/>
      <c r="I11" s="20"/>
      <c r="J11" s="20"/>
      <c r="K11" s="20"/>
      <c r="L11" s="20"/>
      <c r="M11" s="20"/>
      <c r="N11" s="112"/>
      <c r="O11" s="215" t="s">
        <v>0</v>
      </c>
      <c r="P11" s="215"/>
      <c r="Q11" s="215"/>
      <c r="R11" s="20"/>
      <c r="S11" s="213" t="s">
        <v>27</v>
      </c>
      <c r="T11" s="213"/>
      <c r="U11" s="213"/>
      <c r="V11" s="20"/>
      <c r="W11" s="20" t="s">
        <v>28</v>
      </c>
      <c r="X11" s="113"/>
    </row>
    <row r="12" spans="1:24" ht="12">
      <c r="A12" s="116">
        <v>1890</v>
      </c>
      <c r="B12" s="35"/>
      <c r="C12" s="35"/>
      <c r="D12" s="35"/>
      <c r="E12" s="35"/>
      <c r="F12" s="35"/>
      <c r="G12" s="35"/>
      <c r="H12" s="35"/>
      <c r="I12" s="35"/>
      <c r="J12" s="35">
        <f>4.086*1.01604691</f>
        <v>4.151567674260001</v>
      </c>
      <c r="K12" s="35">
        <f>445.297*1.01604691</f>
        <v>452.44264088227004</v>
      </c>
      <c r="L12" s="36"/>
      <c r="M12" s="36"/>
      <c r="N12" s="37"/>
      <c r="O12" s="38"/>
      <c r="P12" s="21">
        <f aca="true" t="shared" si="0" ref="P12:P21">J12-K12</f>
        <v>-448.29107320801006</v>
      </c>
      <c r="Q12" s="38"/>
      <c r="R12" s="36"/>
      <c r="S12" s="39"/>
      <c r="T12" s="39"/>
      <c r="U12" s="39"/>
      <c r="V12" s="36"/>
      <c r="W12" s="36"/>
      <c r="X12" s="116">
        <v>1890</v>
      </c>
    </row>
    <row r="13" spans="1:24" ht="12">
      <c r="A13" s="117">
        <v>1891</v>
      </c>
      <c r="B13" s="40"/>
      <c r="C13" s="40"/>
      <c r="D13" s="40"/>
      <c r="E13" s="40"/>
      <c r="F13" s="40"/>
      <c r="G13" s="40"/>
      <c r="H13" s="40"/>
      <c r="I13" s="40"/>
      <c r="J13" s="114">
        <f aca="true" t="shared" si="1" ref="J13:J21">J12+0.41</f>
        <v>4.561567674260001</v>
      </c>
      <c r="K13" s="114">
        <f aca="true" t="shared" si="2" ref="K13:K21">K12+54.02</f>
        <v>506.46264088227</v>
      </c>
      <c r="L13" s="30"/>
      <c r="M13" s="30"/>
      <c r="N13" s="41"/>
      <c r="O13" s="38"/>
      <c r="P13" s="21">
        <f t="shared" si="0"/>
        <v>-501.90107320801</v>
      </c>
      <c r="Q13" s="38"/>
      <c r="R13" s="30"/>
      <c r="S13" s="38"/>
      <c r="T13" s="38"/>
      <c r="U13" s="38"/>
      <c r="V13" s="30"/>
      <c r="W13" s="30"/>
      <c r="X13" s="117">
        <v>1891</v>
      </c>
    </row>
    <row r="14" spans="1:24" ht="12">
      <c r="A14" s="117">
        <v>1892</v>
      </c>
      <c r="B14" s="40"/>
      <c r="C14" s="40"/>
      <c r="D14" s="40"/>
      <c r="E14" s="40"/>
      <c r="F14" s="40"/>
      <c r="G14" s="40"/>
      <c r="H14" s="40"/>
      <c r="I14" s="40"/>
      <c r="J14" s="114">
        <f t="shared" si="1"/>
        <v>4.971567674260001</v>
      </c>
      <c r="K14" s="114">
        <f t="shared" si="2"/>
        <v>560.4826408822701</v>
      </c>
      <c r="L14" s="30"/>
      <c r="M14" s="30"/>
      <c r="N14" s="41"/>
      <c r="O14" s="38"/>
      <c r="P14" s="21">
        <f t="shared" si="0"/>
        <v>-555.5110732080101</v>
      </c>
      <c r="Q14" s="38"/>
      <c r="R14" s="30"/>
      <c r="S14" s="38"/>
      <c r="T14" s="38"/>
      <c r="U14" s="38"/>
      <c r="V14" s="30"/>
      <c r="W14" s="30"/>
      <c r="X14" s="117">
        <v>1892</v>
      </c>
    </row>
    <row r="15" spans="1:24" ht="12">
      <c r="A15" s="117">
        <v>1893</v>
      </c>
      <c r="B15" s="40"/>
      <c r="C15" s="40"/>
      <c r="D15" s="40"/>
      <c r="E15" s="40"/>
      <c r="F15" s="40"/>
      <c r="G15" s="40"/>
      <c r="H15" s="40"/>
      <c r="I15" s="40"/>
      <c r="J15" s="114">
        <f t="shared" si="1"/>
        <v>5.381567674260001</v>
      </c>
      <c r="K15" s="114">
        <f t="shared" si="2"/>
        <v>614.50264088227</v>
      </c>
      <c r="L15" s="30"/>
      <c r="M15" s="30"/>
      <c r="N15" s="41"/>
      <c r="O15" s="38"/>
      <c r="P15" s="21">
        <f t="shared" si="0"/>
        <v>-609.12107320801</v>
      </c>
      <c r="Q15" s="38"/>
      <c r="R15" s="30"/>
      <c r="S15" s="38"/>
      <c r="T15" s="38"/>
      <c r="U15" s="38"/>
      <c r="V15" s="30"/>
      <c r="W15" s="30"/>
      <c r="X15" s="117">
        <v>1893</v>
      </c>
    </row>
    <row r="16" spans="1:24" ht="12">
      <c r="A16" s="117">
        <v>1894</v>
      </c>
      <c r="B16" s="40"/>
      <c r="C16" s="40"/>
      <c r="D16" s="40"/>
      <c r="E16" s="40"/>
      <c r="F16" s="40"/>
      <c r="G16" s="40"/>
      <c r="H16" s="40"/>
      <c r="I16" s="40"/>
      <c r="J16" s="114">
        <f t="shared" si="1"/>
        <v>5.791567674260001</v>
      </c>
      <c r="K16" s="114">
        <f t="shared" si="2"/>
        <v>668.52264088227</v>
      </c>
      <c r="L16" s="30"/>
      <c r="M16" s="30"/>
      <c r="N16" s="41"/>
      <c r="O16" s="38"/>
      <c r="P16" s="21">
        <f t="shared" si="0"/>
        <v>-662.73107320801</v>
      </c>
      <c r="Q16" s="38"/>
      <c r="R16" s="30"/>
      <c r="S16" s="38"/>
      <c r="T16" s="38"/>
      <c r="U16" s="38"/>
      <c r="V16" s="30"/>
      <c r="W16" s="30"/>
      <c r="X16" s="117">
        <v>1894</v>
      </c>
    </row>
    <row r="17" spans="1:24" ht="12">
      <c r="A17" s="117">
        <v>1895</v>
      </c>
      <c r="B17" s="40"/>
      <c r="C17" s="40"/>
      <c r="D17" s="40"/>
      <c r="E17" s="40"/>
      <c r="F17" s="40"/>
      <c r="G17" s="40"/>
      <c r="H17" s="40"/>
      <c r="I17" s="40"/>
      <c r="J17" s="114">
        <f t="shared" si="1"/>
        <v>6.201567674260001</v>
      </c>
      <c r="K17" s="114">
        <f t="shared" si="2"/>
        <v>722.54264088227</v>
      </c>
      <c r="L17" s="30"/>
      <c r="M17" s="30"/>
      <c r="N17" s="41"/>
      <c r="O17" s="38"/>
      <c r="P17" s="21">
        <f t="shared" si="0"/>
        <v>-716.34107320801</v>
      </c>
      <c r="Q17" s="38"/>
      <c r="R17" s="30"/>
      <c r="S17" s="38"/>
      <c r="T17" s="38"/>
      <c r="U17" s="38"/>
      <c r="V17" s="30"/>
      <c r="W17" s="30"/>
      <c r="X17" s="117">
        <v>1895</v>
      </c>
    </row>
    <row r="18" spans="1:24" ht="12">
      <c r="A18" s="117">
        <v>1896</v>
      </c>
      <c r="B18" s="40"/>
      <c r="C18" s="40"/>
      <c r="D18" s="40"/>
      <c r="E18" s="40"/>
      <c r="F18" s="40"/>
      <c r="G18" s="40"/>
      <c r="H18" s="40"/>
      <c r="I18" s="40"/>
      <c r="J18" s="114">
        <f t="shared" si="1"/>
        <v>6.611567674260002</v>
      </c>
      <c r="K18" s="114">
        <f t="shared" si="2"/>
        <v>776.56264088227</v>
      </c>
      <c r="L18" s="30"/>
      <c r="M18" s="30"/>
      <c r="N18" s="41"/>
      <c r="O18" s="38"/>
      <c r="P18" s="21">
        <f t="shared" si="0"/>
        <v>-769.95107320801</v>
      </c>
      <c r="Q18" s="38"/>
      <c r="R18" s="30"/>
      <c r="S18" s="38"/>
      <c r="T18" s="38"/>
      <c r="U18" s="38"/>
      <c r="V18" s="30"/>
      <c r="W18" s="30"/>
      <c r="X18" s="117">
        <v>1896</v>
      </c>
    </row>
    <row r="19" spans="1:24" ht="12">
      <c r="A19" s="117">
        <v>1897</v>
      </c>
      <c r="B19" s="40"/>
      <c r="C19" s="40"/>
      <c r="D19" s="40"/>
      <c r="E19" s="40"/>
      <c r="F19" s="40"/>
      <c r="G19" s="40"/>
      <c r="H19" s="40"/>
      <c r="I19" s="40"/>
      <c r="J19" s="114">
        <f t="shared" si="1"/>
        <v>7.021567674260002</v>
      </c>
      <c r="K19" s="114">
        <f t="shared" si="2"/>
        <v>830.58264088227</v>
      </c>
      <c r="L19" s="30"/>
      <c r="M19" s="30"/>
      <c r="N19" s="41"/>
      <c r="O19" s="38"/>
      <c r="P19" s="21">
        <f t="shared" si="0"/>
        <v>-823.5610732080099</v>
      </c>
      <c r="Q19" s="38"/>
      <c r="R19" s="30"/>
      <c r="S19" s="38"/>
      <c r="T19" s="38"/>
      <c r="U19" s="38"/>
      <c r="V19" s="30"/>
      <c r="W19" s="30"/>
      <c r="X19" s="117">
        <v>1897</v>
      </c>
    </row>
    <row r="20" spans="1:24" ht="12">
      <c r="A20" s="117">
        <v>1898</v>
      </c>
      <c r="B20" s="40"/>
      <c r="C20" s="40"/>
      <c r="D20" s="40"/>
      <c r="E20" s="40"/>
      <c r="F20" s="40"/>
      <c r="G20" s="40"/>
      <c r="H20" s="40"/>
      <c r="I20" s="40"/>
      <c r="J20" s="114">
        <f t="shared" si="1"/>
        <v>7.431567674260002</v>
      </c>
      <c r="K20" s="114">
        <f t="shared" si="2"/>
        <v>884.60264088227</v>
      </c>
      <c r="L20" s="30"/>
      <c r="M20" s="30"/>
      <c r="N20" s="41"/>
      <c r="O20" s="38"/>
      <c r="P20" s="21">
        <f t="shared" si="0"/>
        <v>-877.17107320801</v>
      </c>
      <c r="Q20" s="38"/>
      <c r="R20" s="30"/>
      <c r="S20" s="38"/>
      <c r="T20" s="38"/>
      <c r="U20" s="38"/>
      <c r="V20" s="30"/>
      <c r="W20" s="30"/>
      <c r="X20" s="117">
        <v>1898</v>
      </c>
    </row>
    <row r="21" spans="1:24" ht="12">
      <c r="A21" s="117">
        <v>1899</v>
      </c>
      <c r="B21" s="40"/>
      <c r="C21" s="40"/>
      <c r="D21" s="40"/>
      <c r="E21" s="40"/>
      <c r="F21" s="40"/>
      <c r="G21" s="40"/>
      <c r="H21" s="40"/>
      <c r="I21" s="40"/>
      <c r="J21" s="114">
        <f t="shared" si="1"/>
        <v>7.841567674260002</v>
      </c>
      <c r="K21" s="114">
        <f t="shared" si="2"/>
        <v>938.6226408822699</v>
      </c>
      <c r="L21" s="30"/>
      <c r="M21" s="30"/>
      <c r="N21" s="41"/>
      <c r="O21" s="38"/>
      <c r="P21" s="21">
        <f t="shared" si="0"/>
        <v>-930.78107320801</v>
      </c>
      <c r="Q21" s="38"/>
      <c r="R21" s="30"/>
      <c r="S21" s="38"/>
      <c r="T21" s="38"/>
      <c r="U21" s="38"/>
      <c r="V21" s="30"/>
      <c r="W21" s="30"/>
      <c r="X21" s="117">
        <v>1899</v>
      </c>
    </row>
    <row r="22" spans="1:24" ht="12">
      <c r="A22" s="117"/>
      <c r="B22" s="40"/>
      <c r="C22" s="40"/>
      <c r="D22" s="40"/>
      <c r="E22" s="40"/>
      <c r="F22" s="40"/>
      <c r="G22" s="40"/>
      <c r="H22" s="40"/>
      <c r="I22" s="40"/>
      <c r="J22" s="40"/>
      <c r="K22" s="40"/>
      <c r="L22" s="30"/>
      <c r="M22" s="30"/>
      <c r="N22" s="41"/>
      <c r="O22" s="38"/>
      <c r="P22" s="21"/>
      <c r="Q22" s="38"/>
      <c r="R22" s="30"/>
      <c r="S22" s="38"/>
      <c r="T22" s="38"/>
      <c r="U22" s="38"/>
      <c r="V22" s="30"/>
      <c r="W22" s="30"/>
      <c r="X22" s="117"/>
    </row>
    <row r="23" spans="1:24" ht="12">
      <c r="A23" s="117">
        <v>1900</v>
      </c>
      <c r="B23" s="40"/>
      <c r="C23" s="40"/>
      <c r="D23" s="40"/>
      <c r="E23" s="40"/>
      <c r="F23" s="40"/>
      <c r="G23" s="40"/>
      <c r="H23" s="40"/>
      <c r="I23" s="40"/>
      <c r="J23" s="40">
        <f>8.142*1.01604691</f>
        <v>8.27265394122</v>
      </c>
      <c r="K23" s="40">
        <f>976.883*1.01604691</f>
        <v>992.5589535815301</v>
      </c>
      <c r="L23" s="30"/>
      <c r="M23" s="30"/>
      <c r="N23" s="41"/>
      <c r="O23" s="38"/>
      <c r="P23" s="21">
        <f aca="true" t="shared" si="3" ref="P23:P32">J23-K23</f>
        <v>-984.2862996403101</v>
      </c>
      <c r="Q23" s="38"/>
      <c r="R23" s="30"/>
      <c r="S23" s="38"/>
      <c r="T23" s="38"/>
      <c r="U23" s="38"/>
      <c r="V23" s="30"/>
      <c r="W23" s="30"/>
      <c r="X23" s="117">
        <v>1900</v>
      </c>
    </row>
    <row r="24" spans="1:24" ht="12">
      <c r="A24" s="117">
        <v>1901</v>
      </c>
      <c r="B24" s="40"/>
      <c r="C24" s="40"/>
      <c r="D24" s="40"/>
      <c r="E24" s="40"/>
      <c r="F24" s="40"/>
      <c r="G24" s="40"/>
      <c r="H24" s="40"/>
      <c r="I24" s="40"/>
      <c r="J24" s="114">
        <f aca="true" t="shared" si="4" ref="J24:J32">J23+3.09</f>
        <v>11.36265394122</v>
      </c>
      <c r="K24" s="114">
        <f aca="true" t="shared" si="5" ref="K24:K32">K23+40.75</f>
        <v>1033.3089535815302</v>
      </c>
      <c r="L24" s="30"/>
      <c r="M24" s="30"/>
      <c r="N24" s="41"/>
      <c r="O24" s="38"/>
      <c r="P24" s="21">
        <f t="shared" si="3"/>
        <v>-1021.9462996403103</v>
      </c>
      <c r="Q24" s="38"/>
      <c r="R24" s="30"/>
      <c r="S24" s="38"/>
      <c r="T24" s="38"/>
      <c r="U24" s="38"/>
      <c r="V24" s="30"/>
      <c r="W24" s="30"/>
      <c r="X24" s="117">
        <v>1901</v>
      </c>
    </row>
    <row r="25" spans="1:24" ht="12">
      <c r="A25" s="117">
        <v>1902</v>
      </c>
      <c r="B25" s="40"/>
      <c r="C25" s="40"/>
      <c r="D25" s="40"/>
      <c r="E25" s="40"/>
      <c r="F25" s="40"/>
      <c r="G25" s="40"/>
      <c r="H25" s="40"/>
      <c r="I25" s="40"/>
      <c r="J25" s="114">
        <f t="shared" si="4"/>
        <v>14.45265394122</v>
      </c>
      <c r="K25" s="114">
        <f t="shared" si="5"/>
        <v>1074.0589535815302</v>
      </c>
      <c r="L25" s="30"/>
      <c r="M25" s="30"/>
      <c r="N25" s="41"/>
      <c r="O25" s="38"/>
      <c r="P25" s="21">
        <f t="shared" si="3"/>
        <v>-1059.6062996403102</v>
      </c>
      <c r="Q25" s="38"/>
      <c r="R25" s="30"/>
      <c r="S25" s="38"/>
      <c r="T25" s="38"/>
      <c r="U25" s="38"/>
      <c r="V25" s="30"/>
      <c r="W25" s="30"/>
      <c r="X25" s="117">
        <v>1902</v>
      </c>
    </row>
    <row r="26" spans="1:24" ht="12">
      <c r="A26" s="117">
        <v>1903</v>
      </c>
      <c r="B26" s="40"/>
      <c r="C26" s="40"/>
      <c r="D26" s="40"/>
      <c r="E26" s="40"/>
      <c r="F26" s="40"/>
      <c r="G26" s="40"/>
      <c r="H26" s="40"/>
      <c r="I26" s="40"/>
      <c r="J26" s="114">
        <f t="shared" si="4"/>
        <v>17.54265394122</v>
      </c>
      <c r="K26" s="114">
        <f t="shared" si="5"/>
        <v>1114.8089535815302</v>
      </c>
      <c r="L26" s="30"/>
      <c r="M26" s="30"/>
      <c r="N26" s="41"/>
      <c r="O26" s="38"/>
      <c r="P26" s="21">
        <f t="shared" si="3"/>
        <v>-1097.2662996403103</v>
      </c>
      <c r="Q26" s="38"/>
      <c r="R26" s="30"/>
      <c r="S26" s="38"/>
      <c r="T26" s="38"/>
      <c r="U26" s="38"/>
      <c r="V26" s="30"/>
      <c r="W26" s="30"/>
      <c r="X26" s="117">
        <v>1903</v>
      </c>
    </row>
    <row r="27" spans="1:24" ht="12">
      <c r="A27" s="117">
        <v>1904</v>
      </c>
      <c r="B27" s="40"/>
      <c r="C27" s="40"/>
      <c r="D27" s="40"/>
      <c r="E27" s="40"/>
      <c r="F27" s="40"/>
      <c r="G27" s="40"/>
      <c r="H27" s="40"/>
      <c r="I27" s="40"/>
      <c r="J27" s="114">
        <f t="shared" si="4"/>
        <v>20.63265394122</v>
      </c>
      <c r="K27" s="114">
        <f t="shared" si="5"/>
        <v>1155.5589535815302</v>
      </c>
      <c r="L27" s="30"/>
      <c r="M27" s="30"/>
      <c r="N27" s="41"/>
      <c r="O27" s="38"/>
      <c r="P27" s="21">
        <f t="shared" si="3"/>
        <v>-1134.9262996403102</v>
      </c>
      <c r="Q27" s="38"/>
      <c r="R27" s="30"/>
      <c r="S27" s="38"/>
      <c r="T27" s="38"/>
      <c r="U27" s="38"/>
      <c r="V27" s="30"/>
      <c r="W27" s="30"/>
      <c r="X27" s="117">
        <v>1904</v>
      </c>
    </row>
    <row r="28" spans="1:24" ht="12">
      <c r="A28" s="117">
        <v>1905</v>
      </c>
      <c r="B28" s="40"/>
      <c r="C28" s="40"/>
      <c r="D28" s="40"/>
      <c r="E28" s="40"/>
      <c r="F28" s="40"/>
      <c r="G28" s="40"/>
      <c r="H28" s="40"/>
      <c r="I28" s="40"/>
      <c r="J28" s="114">
        <f t="shared" si="4"/>
        <v>23.72265394122</v>
      </c>
      <c r="K28" s="114">
        <f t="shared" si="5"/>
        <v>1196.3089535815302</v>
      </c>
      <c r="L28" s="30"/>
      <c r="M28" s="30"/>
      <c r="N28" s="41"/>
      <c r="O28" s="38"/>
      <c r="P28" s="21">
        <f t="shared" si="3"/>
        <v>-1172.5862996403102</v>
      </c>
      <c r="Q28" s="38"/>
      <c r="R28" s="30"/>
      <c r="S28" s="38"/>
      <c r="T28" s="38"/>
      <c r="U28" s="38"/>
      <c r="V28" s="30"/>
      <c r="W28" s="30"/>
      <c r="X28" s="117">
        <v>1905</v>
      </c>
    </row>
    <row r="29" spans="1:24" ht="12">
      <c r="A29" s="117">
        <v>1906</v>
      </c>
      <c r="B29" s="40"/>
      <c r="C29" s="40"/>
      <c r="D29" s="40"/>
      <c r="E29" s="40"/>
      <c r="F29" s="40"/>
      <c r="G29" s="40"/>
      <c r="H29" s="40"/>
      <c r="I29" s="40"/>
      <c r="J29" s="114">
        <f t="shared" si="4"/>
        <v>26.81265394122</v>
      </c>
      <c r="K29" s="114">
        <f t="shared" si="5"/>
        <v>1237.0589535815302</v>
      </c>
      <c r="L29" s="30"/>
      <c r="M29" s="30"/>
      <c r="N29" s="41"/>
      <c r="O29" s="38"/>
      <c r="P29" s="21">
        <f t="shared" si="3"/>
        <v>-1210.24629964031</v>
      </c>
      <c r="Q29" s="38"/>
      <c r="R29" s="30"/>
      <c r="S29" s="38"/>
      <c r="T29" s="38"/>
      <c r="U29" s="38"/>
      <c r="V29" s="30"/>
      <c r="W29" s="30"/>
      <c r="X29" s="117">
        <v>1906</v>
      </c>
    </row>
    <row r="30" spans="1:24" ht="12">
      <c r="A30" s="117">
        <v>1907</v>
      </c>
      <c r="B30" s="40"/>
      <c r="C30" s="40"/>
      <c r="D30" s="40"/>
      <c r="E30" s="40"/>
      <c r="F30" s="40"/>
      <c r="G30" s="40"/>
      <c r="H30" s="40"/>
      <c r="I30" s="40"/>
      <c r="J30" s="114">
        <f t="shared" si="4"/>
        <v>29.90265394122</v>
      </c>
      <c r="K30" s="114">
        <f t="shared" si="5"/>
        <v>1277.8089535815302</v>
      </c>
      <c r="L30" s="30"/>
      <c r="M30" s="30"/>
      <c r="N30" s="41"/>
      <c r="O30" s="38"/>
      <c r="P30" s="21">
        <f t="shared" si="3"/>
        <v>-1247.9062996403102</v>
      </c>
      <c r="Q30" s="38"/>
      <c r="R30" s="30"/>
      <c r="S30" s="38"/>
      <c r="T30" s="38"/>
      <c r="U30" s="38"/>
      <c r="V30" s="30"/>
      <c r="W30" s="30"/>
      <c r="X30" s="117">
        <v>1907</v>
      </c>
    </row>
    <row r="31" spans="1:24" ht="12">
      <c r="A31" s="117">
        <v>1908</v>
      </c>
      <c r="B31" s="40"/>
      <c r="C31" s="40"/>
      <c r="D31" s="40"/>
      <c r="E31" s="40"/>
      <c r="F31" s="40"/>
      <c r="G31" s="40"/>
      <c r="H31" s="40"/>
      <c r="I31" s="40"/>
      <c r="J31" s="114">
        <f t="shared" si="4"/>
        <v>32.99265394122</v>
      </c>
      <c r="K31" s="114">
        <f t="shared" si="5"/>
        <v>1318.5589535815302</v>
      </c>
      <c r="L31" s="30"/>
      <c r="M31" s="30"/>
      <c r="N31" s="41"/>
      <c r="O31" s="38"/>
      <c r="P31" s="21">
        <f t="shared" si="3"/>
        <v>-1285.5662996403103</v>
      </c>
      <c r="Q31" s="38"/>
      <c r="R31" s="30"/>
      <c r="S31" s="38"/>
      <c r="T31" s="38"/>
      <c r="U31" s="38"/>
      <c r="V31" s="30"/>
      <c r="W31" s="30"/>
      <c r="X31" s="117">
        <v>1908</v>
      </c>
    </row>
    <row r="32" spans="1:24" ht="12">
      <c r="A32" s="117">
        <v>1909</v>
      </c>
      <c r="B32" s="42"/>
      <c r="C32" s="40"/>
      <c r="D32" s="40"/>
      <c r="E32" s="40"/>
      <c r="F32" s="40"/>
      <c r="G32" s="40"/>
      <c r="H32" s="40"/>
      <c r="I32" s="40"/>
      <c r="J32" s="114">
        <f t="shared" si="4"/>
        <v>36.08265394122</v>
      </c>
      <c r="K32" s="114">
        <f t="shared" si="5"/>
        <v>1359.3089535815302</v>
      </c>
      <c r="L32" s="30"/>
      <c r="M32" s="30"/>
      <c r="N32" s="41"/>
      <c r="O32" s="38"/>
      <c r="P32" s="21">
        <f t="shared" si="3"/>
        <v>-1323.2262996403101</v>
      </c>
      <c r="Q32" s="38"/>
      <c r="R32" s="30"/>
      <c r="S32" s="38"/>
      <c r="T32" s="38"/>
      <c r="U32" s="38"/>
      <c r="V32" s="30"/>
      <c r="W32" s="30"/>
      <c r="X32" s="117">
        <v>1909</v>
      </c>
    </row>
    <row r="33" spans="1:24" ht="12">
      <c r="A33" s="117"/>
      <c r="B33" s="42"/>
      <c r="C33" s="40"/>
      <c r="D33" s="40"/>
      <c r="E33" s="40"/>
      <c r="F33" s="40"/>
      <c r="G33" s="40"/>
      <c r="H33" s="40"/>
      <c r="I33" s="40"/>
      <c r="J33" s="40"/>
      <c r="K33" s="40"/>
      <c r="L33" s="30"/>
      <c r="M33" s="30"/>
      <c r="N33" s="41"/>
      <c r="O33" s="38"/>
      <c r="P33" s="21"/>
      <c r="Q33" s="38"/>
      <c r="R33" s="30"/>
      <c r="S33" s="38"/>
      <c r="T33" s="38"/>
      <c r="U33" s="38"/>
      <c r="V33" s="30"/>
      <c r="W33" s="30"/>
      <c r="X33" s="117"/>
    </row>
    <row r="34" spans="1:24" ht="12">
      <c r="A34" s="117">
        <v>1910</v>
      </c>
      <c r="B34" s="42">
        <f>0.749*1.01604691</f>
        <v>0.76101913559</v>
      </c>
      <c r="C34" s="40"/>
      <c r="D34" s="40"/>
      <c r="E34" s="40"/>
      <c r="F34" s="40">
        <f>0.077*1.01604691</f>
        <v>0.07823561207</v>
      </c>
      <c r="G34" s="40"/>
      <c r="H34" s="40"/>
      <c r="I34" s="40"/>
      <c r="J34" s="40">
        <f>38.611*1.01604691</f>
        <v>39.230587242009996</v>
      </c>
      <c r="K34" s="40">
        <f>1377.991*1.01604691</f>
        <v>1400.10349755781</v>
      </c>
      <c r="L34" s="30"/>
      <c r="M34" s="30"/>
      <c r="N34" s="41"/>
      <c r="O34" s="38"/>
      <c r="P34" s="21">
        <f aca="true" t="shared" si="6" ref="P34:P43">J34-K34</f>
        <v>-1360.8729103158</v>
      </c>
      <c r="Q34" s="38"/>
      <c r="R34" s="30"/>
      <c r="S34" s="38"/>
      <c r="T34" s="38"/>
      <c r="U34" s="38"/>
      <c r="V34" s="30"/>
      <c r="W34" s="30"/>
      <c r="X34" s="117">
        <v>1910</v>
      </c>
    </row>
    <row r="35" spans="1:24" ht="12">
      <c r="A35" s="117">
        <v>1911</v>
      </c>
      <c r="B35" s="115">
        <f aca="true" t="shared" si="7" ref="B35:B43">B34+1.62</f>
        <v>2.38101913559</v>
      </c>
      <c r="C35" s="40"/>
      <c r="D35" s="40"/>
      <c r="E35" s="40"/>
      <c r="F35" s="114">
        <f aca="true" t="shared" si="8" ref="F35:F43">F34+0.09</f>
        <v>0.16823561206999998</v>
      </c>
      <c r="G35" s="40"/>
      <c r="H35" s="40"/>
      <c r="I35" s="40"/>
      <c r="J35" s="114">
        <f aca="true" t="shared" si="9" ref="J35:J43">J34+21.68</f>
        <v>60.910587242009996</v>
      </c>
      <c r="K35" s="114">
        <f aca="true" t="shared" si="10" ref="K35:K43">K34+203.59</f>
        <v>1603.69349755781</v>
      </c>
      <c r="L35" s="30"/>
      <c r="M35" s="30"/>
      <c r="N35" s="41"/>
      <c r="O35" s="38"/>
      <c r="P35" s="21">
        <f t="shared" si="6"/>
        <v>-1542.7829103157999</v>
      </c>
      <c r="Q35" s="38"/>
      <c r="R35" s="30"/>
      <c r="S35" s="38"/>
      <c r="T35" s="38"/>
      <c r="U35" s="38"/>
      <c r="V35" s="30"/>
      <c r="W35" s="30"/>
      <c r="X35" s="117">
        <v>1911</v>
      </c>
    </row>
    <row r="36" spans="1:24" ht="12">
      <c r="A36" s="117">
        <v>1912</v>
      </c>
      <c r="B36" s="115">
        <f t="shared" si="7"/>
        <v>4.00101913559</v>
      </c>
      <c r="C36" s="40"/>
      <c r="D36" s="40"/>
      <c r="E36" s="40"/>
      <c r="F36" s="114">
        <f t="shared" si="8"/>
        <v>0.25823561207</v>
      </c>
      <c r="G36" s="40"/>
      <c r="H36" s="40"/>
      <c r="I36" s="40"/>
      <c r="J36" s="114">
        <f t="shared" si="9"/>
        <v>82.59058724201</v>
      </c>
      <c r="K36" s="114">
        <f t="shared" si="10"/>
        <v>1807.2834975578098</v>
      </c>
      <c r="L36" s="30"/>
      <c r="M36" s="30"/>
      <c r="N36" s="41"/>
      <c r="O36" s="38"/>
      <c r="P36" s="21">
        <f t="shared" si="6"/>
        <v>-1724.6929103157997</v>
      </c>
      <c r="Q36" s="38"/>
      <c r="R36" s="30"/>
      <c r="S36" s="38"/>
      <c r="T36" s="38"/>
      <c r="U36" s="38"/>
      <c r="V36" s="30"/>
      <c r="W36" s="30"/>
      <c r="X36" s="117">
        <v>1912</v>
      </c>
    </row>
    <row r="37" spans="1:24" ht="12">
      <c r="A37" s="117">
        <v>1913</v>
      </c>
      <c r="B37" s="115">
        <f t="shared" si="7"/>
        <v>5.62101913559</v>
      </c>
      <c r="C37" s="40"/>
      <c r="D37" s="40"/>
      <c r="E37" s="40"/>
      <c r="F37" s="114">
        <f t="shared" si="8"/>
        <v>0.34823561207</v>
      </c>
      <c r="G37" s="40"/>
      <c r="H37" s="40"/>
      <c r="I37" s="40"/>
      <c r="J37" s="114">
        <f t="shared" si="9"/>
        <v>104.27058724201001</v>
      </c>
      <c r="K37" s="114">
        <f t="shared" si="10"/>
        <v>2010.8734975578097</v>
      </c>
      <c r="L37" s="30"/>
      <c r="M37" s="30"/>
      <c r="N37" s="41"/>
      <c r="O37" s="38"/>
      <c r="P37" s="21">
        <f t="shared" si="6"/>
        <v>-1906.6029103157998</v>
      </c>
      <c r="Q37" s="38"/>
      <c r="R37" s="30"/>
      <c r="S37" s="38"/>
      <c r="T37" s="38"/>
      <c r="U37" s="38"/>
      <c r="V37" s="30"/>
      <c r="W37" s="30"/>
      <c r="X37" s="117">
        <v>1913</v>
      </c>
    </row>
    <row r="38" spans="1:24" ht="12">
      <c r="A38" s="117">
        <v>1914</v>
      </c>
      <c r="B38" s="115">
        <f t="shared" si="7"/>
        <v>7.24101913559</v>
      </c>
      <c r="C38" s="40"/>
      <c r="D38" s="40"/>
      <c r="E38" s="40"/>
      <c r="F38" s="114">
        <f t="shared" si="8"/>
        <v>0.43823561206999995</v>
      </c>
      <c r="G38" s="40"/>
      <c r="H38" s="40"/>
      <c r="I38" s="40"/>
      <c r="J38" s="114">
        <f t="shared" si="9"/>
        <v>125.95058724201002</v>
      </c>
      <c r="K38" s="114">
        <f t="shared" si="10"/>
        <v>2214.4634975578097</v>
      </c>
      <c r="L38" s="30"/>
      <c r="M38" s="30"/>
      <c r="N38" s="41"/>
      <c r="O38" s="38"/>
      <c r="P38" s="21">
        <f t="shared" si="6"/>
        <v>-2088.5129103157997</v>
      </c>
      <c r="Q38" s="38"/>
      <c r="R38" s="30"/>
      <c r="S38" s="38"/>
      <c r="T38" s="38"/>
      <c r="U38" s="38"/>
      <c r="V38" s="30"/>
      <c r="W38" s="30"/>
      <c r="X38" s="117">
        <v>1914</v>
      </c>
    </row>
    <row r="39" spans="1:24" ht="12">
      <c r="A39" s="117">
        <v>1915</v>
      </c>
      <c r="B39" s="115">
        <f t="shared" si="7"/>
        <v>8.86101913559</v>
      </c>
      <c r="C39" s="40"/>
      <c r="D39" s="40"/>
      <c r="E39" s="40"/>
      <c r="F39" s="114">
        <f t="shared" si="8"/>
        <v>0.5282356120699999</v>
      </c>
      <c r="G39" s="40"/>
      <c r="H39" s="40"/>
      <c r="I39" s="40"/>
      <c r="J39" s="114">
        <f t="shared" si="9"/>
        <v>147.63058724201002</v>
      </c>
      <c r="K39" s="114">
        <f t="shared" si="10"/>
        <v>2418.05349755781</v>
      </c>
      <c r="L39" s="30"/>
      <c r="M39" s="30"/>
      <c r="N39" s="41"/>
      <c r="O39" s="38"/>
      <c r="P39" s="21">
        <f t="shared" si="6"/>
        <v>-2270.4229103158</v>
      </c>
      <c r="Q39" s="38"/>
      <c r="R39" s="30"/>
      <c r="S39" s="38"/>
      <c r="T39" s="38"/>
      <c r="U39" s="38"/>
      <c r="V39" s="30"/>
      <c r="W39" s="30"/>
      <c r="X39" s="117">
        <v>1915</v>
      </c>
    </row>
    <row r="40" spans="1:24" ht="12">
      <c r="A40" s="117">
        <v>1916</v>
      </c>
      <c r="B40" s="115">
        <f t="shared" si="7"/>
        <v>10.48101913559</v>
      </c>
      <c r="C40" s="40"/>
      <c r="D40" s="40"/>
      <c r="E40" s="40"/>
      <c r="F40" s="114">
        <f t="shared" si="8"/>
        <v>0.6182356120699999</v>
      </c>
      <c r="G40" s="40"/>
      <c r="H40" s="40"/>
      <c r="I40" s="40"/>
      <c r="J40" s="114">
        <f t="shared" si="9"/>
        <v>169.31058724201003</v>
      </c>
      <c r="K40" s="114">
        <f t="shared" si="10"/>
        <v>2621.64349755781</v>
      </c>
      <c r="L40" s="30"/>
      <c r="M40" s="30"/>
      <c r="N40" s="41"/>
      <c r="O40" s="38"/>
      <c r="P40" s="21">
        <f t="shared" si="6"/>
        <v>-2452.3329103158</v>
      </c>
      <c r="Q40" s="38"/>
      <c r="R40" s="30"/>
      <c r="S40" s="38"/>
      <c r="T40" s="38"/>
      <c r="U40" s="38"/>
      <c r="V40" s="30"/>
      <c r="W40" s="30"/>
      <c r="X40" s="117">
        <v>1916</v>
      </c>
    </row>
    <row r="41" spans="1:24" ht="12">
      <c r="A41" s="117">
        <v>1917</v>
      </c>
      <c r="B41" s="115">
        <f t="shared" si="7"/>
        <v>12.10101913559</v>
      </c>
      <c r="C41" s="40"/>
      <c r="D41" s="40"/>
      <c r="E41" s="40"/>
      <c r="F41" s="114">
        <f t="shared" si="8"/>
        <v>0.7082356120699999</v>
      </c>
      <c r="G41" s="40"/>
      <c r="H41" s="40"/>
      <c r="I41" s="40"/>
      <c r="J41" s="114">
        <f t="shared" si="9"/>
        <v>190.99058724201004</v>
      </c>
      <c r="K41" s="114">
        <f t="shared" si="10"/>
        <v>2825.23349755781</v>
      </c>
      <c r="L41" s="30"/>
      <c r="M41" s="30"/>
      <c r="N41" s="41"/>
      <c r="O41" s="38"/>
      <c r="P41" s="21">
        <f t="shared" si="6"/>
        <v>-2634.2429103158</v>
      </c>
      <c r="Q41" s="38"/>
      <c r="R41" s="30"/>
      <c r="S41" s="38"/>
      <c r="T41" s="38"/>
      <c r="U41" s="38"/>
      <c r="V41" s="30"/>
      <c r="W41" s="30"/>
      <c r="X41" s="117">
        <v>1917</v>
      </c>
    </row>
    <row r="42" spans="1:24" ht="12">
      <c r="A42" s="117">
        <v>1918</v>
      </c>
      <c r="B42" s="115">
        <f t="shared" si="7"/>
        <v>13.721019135590002</v>
      </c>
      <c r="C42" s="40"/>
      <c r="D42" s="40"/>
      <c r="E42" s="40"/>
      <c r="F42" s="114">
        <f t="shared" si="8"/>
        <v>0.7982356120699998</v>
      </c>
      <c r="G42" s="40"/>
      <c r="H42" s="40"/>
      <c r="I42" s="40"/>
      <c r="J42" s="114">
        <f t="shared" si="9"/>
        <v>212.67058724201004</v>
      </c>
      <c r="K42" s="114">
        <f t="shared" si="10"/>
        <v>3028.8234975578102</v>
      </c>
      <c r="L42" s="30"/>
      <c r="M42" s="30"/>
      <c r="N42" s="41"/>
      <c r="O42" s="38"/>
      <c r="P42" s="21">
        <f t="shared" si="6"/>
        <v>-2816.1529103158</v>
      </c>
      <c r="Q42" s="38"/>
      <c r="R42" s="30"/>
      <c r="S42" s="38"/>
      <c r="T42" s="38"/>
      <c r="U42" s="38"/>
      <c r="V42" s="30"/>
      <c r="W42" s="30"/>
      <c r="X42" s="117">
        <v>1918</v>
      </c>
    </row>
    <row r="43" spans="1:24" s="6" customFormat="1" ht="12">
      <c r="A43" s="117">
        <v>1919</v>
      </c>
      <c r="B43" s="115">
        <f t="shared" si="7"/>
        <v>15.341019135590003</v>
      </c>
      <c r="C43" s="40"/>
      <c r="D43" s="40"/>
      <c r="E43" s="40"/>
      <c r="F43" s="114">
        <f t="shared" si="8"/>
        <v>0.8882356120699998</v>
      </c>
      <c r="G43" s="40"/>
      <c r="H43" s="40"/>
      <c r="I43" s="40"/>
      <c r="J43" s="114">
        <f t="shared" si="9"/>
        <v>234.35058724201005</v>
      </c>
      <c r="K43" s="114">
        <f t="shared" si="10"/>
        <v>3232.4134975578104</v>
      </c>
      <c r="L43" s="30"/>
      <c r="M43" s="30"/>
      <c r="N43" s="41"/>
      <c r="O43" s="38"/>
      <c r="P43" s="24">
        <f t="shared" si="6"/>
        <v>-2998.0629103158003</v>
      </c>
      <c r="Q43" s="38"/>
      <c r="R43" s="30"/>
      <c r="S43" s="38"/>
      <c r="T43" s="38"/>
      <c r="U43" s="38"/>
      <c r="V43" s="30"/>
      <c r="W43" s="30"/>
      <c r="X43" s="117">
        <v>1919</v>
      </c>
    </row>
    <row r="44" spans="1:24" s="6" customFormat="1" ht="12">
      <c r="A44" s="117"/>
      <c r="B44" s="40"/>
      <c r="C44" s="40"/>
      <c r="D44" s="40"/>
      <c r="E44" s="40"/>
      <c r="F44" s="40"/>
      <c r="G44" s="40"/>
      <c r="H44" s="40"/>
      <c r="I44" s="40"/>
      <c r="J44" s="40"/>
      <c r="K44" s="40"/>
      <c r="L44" s="30"/>
      <c r="M44" s="30"/>
      <c r="N44" s="41"/>
      <c r="O44" s="38"/>
      <c r="P44" s="38"/>
      <c r="Q44" s="38"/>
      <c r="R44" s="30"/>
      <c r="S44" s="38"/>
      <c r="T44" s="38"/>
      <c r="U44" s="38"/>
      <c r="V44" s="30"/>
      <c r="W44" s="30"/>
      <c r="X44" s="117"/>
    </row>
    <row r="45" spans="1:24" ht="12">
      <c r="A45" s="117">
        <v>1920</v>
      </c>
      <c r="B45" s="21">
        <v>17.27279747</v>
      </c>
      <c r="C45" s="22">
        <v>227.59450784</v>
      </c>
      <c r="D45" s="21"/>
      <c r="E45" s="21"/>
      <c r="F45" s="21">
        <v>1.01604691</v>
      </c>
      <c r="G45" s="21">
        <v>244.86730531</v>
      </c>
      <c r="H45" s="30"/>
      <c r="I45" s="23"/>
      <c r="J45" s="24">
        <v>256.04382132</v>
      </c>
      <c r="K45" s="24">
        <v>3436.27064962</v>
      </c>
      <c r="L45" s="23"/>
      <c r="M45" s="24"/>
      <c r="N45" s="21"/>
      <c r="O45" s="21">
        <f aca="true" t="shared" si="11" ref="O45:O54">F45-B45</f>
        <v>-16.25675056</v>
      </c>
      <c r="P45" s="21">
        <f aca="true" t="shared" si="12" ref="P45:P54">J45-K45</f>
        <v>-3180.2268283</v>
      </c>
      <c r="Q45" s="21">
        <f aca="true" t="shared" si="13" ref="Q45:Q54">O45+P45</f>
        <v>-3196.48357886</v>
      </c>
      <c r="R45" s="21"/>
      <c r="S45" s="25">
        <f aca="true" t="shared" si="14" ref="S45:S54">B45/G45</f>
        <v>0.07053941908713693</v>
      </c>
      <c r="T45" s="25">
        <f aca="true" t="shared" si="15" ref="T45:T54">C45/G45</f>
        <v>0.9294605809128631</v>
      </c>
      <c r="U45" s="25">
        <f aca="true" t="shared" si="16" ref="U45:U54">F45/C45</f>
        <v>0.004464285714285714</v>
      </c>
      <c r="V45" s="21"/>
      <c r="W45" s="26"/>
      <c r="X45" s="117">
        <v>1920</v>
      </c>
    </row>
    <row r="46" spans="1:24" ht="12">
      <c r="A46" s="117">
        <v>1921</v>
      </c>
      <c r="B46" s="21">
        <v>412.51504546</v>
      </c>
      <c r="C46" s="22">
        <v>155.45517723</v>
      </c>
      <c r="D46" s="21"/>
      <c r="E46" s="21"/>
      <c r="F46" s="21">
        <v>0</v>
      </c>
      <c r="G46" s="21">
        <v>566.95417578</v>
      </c>
      <c r="H46" s="30"/>
      <c r="I46" s="23"/>
      <c r="J46" s="24">
        <v>108.71701937</v>
      </c>
      <c r="K46" s="24">
        <v>4110.92579786</v>
      </c>
      <c r="L46" s="23"/>
      <c r="M46" s="24"/>
      <c r="N46" s="21"/>
      <c r="O46" s="21">
        <f t="shared" si="11"/>
        <v>-412.51504546</v>
      </c>
      <c r="P46" s="21">
        <f t="shared" si="12"/>
        <v>-4002.20877849</v>
      </c>
      <c r="Q46" s="21">
        <f t="shared" si="13"/>
        <v>-4414.72382395</v>
      </c>
      <c r="R46" s="21"/>
      <c r="S46" s="25">
        <f t="shared" si="14"/>
        <v>0.7275985663082437</v>
      </c>
      <c r="T46" s="25">
        <f t="shared" si="15"/>
        <v>0.27419354838709675</v>
      </c>
      <c r="U46" s="25">
        <f t="shared" si="16"/>
        <v>0</v>
      </c>
      <c r="V46" s="21"/>
      <c r="W46" s="26"/>
      <c r="X46" s="117">
        <v>1921</v>
      </c>
    </row>
    <row r="47" spans="1:24" ht="12">
      <c r="A47" s="117">
        <v>1922</v>
      </c>
      <c r="B47" s="21">
        <v>882.94476479</v>
      </c>
      <c r="C47" s="22">
        <v>205.24147582</v>
      </c>
      <c r="D47" s="21"/>
      <c r="E47" s="21"/>
      <c r="F47" s="21">
        <v>0</v>
      </c>
      <c r="G47" s="21">
        <v>1088.18624061</v>
      </c>
      <c r="H47" s="30"/>
      <c r="I47" s="23"/>
      <c r="J47" s="24">
        <v>350.53618395</v>
      </c>
      <c r="K47" s="24">
        <v>3820.3363816</v>
      </c>
      <c r="L47" s="23"/>
      <c r="M47" s="24"/>
      <c r="N47" s="21"/>
      <c r="O47" s="21">
        <f t="shared" si="11"/>
        <v>-882.94476479</v>
      </c>
      <c r="P47" s="21">
        <f t="shared" si="12"/>
        <v>-3469.80019765</v>
      </c>
      <c r="Q47" s="21">
        <f t="shared" si="13"/>
        <v>-4352.74496244</v>
      </c>
      <c r="R47" s="21"/>
      <c r="S47" s="25">
        <f t="shared" si="14"/>
        <v>0.8113912231559292</v>
      </c>
      <c r="T47" s="25">
        <f t="shared" si="15"/>
        <v>0.18860877684407099</v>
      </c>
      <c r="U47" s="25">
        <f t="shared" si="16"/>
        <v>0</v>
      </c>
      <c r="V47" s="21"/>
      <c r="W47" s="26"/>
      <c r="X47" s="117">
        <v>1922</v>
      </c>
    </row>
    <row r="48" spans="1:24" ht="12">
      <c r="A48" s="117">
        <v>1923</v>
      </c>
      <c r="B48" s="21">
        <v>1360.48681249</v>
      </c>
      <c r="C48" s="22">
        <v>227.59450784</v>
      </c>
      <c r="D48" s="21"/>
      <c r="E48" s="21"/>
      <c r="F48" s="21">
        <v>8.12837528</v>
      </c>
      <c r="G48" s="21">
        <v>1579.95294505</v>
      </c>
      <c r="H48" s="30"/>
      <c r="I48" s="23"/>
      <c r="J48" s="24">
        <v>475.50995388</v>
      </c>
      <c r="K48" s="24">
        <v>3797.9833495800003</v>
      </c>
      <c r="L48" s="23"/>
      <c r="M48" s="24"/>
      <c r="N48" s="21"/>
      <c r="O48" s="21">
        <f t="shared" si="11"/>
        <v>-1352.35843721</v>
      </c>
      <c r="P48" s="21">
        <f t="shared" si="12"/>
        <v>-3322.4733957000003</v>
      </c>
      <c r="Q48" s="21">
        <f t="shared" si="13"/>
        <v>-4674.83183291</v>
      </c>
      <c r="R48" s="21"/>
      <c r="S48" s="25">
        <f t="shared" si="14"/>
        <v>0.8610932475884244</v>
      </c>
      <c r="T48" s="25">
        <f t="shared" si="15"/>
        <v>0.14405144694533764</v>
      </c>
      <c r="U48" s="25">
        <f t="shared" si="16"/>
        <v>0.03571428571428571</v>
      </c>
      <c r="V48" s="21"/>
      <c r="W48" s="26"/>
      <c r="X48" s="117">
        <v>1923</v>
      </c>
    </row>
    <row r="49" spans="1:24" ht="12">
      <c r="A49" s="117">
        <v>1924</v>
      </c>
      <c r="B49" s="21">
        <v>1887.81515878</v>
      </c>
      <c r="C49" s="22">
        <v>228.61055475</v>
      </c>
      <c r="D49" s="21"/>
      <c r="E49" s="21"/>
      <c r="F49" s="21">
        <v>0</v>
      </c>
      <c r="G49" s="21">
        <v>2115.4096666200003</v>
      </c>
      <c r="H49" s="30"/>
      <c r="I49" s="23"/>
      <c r="J49" s="24">
        <v>634.01327184</v>
      </c>
      <c r="K49" s="24">
        <v>4224.72305178</v>
      </c>
      <c r="L49" s="23"/>
      <c r="M49" s="24"/>
      <c r="N49" s="21"/>
      <c r="O49" s="21">
        <f t="shared" si="11"/>
        <v>-1887.81515878</v>
      </c>
      <c r="P49" s="21">
        <f t="shared" si="12"/>
        <v>-3590.70977994</v>
      </c>
      <c r="Q49" s="21">
        <f t="shared" si="13"/>
        <v>-5478.52493872</v>
      </c>
      <c r="R49" s="21"/>
      <c r="S49" s="25">
        <f t="shared" si="14"/>
        <v>0.8924111431316041</v>
      </c>
      <c r="T49" s="25">
        <f t="shared" si="15"/>
        <v>0.10806916426512968</v>
      </c>
      <c r="U49" s="25">
        <f t="shared" si="16"/>
        <v>0</v>
      </c>
      <c r="V49" s="21"/>
      <c r="W49" s="26"/>
      <c r="X49" s="117">
        <v>1924</v>
      </c>
    </row>
    <row r="50" spans="1:24" ht="12">
      <c r="A50" s="117">
        <v>1925</v>
      </c>
      <c r="B50" s="21">
        <v>2312.52276716</v>
      </c>
      <c r="C50" s="22">
        <v>196.09705363</v>
      </c>
      <c r="D50" s="21"/>
      <c r="E50" s="21"/>
      <c r="F50" s="21">
        <v>0</v>
      </c>
      <c r="G50" s="21">
        <v>2508.61982079</v>
      </c>
      <c r="H50" s="30"/>
      <c r="I50" s="23"/>
      <c r="J50" s="24">
        <v>871.76824878</v>
      </c>
      <c r="K50" s="24">
        <v>3966.64713664</v>
      </c>
      <c r="L50" s="23"/>
      <c r="M50" s="24"/>
      <c r="N50" s="21"/>
      <c r="O50" s="21">
        <f t="shared" si="11"/>
        <v>-2312.52276716</v>
      </c>
      <c r="P50" s="21">
        <f t="shared" si="12"/>
        <v>-3094.87888786</v>
      </c>
      <c r="Q50" s="21">
        <f t="shared" si="13"/>
        <v>-5407.401655019999</v>
      </c>
      <c r="R50" s="21"/>
      <c r="S50" s="25">
        <f t="shared" si="14"/>
        <v>0.9218307006885378</v>
      </c>
      <c r="T50" s="25">
        <f t="shared" si="15"/>
        <v>0.07816929931146213</v>
      </c>
      <c r="U50" s="25">
        <f t="shared" si="16"/>
        <v>0</v>
      </c>
      <c r="V50" s="21"/>
      <c r="W50" s="26"/>
      <c r="X50" s="117">
        <v>1925</v>
      </c>
    </row>
    <row r="51" spans="1:24" ht="12">
      <c r="A51" s="117">
        <v>1926</v>
      </c>
      <c r="B51" s="21">
        <v>2184.5008565</v>
      </c>
      <c r="C51" s="22">
        <v>155.45517723</v>
      </c>
      <c r="D51" s="21"/>
      <c r="E51" s="21"/>
      <c r="F51" s="21">
        <v>0</v>
      </c>
      <c r="G51" s="21">
        <v>2339.95603373</v>
      </c>
      <c r="H51" s="30"/>
      <c r="I51" s="23"/>
      <c r="J51" s="24">
        <v>608.61209909</v>
      </c>
      <c r="K51" s="24">
        <v>5184.88738173</v>
      </c>
      <c r="L51" s="23"/>
      <c r="M51" s="24"/>
      <c r="N51" s="21"/>
      <c r="O51" s="21">
        <f t="shared" si="11"/>
        <v>-2184.5008565</v>
      </c>
      <c r="P51" s="21">
        <f t="shared" si="12"/>
        <v>-4576.27528264</v>
      </c>
      <c r="Q51" s="21">
        <f t="shared" si="13"/>
        <v>-6760.77613914</v>
      </c>
      <c r="R51" s="21"/>
      <c r="S51" s="25">
        <f t="shared" si="14"/>
        <v>0.9335649153278333</v>
      </c>
      <c r="T51" s="25">
        <f t="shared" si="15"/>
        <v>0.06643508467216674</v>
      </c>
      <c r="U51" s="25">
        <f t="shared" si="16"/>
        <v>0</v>
      </c>
      <c r="V51" s="21"/>
      <c r="W51" s="26"/>
      <c r="X51" s="117">
        <v>1926</v>
      </c>
    </row>
    <row r="52" spans="1:24" ht="12">
      <c r="A52" s="117">
        <v>1927</v>
      </c>
      <c r="B52" s="21">
        <v>2701.66873369</v>
      </c>
      <c r="C52" s="22">
        <v>168.66378706</v>
      </c>
      <c r="D52" s="21"/>
      <c r="E52" s="21"/>
      <c r="F52" s="21">
        <v>2.03209382</v>
      </c>
      <c r="G52" s="21">
        <v>2868.30042693</v>
      </c>
      <c r="H52" s="30"/>
      <c r="I52" s="23"/>
      <c r="J52" s="24">
        <v>628.93303729</v>
      </c>
      <c r="K52" s="24">
        <v>5249.91438397</v>
      </c>
      <c r="L52" s="23"/>
      <c r="M52" s="24"/>
      <c r="N52" s="21"/>
      <c r="O52" s="21">
        <f t="shared" si="11"/>
        <v>-2699.63663987</v>
      </c>
      <c r="P52" s="21">
        <f t="shared" si="12"/>
        <v>-4620.98134668</v>
      </c>
      <c r="Q52" s="21">
        <f t="shared" si="13"/>
        <v>-7320.61798655</v>
      </c>
      <c r="R52" s="21"/>
      <c r="S52" s="25">
        <f t="shared" si="14"/>
        <v>0.9419057739992915</v>
      </c>
      <c r="T52" s="25">
        <f t="shared" si="15"/>
        <v>0.05880269217144882</v>
      </c>
      <c r="U52" s="25">
        <f t="shared" si="16"/>
        <v>0.012048192771084338</v>
      </c>
      <c r="V52" s="21"/>
      <c r="W52" s="26"/>
      <c r="X52" s="117">
        <v>1927</v>
      </c>
    </row>
    <row r="53" spans="1:24" ht="12">
      <c r="A53" s="117">
        <v>1928</v>
      </c>
      <c r="B53" s="21">
        <v>2023.96544472</v>
      </c>
      <c r="C53" s="22">
        <v>167.64774015</v>
      </c>
      <c r="D53" s="21"/>
      <c r="E53" s="21"/>
      <c r="F53" s="21">
        <v>1.01604691</v>
      </c>
      <c r="G53" s="21">
        <v>2191.61318487</v>
      </c>
      <c r="H53" s="30"/>
      <c r="I53" s="23"/>
      <c r="J53" s="24">
        <v>631.98117802</v>
      </c>
      <c r="K53" s="24">
        <v>6038.36678613</v>
      </c>
      <c r="L53" s="23"/>
      <c r="M53" s="24"/>
      <c r="N53" s="21"/>
      <c r="O53" s="21">
        <f t="shared" si="11"/>
        <v>-2022.94939781</v>
      </c>
      <c r="P53" s="21">
        <f t="shared" si="12"/>
        <v>-5406.38560811</v>
      </c>
      <c r="Q53" s="21">
        <f t="shared" si="13"/>
        <v>-7429.33500592</v>
      </c>
      <c r="R53" s="21"/>
      <c r="S53" s="25">
        <f t="shared" si="14"/>
        <v>0.9235048678720444</v>
      </c>
      <c r="T53" s="25">
        <f t="shared" si="15"/>
        <v>0.07649513212795549</v>
      </c>
      <c r="U53" s="25">
        <f t="shared" si="16"/>
        <v>0.006060606060606061</v>
      </c>
      <c r="V53" s="21"/>
      <c r="W53" s="26"/>
      <c r="X53" s="117">
        <v>1928</v>
      </c>
    </row>
    <row r="54" spans="1:24" ht="12">
      <c r="A54" s="117">
        <v>1929</v>
      </c>
      <c r="B54" s="21">
        <v>1980.2754275900002</v>
      </c>
      <c r="C54" s="22">
        <v>164.59959942</v>
      </c>
      <c r="D54" s="21"/>
      <c r="E54" s="21"/>
      <c r="F54" s="21">
        <v>0</v>
      </c>
      <c r="G54" s="21">
        <v>2144.87502701</v>
      </c>
      <c r="H54" s="30"/>
      <c r="I54" s="23"/>
      <c r="J54" s="24">
        <v>804.70915272</v>
      </c>
      <c r="K54" s="24">
        <v>6341.14876531</v>
      </c>
      <c r="L54" s="23"/>
      <c r="M54" s="24"/>
      <c r="N54" s="21"/>
      <c r="O54" s="21">
        <f t="shared" si="11"/>
        <v>-1980.2754275900002</v>
      </c>
      <c r="P54" s="21">
        <f t="shared" si="12"/>
        <v>-5536.43961259</v>
      </c>
      <c r="Q54" s="21">
        <f t="shared" si="13"/>
        <v>-7516.715040180001</v>
      </c>
      <c r="R54" s="21"/>
      <c r="S54" s="25">
        <f t="shared" si="14"/>
        <v>0.9232591189009949</v>
      </c>
      <c r="T54" s="25">
        <f t="shared" si="15"/>
        <v>0.07674088109900522</v>
      </c>
      <c r="U54" s="25">
        <f t="shared" si="16"/>
        <v>0</v>
      </c>
      <c r="V54" s="21"/>
      <c r="W54" s="26"/>
      <c r="X54" s="117">
        <v>1929</v>
      </c>
    </row>
    <row r="55" spans="1:24" ht="12">
      <c r="A55" s="117"/>
      <c r="B55" s="21"/>
      <c r="C55" s="27"/>
      <c r="D55" s="21"/>
      <c r="E55" s="21"/>
      <c r="F55" s="21"/>
      <c r="G55" s="21"/>
      <c r="H55" s="30"/>
      <c r="I55" s="24"/>
      <c r="J55" s="24"/>
      <c r="K55" s="24"/>
      <c r="L55" s="24"/>
      <c r="M55" s="24"/>
      <c r="N55" s="21"/>
      <c r="O55" s="21"/>
      <c r="P55" s="21"/>
      <c r="Q55" s="21"/>
      <c r="R55" s="21"/>
      <c r="S55" s="25"/>
      <c r="T55" s="25"/>
      <c r="U55" s="25"/>
      <c r="V55" s="21"/>
      <c r="W55" s="26"/>
      <c r="X55" s="117"/>
    </row>
    <row r="56" spans="1:24" ht="12">
      <c r="A56" s="117">
        <v>1930</v>
      </c>
      <c r="B56" s="21">
        <v>1873.59050204</v>
      </c>
      <c r="C56" s="22">
        <v>162.5675056</v>
      </c>
      <c r="D56" s="21"/>
      <c r="E56" s="21"/>
      <c r="F56" s="21">
        <v>0</v>
      </c>
      <c r="G56" s="21">
        <v>2036.15800764</v>
      </c>
      <c r="H56" s="30"/>
      <c r="I56" s="23"/>
      <c r="J56" s="24">
        <v>667.54281987</v>
      </c>
      <c r="K56" s="24">
        <v>7201.74049808</v>
      </c>
      <c r="L56" s="23"/>
      <c r="M56" s="24"/>
      <c r="N56" s="21"/>
      <c r="O56" s="21">
        <f aca="true" t="shared" si="17" ref="O56:O65">F56-B56</f>
        <v>-1873.59050204</v>
      </c>
      <c r="P56" s="21">
        <f aca="true" t="shared" si="18" ref="P56:P65">J56-K56</f>
        <v>-6534.19767821</v>
      </c>
      <c r="Q56" s="21">
        <f aca="true" t="shared" si="19" ref="Q56:Q65">O56+P56</f>
        <v>-8407.78818025</v>
      </c>
      <c r="R56" s="21"/>
      <c r="S56" s="25">
        <f aca="true" t="shared" si="20" ref="S56:S65">B56/G56</f>
        <v>0.9201596806387226</v>
      </c>
      <c r="T56" s="25">
        <f aca="true" t="shared" si="21" ref="T56:T65">C56/G56</f>
        <v>0.07984031936127745</v>
      </c>
      <c r="U56" s="25">
        <f aca="true" t="shared" si="22" ref="U56:U65">F56/C56</f>
        <v>0</v>
      </c>
      <c r="V56" s="21"/>
      <c r="W56" s="26"/>
      <c r="X56" s="117">
        <v>1930</v>
      </c>
    </row>
    <row r="57" spans="1:24" ht="12">
      <c r="A57" s="117">
        <v>1931</v>
      </c>
      <c r="B57" s="21">
        <v>1400.11264198</v>
      </c>
      <c r="C57" s="22">
        <v>142.2465674</v>
      </c>
      <c r="D57" s="21"/>
      <c r="E57" s="21"/>
      <c r="F57" s="21">
        <v>0</v>
      </c>
      <c r="G57" s="21">
        <v>1542.35920938</v>
      </c>
      <c r="H57" s="30"/>
      <c r="I57" s="23"/>
      <c r="J57" s="24">
        <v>520.21601792</v>
      </c>
      <c r="K57" s="24">
        <v>6893.87828435</v>
      </c>
      <c r="L57" s="23"/>
      <c r="M57" s="24"/>
      <c r="N57" s="21"/>
      <c r="O57" s="21">
        <f t="shared" si="17"/>
        <v>-1400.11264198</v>
      </c>
      <c r="P57" s="21">
        <f t="shared" si="18"/>
        <v>-6373.66226643</v>
      </c>
      <c r="Q57" s="21">
        <f t="shared" si="19"/>
        <v>-7773.7749084100005</v>
      </c>
      <c r="R57" s="21"/>
      <c r="S57" s="25">
        <f t="shared" si="20"/>
        <v>0.9077733860342556</v>
      </c>
      <c r="T57" s="25">
        <f t="shared" si="21"/>
        <v>0.0922266139657444</v>
      </c>
      <c r="U57" s="25">
        <f t="shared" si="22"/>
        <v>0</v>
      </c>
      <c r="V57" s="21"/>
      <c r="W57" s="26"/>
      <c r="X57" s="117">
        <v>1931</v>
      </c>
    </row>
    <row r="58" spans="1:24" ht="12">
      <c r="A58" s="117">
        <v>1932</v>
      </c>
      <c r="B58" s="21">
        <v>1497.65314534</v>
      </c>
      <c r="C58" s="22">
        <v>114.81330083</v>
      </c>
      <c r="D58" s="21"/>
      <c r="E58" s="21"/>
      <c r="F58" s="21">
        <v>0</v>
      </c>
      <c r="G58" s="21">
        <v>1612.46644617</v>
      </c>
      <c r="H58" s="30"/>
      <c r="I58" s="23"/>
      <c r="J58" s="24">
        <v>521.23206483</v>
      </c>
      <c r="K58" s="24">
        <v>6940.61644221</v>
      </c>
      <c r="L58" s="23"/>
      <c r="M58" s="24"/>
      <c r="N58" s="21"/>
      <c r="O58" s="21">
        <f t="shared" si="17"/>
        <v>-1497.65314534</v>
      </c>
      <c r="P58" s="21">
        <f t="shared" si="18"/>
        <v>-6419.38437738</v>
      </c>
      <c r="Q58" s="21">
        <f t="shared" si="19"/>
        <v>-7917.03752272</v>
      </c>
      <c r="R58" s="21"/>
      <c r="S58" s="25">
        <f t="shared" si="20"/>
        <v>0.9287964713295527</v>
      </c>
      <c r="T58" s="25">
        <f t="shared" si="21"/>
        <v>0.0712035286704474</v>
      </c>
      <c r="U58" s="25">
        <f t="shared" si="22"/>
        <v>0</v>
      </c>
      <c r="V58" s="21"/>
      <c r="W58" s="26"/>
      <c r="X58" s="117">
        <v>1932</v>
      </c>
    </row>
    <row r="59" spans="1:24" ht="12">
      <c r="A59" s="117">
        <v>1933</v>
      </c>
      <c r="B59" s="21">
        <v>1596.20969561</v>
      </c>
      <c r="C59" s="22">
        <v>116.84539465</v>
      </c>
      <c r="D59" s="21"/>
      <c r="E59" s="21"/>
      <c r="F59" s="21">
        <v>1.01604691</v>
      </c>
      <c r="G59" s="21">
        <v>1713.05509026</v>
      </c>
      <c r="H59" s="30"/>
      <c r="I59" s="23"/>
      <c r="J59" s="24">
        <v>521.23206483</v>
      </c>
      <c r="K59" s="24">
        <v>7563.453198040001</v>
      </c>
      <c r="L59" s="23"/>
      <c r="M59" s="24"/>
      <c r="N59" s="21"/>
      <c r="O59" s="21">
        <f t="shared" si="17"/>
        <v>-1595.1936486999998</v>
      </c>
      <c r="P59" s="21">
        <f t="shared" si="18"/>
        <v>-7042.2211332100005</v>
      </c>
      <c r="Q59" s="21">
        <f t="shared" si="19"/>
        <v>-8637.41478191</v>
      </c>
      <c r="R59" s="21"/>
      <c r="S59" s="25">
        <f t="shared" si="20"/>
        <v>0.931791221826809</v>
      </c>
      <c r="T59" s="25">
        <f t="shared" si="21"/>
        <v>0.06820877817319099</v>
      </c>
      <c r="U59" s="25">
        <f t="shared" si="22"/>
        <v>0.008695652173913044</v>
      </c>
      <c r="V59" s="21"/>
      <c r="W59" s="26"/>
      <c r="X59" s="117">
        <v>1933</v>
      </c>
    </row>
    <row r="60" spans="1:24" ht="12">
      <c r="A60" s="117">
        <v>1934</v>
      </c>
      <c r="B60" s="21">
        <v>1934.55331664</v>
      </c>
      <c r="C60" s="22">
        <v>117.86144156</v>
      </c>
      <c r="D60" s="21"/>
      <c r="E60" s="21"/>
      <c r="F60" s="21">
        <v>17.27279747</v>
      </c>
      <c r="G60" s="21">
        <v>2052.4147582</v>
      </c>
      <c r="H60" s="30"/>
      <c r="I60" s="23"/>
      <c r="J60" s="24">
        <v>619.7886151</v>
      </c>
      <c r="K60" s="24">
        <v>8406.77213334</v>
      </c>
      <c r="L60" s="23"/>
      <c r="M60" s="24"/>
      <c r="N60" s="21"/>
      <c r="O60" s="21">
        <f t="shared" si="17"/>
        <v>-1917.28051917</v>
      </c>
      <c r="P60" s="21">
        <f t="shared" si="18"/>
        <v>-7786.98351824</v>
      </c>
      <c r="Q60" s="21">
        <f t="shared" si="19"/>
        <v>-9704.264037410001</v>
      </c>
      <c r="R60" s="21"/>
      <c r="S60" s="25">
        <f t="shared" si="20"/>
        <v>0.9425742574257425</v>
      </c>
      <c r="T60" s="25">
        <f t="shared" si="21"/>
        <v>0.05742574257425743</v>
      </c>
      <c r="U60" s="25">
        <f t="shared" si="22"/>
        <v>0.14655172413793102</v>
      </c>
      <c r="V60" s="21"/>
      <c r="W60" s="26"/>
      <c r="X60" s="117">
        <v>1934</v>
      </c>
    </row>
    <row r="61" spans="1:24" ht="12">
      <c r="A61" s="117">
        <v>1935</v>
      </c>
      <c r="B61" s="21">
        <v>1985.35566214</v>
      </c>
      <c r="C61" s="22">
        <v>116.84539465</v>
      </c>
      <c r="D61" s="21"/>
      <c r="E61" s="21"/>
      <c r="F61" s="21">
        <v>22.35303202</v>
      </c>
      <c r="G61" s="21">
        <v>2102.20105679</v>
      </c>
      <c r="H61" s="30"/>
      <c r="I61" s="23"/>
      <c r="J61" s="24">
        <v>713.26493082</v>
      </c>
      <c r="K61" s="24">
        <v>8502.28054288</v>
      </c>
      <c r="L61" s="23"/>
      <c r="M61" s="24"/>
      <c r="N61" s="21"/>
      <c r="O61" s="21">
        <f t="shared" si="17"/>
        <v>-1963.00263012</v>
      </c>
      <c r="P61" s="21">
        <f t="shared" si="18"/>
        <v>-7789.01561206</v>
      </c>
      <c r="Q61" s="21">
        <f t="shared" si="19"/>
        <v>-9752.01824218</v>
      </c>
      <c r="R61" s="21"/>
      <c r="S61" s="25">
        <f t="shared" si="20"/>
        <v>0.944417593040116</v>
      </c>
      <c r="T61" s="25">
        <f t="shared" si="21"/>
        <v>0.055582406959884</v>
      </c>
      <c r="U61" s="25">
        <f t="shared" si="22"/>
        <v>0.19130434782608696</v>
      </c>
      <c r="V61" s="21"/>
      <c r="W61" s="26"/>
      <c r="X61" s="117">
        <v>1935</v>
      </c>
    </row>
    <row r="62" spans="1:24" ht="12">
      <c r="A62" s="117">
        <v>1936</v>
      </c>
      <c r="B62" s="21">
        <v>2079.84802477</v>
      </c>
      <c r="C62" s="22">
        <v>117.86144156</v>
      </c>
      <c r="D62" s="21"/>
      <c r="E62" s="21"/>
      <c r="F62" s="21">
        <v>12.19256292</v>
      </c>
      <c r="G62" s="21">
        <v>2197.70946633</v>
      </c>
      <c r="H62" s="30"/>
      <c r="I62" s="23"/>
      <c r="J62" s="24">
        <v>667.54281987</v>
      </c>
      <c r="K62" s="24">
        <v>8863.99324284</v>
      </c>
      <c r="L62" s="23"/>
      <c r="M62" s="24"/>
      <c r="N62" s="21"/>
      <c r="O62" s="21">
        <f t="shared" si="17"/>
        <v>-2067.65546185</v>
      </c>
      <c r="P62" s="21">
        <f t="shared" si="18"/>
        <v>-8196.450422970001</v>
      </c>
      <c r="Q62" s="21">
        <f t="shared" si="19"/>
        <v>-10264.105884820001</v>
      </c>
      <c r="R62" s="21"/>
      <c r="S62" s="25">
        <f t="shared" si="20"/>
        <v>0.9463707813222376</v>
      </c>
      <c r="T62" s="25">
        <f t="shared" si="21"/>
        <v>0.053629218677762366</v>
      </c>
      <c r="U62" s="25">
        <f t="shared" si="22"/>
        <v>0.10344827586206896</v>
      </c>
      <c r="V62" s="21"/>
      <c r="W62" s="26"/>
      <c r="X62" s="117">
        <v>1936</v>
      </c>
    </row>
    <row r="63" spans="1:24" ht="12">
      <c r="A63" s="117">
        <v>1937</v>
      </c>
      <c r="B63" s="21">
        <v>2142.84293319</v>
      </c>
      <c r="C63" s="22">
        <v>122.94167611</v>
      </c>
      <c r="D63" s="21"/>
      <c r="E63" s="21"/>
      <c r="F63" s="21">
        <v>0</v>
      </c>
      <c r="G63" s="21">
        <v>2265.7846093</v>
      </c>
      <c r="H63" s="30"/>
      <c r="I63" s="23"/>
      <c r="J63" s="24">
        <v>772.1956516</v>
      </c>
      <c r="K63" s="24">
        <v>9278.54038212</v>
      </c>
      <c r="L63" s="23"/>
      <c r="M63" s="24"/>
      <c r="N63" s="21"/>
      <c r="O63" s="21">
        <f t="shared" si="17"/>
        <v>-2142.84293319</v>
      </c>
      <c r="P63" s="21">
        <f t="shared" si="18"/>
        <v>-8506.344730519999</v>
      </c>
      <c r="Q63" s="21">
        <f t="shared" si="19"/>
        <v>-10649.18766371</v>
      </c>
      <c r="R63" s="21"/>
      <c r="S63" s="25">
        <f t="shared" si="20"/>
        <v>0.9457399103139015</v>
      </c>
      <c r="T63" s="25">
        <f t="shared" si="21"/>
        <v>0.05426008968609866</v>
      </c>
      <c r="U63" s="25">
        <f t="shared" si="22"/>
        <v>0</v>
      </c>
      <c r="V63" s="21"/>
      <c r="W63" s="26"/>
      <c r="X63" s="117">
        <v>1937</v>
      </c>
    </row>
    <row r="64" spans="1:24" ht="12">
      <c r="A64" s="117">
        <v>1938</v>
      </c>
      <c r="B64" s="21">
        <v>2308.45857952</v>
      </c>
      <c r="C64" s="22">
        <v>128.02191066</v>
      </c>
      <c r="D64" s="21"/>
      <c r="E64" s="21"/>
      <c r="F64" s="21">
        <v>0</v>
      </c>
      <c r="G64" s="21">
        <v>2399.9028014200003</v>
      </c>
      <c r="H64" s="30"/>
      <c r="I64" s="23"/>
      <c r="J64" s="24">
        <v>601.49977072</v>
      </c>
      <c r="K64" s="24">
        <v>9540.6804849</v>
      </c>
      <c r="L64" s="23"/>
      <c r="M64" s="24"/>
      <c r="N64" s="21"/>
      <c r="O64" s="21">
        <f t="shared" si="17"/>
        <v>-2308.45857952</v>
      </c>
      <c r="P64" s="21">
        <f t="shared" si="18"/>
        <v>-8939.18071418</v>
      </c>
      <c r="Q64" s="21">
        <f t="shared" si="19"/>
        <v>-11247.6392937</v>
      </c>
      <c r="R64" s="21"/>
      <c r="S64" s="25">
        <f t="shared" si="20"/>
        <v>0.9618966977138018</v>
      </c>
      <c r="T64" s="25">
        <f t="shared" si="21"/>
        <v>0.053344623200677385</v>
      </c>
      <c r="U64" s="25">
        <f t="shared" si="22"/>
        <v>0</v>
      </c>
      <c r="V64" s="21"/>
      <c r="W64" s="26"/>
      <c r="X64" s="117">
        <v>1938</v>
      </c>
    </row>
    <row r="65" spans="1:24" ht="12">
      <c r="A65" s="117">
        <v>1939</v>
      </c>
      <c r="B65" s="21">
        <v>2200.75760706</v>
      </c>
      <c r="C65" s="22">
        <v>133.10214521</v>
      </c>
      <c r="D65" s="21"/>
      <c r="E65" s="21"/>
      <c r="F65" s="21">
        <v>0</v>
      </c>
      <c r="G65" s="21">
        <v>2428.3521149</v>
      </c>
      <c r="H65" s="30"/>
      <c r="I65" s="23"/>
      <c r="J65" s="24">
        <v>540.53695612</v>
      </c>
      <c r="K65" s="24">
        <v>8873.13766503</v>
      </c>
      <c r="L65" s="23"/>
      <c r="M65" s="24"/>
      <c r="N65" s="21"/>
      <c r="O65" s="21">
        <f t="shared" si="17"/>
        <v>-2200.75760706</v>
      </c>
      <c r="P65" s="21">
        <f t="shared" si="18"/>
        <v>-8332.60070891</v>
      </c>
      <c r="Q65" s="21">
        <f t="shared" si="19"/>
        <v>-10533.35831597</v>
      </c>
      <c r="R65" s="21"/>
      <c r="S65" s="25">
        <f t="shared" si="20"/>
        <v>0.906276150627615</v>
      </c>
      <c r="T65" s="25">
        <f t="shared" si="21"/>
        <v>0.05481171548117155</v>
      </c>
      <c r="U65" s="25">
        <f t="shared" si="22"/>
        <v>0</v>
      </c>
      <c r="V65" s="21"/>
      <c r="W65" s="26"/>
      <c r="X65" s="117">
        <v>1939</v>
      </c>
    </row>
    <row r="66" spans="1:24" ht="12">
      <c r="A66" s="117"/>
      <c r="B66" s="21"/>
      <c r="C66" s="27"/>
      <c r="D66" s="21"/>
      <c r="E66" s="21"/>
      <c r="F66" s="21"/>
      <c r="G66" s="21"/>
      <c r="H66" s="30"/>
      <c r="I66" s="24"/>
      <c r="J66" s="24"/>
      <c r="K66" s="24"/>
      <c r="L66" s="24"/>
      <c r="M66" s="24"/>
      <c r="N66" s="21"/>
      <c r="O66" s="21"/>
      <c r="P66" s="21"/>
      <c r="Q66" s="21"/>
      <c r="R66" s="21"/>
      <c r="S66" s="25"/>
      <c r="T66" s="25"/>
      <c r="U66" s="25"/>
      <c r="V66" s="21"/>
      <c r="W66" s="26"/>
      <c r="X66" s="117"/>
    </row>
    <row r="67" spans="1:24" ht="12">
      <c r="A67" s="117">
        <v>1940</v>
      </c>
      <c r="B67" s="21">
        <v>1589.09736724</v>
      </c>
      <c r="C67" s="22">
        <v>145.29470813</v>
      </c>
      <c r="D67" s="21"/>
      <c r="E67" s="21"/>
      <c r="F67" s="21">
        <v>0</v>
      </c>
      <c r="G67" s="21">
        <v>1598.2417894300002</v>
      </c>
      <c r="H67" s="30"/>
      <c r="I67" s="23"/>
      <c r="J67" s="24">
        <v>221.49822638</v>
      </c>
      <c r="K67" s="24">
        <v>10161.48514691</v>
      </c>
      <c r="L67" s="23"/>
      <c r="M67" s="24"/>
      <c r="N67" s="21"/>
      <c r="O67" s="21">
        <f aca="true" t="shared" si="23" ref="O67:O76">F67-B67</f>
        <v>-1589.09736724</v>
      </c>
      <c r="P67" s="21">
        <f aca="true" t="shared" si="24" ref="P67:P76">J67-K67</f>
        <v>-9939.98692053</v>
      </c>
      <c r="Q67" s="21">
        <f aca="true" t="shared" si="25" ref="Q67:Q76">O67+P67</f>
        <v>-11529.08428777</v>
      </c>
      <c r="R67" s="21"/>
      <c r="S67" s="25">
        <f aca="true" t="shared" si="26" ref="S67:S76">B67/G67</f>
        <v>0.9942784488239033</v>
      </c>
      <c r="T67" s="25">
        <f aca="true" t="shared" si="27" ref="T67:T76">C67/G67</f>
        <v>0.0909090909090909</v>
      </c>
      <c r="U67" s="25">
        <f aca="true" t="shared" si="28" ref="U67:U76">F67/C67</f>
        <v>0</v>
      </c>
      <c r="V67" s="21"/>
      <c r="W67" s="26"/>
      <c r="X67" s="117">
        <v>1940</v>
      </c>
    </row>
    <row r="68" spans="1:24" ht="12">
      <c r="A68" s="117">
        <v>1941</v>
      </c>
      <c r="B68" s="21">
        <v>991.66178416</v>
      </c>
      <c r="C68" s="22">
        <v>163.58355251</v>
      </c>
      <c r="D68" s="21"/>
      <c r="E68" s="21"/>
      <c r="F68" s="21">
        <v>0</v>
      </c>
      <c r="G68" s="21">
        <v>1119.68369482</v>
      </c>
      <c r="H68" s="30"/>
      <c r="I68" s="23"/>
      <c r="J68" s="24">
        <v>53.85048623</v>
      </c>
      <c r="K68" s="24">
        <v>12274.86271971</v>
      </c>
      <c r="L68" s="23"/>
      <c r="M68" s="24"/>
      <c r="N68" s="21"/>
      <c r="O68" s="21">
        <f t="shared" si="23"/>
        <v>-991.66178416</v>
      </c>
      <c r="P68" s="21">
        <f t="shared" si="24"/>
        <v>-12221.01223348</v>
      </c>
      <c r="Q68" s="21">
        <f t="shared" si="25"/>
        <v>-13212.67401764</v>
      </c>
      <c r="R68" s="21"/>
      <c r="S68" s="25">
        <f t="shared" si="26"/>
        <v>0.8856624319419237</v>
      </c>
      <c r="T68" s="25">
        <f t="shared" si="27"/>
        <v>0.14609800362976408</v>
      </c>
      <c r="U68" s="25">
        <f t="shared" si="28"/>
        <v>0</v>
      </c>
      <c r="V68" s="21"/>
      <c r="W68" s="26"/>
      <c r="X68" s="117">
        <v>1941</v>
      </c>
    </row>
    <row r="69" spans="1:24" ht="12">
      <c r="A69" s="117">
        <v>1942</v>
      </c>
      <c r="B69" s="21">
        <v>600.48372381</v>
      </c>
      <c r="C69" s="22">
        <v>234.70683621</v>
      </c>
      <c r="D69" s="21"/>
      <c r="E69" s="21"/>
      <c r="F69" s="21">
        <v>0</v>
      </c>
      <c r="G69" s="21">
        <v>980.48526815</v>
      </c>
      <c r="H69" s="30"/>
      <c r="I69" s="23"/>
      <c r="J69" s="24">
        <v>67.05909606</v>
      </c>
      <c r="K69" s="24">
        <v>9942.01901435</v>
      </c>
      <c r="L69" s="23"/>
      <c r="M69" s="24"/>
      <c r="N69" s="21"/>
      <c r="O69" s="21">
        <f t="shared" si="23"/>
        <v>-600.48372381</v>
      </c>
      <c r="P69" s="21">
        <f t="shared" si="24"/>
        <v>-9874.95991829</v>
      </c>
      <c r="Q69" s="21">
        <f t="shared" si="25"/>
        <v>-10475.443642100001</v>
      </c>
      <c r="R69" s="21"/>
      <c r="S69" s="25">
        <f t="shared" si="26"/>
        <v>0.6124352331606218</v>
      </c>
      <c r="T69" s="25">
        <f t="shared" si="27"/>
        <v>0.23937823834196892</v>
      </c>
      <c r="U69" s="25">
        <f t="shared" si="28"/>
        <v>0</v>
      </c>
      <c r="V69" s="21"/>
      <c r="W69" s="26"/>
      <c r="X69" s="117">
        <v>1942</v>
      </c>
    </row>
    <row r="70" spans="1:24" ht="12">
      <c r="A70" s="117">
        <v>1943</v>
      </c>
      <c r="B70" s="21">
        <v>535.45672157</v>
      </c>
      <c r="C70" s="22">
        <v>261.12405587</v>
      </c>
      <c r="D70" s="21"/>
      <c r="E70" s="21"/>
      <c r="F70" s="21">
        <v>0</v>
      </c>
      <c r="G70" s="21">
        <v>908.34593754</v>
      </c>
      <c r="H70" s="30"/>
      <c r="I70" s="23"/>
      <c r="J70" s="24">
        <v>37.59373567</v>
      </c>
      <c r="K70" s="24">
        <v>14683.90994332</v>
      </c>
      <c r="L70" s="23"/>
      <c r="M70" s="24"/>
      <c r="N70" s="21"/>
      <c r="O70" s="21">
        <f t="shared" si="23"/>
        <v>-535.45672157</v>
      </c>
      <c r="P70" s="21">
        <f t="shared" si="24"/>
        <v>-14646.316207650001</v>
      </c>
      <c r="Q70" s="21">
        <f t="shared" si="25"/>
        <v>-15181.772929220002</v>
      </c>
      <c r="R70" s="21"/>
      <c r="S70" s="25">
        <f t="shared" si="26"/>
        <v>0.5894854586129754</v>
      </c>
      <c r="T70" s="25">
        <f t="shared" si="27"/>
        <v>0.28747203579418346</v>
      </c>
      <c r="U70" s="25">
        <f t="shared" si="28"/>
        <v>0</v>
      </c>
      <c r="V70" s="21"/>
      <c r="W70" s="26"/>
      <c r="X70" s="117">
        <v>1943</v>
      </c>
    </row>
    <row r="71" spans="1:24" ht="12">
      <c r="A71" s="117">
        <v>1944</v>
      </c>
      <c r="B71" s="21">
        <v>694.97608644</v>
      </c>
      <c r="C71" s="22">
        <v>232.67474239</v>
      </c>
      <c r="D71" s="21"/>
      <c r="E71" s="21"/>
      <c r="F71" s="21">
        <v>0</v>
      </c>
      <c r="G71" s="21">
        <v>1278.18701278</v>
      </c>
      <c r="H71" s="30"/>
      <c r="I71" s="23"/>
      <c r="J71" s="24">
        <v>80.26770589</v>
      </c>
      <c r="K71" s="24">
        <v>19891.15035707</v>
      </c>
      <c r="L71" s="23"/>
      <c r="M71" s="24"/>
      <c r="N71" s="21"/>
      <c r="O71" s="21">
        <f t="shared" si="23"/>
        <v>-694.97608644</v>
      </c>
      <c r="P71" s="21">
        <f t="shared" si="24"/>
        <v>-19810.88265118</v>
      </c>
      <c r="Q71" s="21">
        <f t="shared" si="25"/>
        <v>-20505.85873762</v>
      </c>
      <c r="R71" s="21"/>
      <c r="S71" s="25">
        <f t="shared" si="26"/>
        <v>0.5437201907790143</v>
      </c>
      <c r="T71" s="25">
        <f t="shared" si="27"/>
        <v>0.1820349761526232</v>
      </c>
      <c r="U71" s="25">
        <f t="shared" si="28"/>
        <v>0</v>
      </c>
      <c r="V71" s="21"/>
      <c r="W71" s="26"/>
      <c r="X71" s="117">
        <v>1944</v>
      </c>
    </row>
    <row r="72" spans="1:24" ht="12">
      <c r="A72" s="117">
        <v>1945</v>
      </c>
      <c r="B72" s="21">
        <v>964.22851759</v>
      </c>
      <c r="C72" s="22">
        <v>191.01681908</v>
      </c>
      <c r="D72" s="21"/>
      <c r="E72" s="21"/>
      <c r="F72" s="21">
        <v>0</v>
      </c>
      <c r="G72" s="21">
        <v>1377.75960996</v>
      </c>
      <c r="H72" s="30"/>
      <c r="I72" s="23"/>
      <c r="J72" s="24">
        <v>170.69588088</v>
      </c>
      <c r="K72" s="24">
        <v>15055.78311238</v>
      </c>
      <c r="L72" s="23"/>
      <c r="M72" s="24"/>
      <c r="N72" s="21"/>
      <c r="O72" s="21">
        <f t="shared" si="23"/>
        <v>-964.22851759</v>
      </c>
      <c r="P72" s="21">
        <f t="shared" si="24"/>
        <v>-14885.087231500002</v>
      </c>
      <c r="Q72" s="21">
        <f t="shared" si="25"/>
        <v>-15849.315749090001</v>
      </c>
      <c r="R72" s="21"/>
      <c r="S72" s="25">
        <f t="shared" si="26"/>
        <v>0.6998525073746312</v>
      </c>
      <c r="T72" s="25">
        <f t="shared" si="27"/>
        <v>0.13864306784660768</v>
      </c>
      <c r="U72" s="25">
        <f t="shared" si="28"/>
        <v>0</v>
      </c>
      <c r="V72" s="21"/>
      <c r="W72" s="26"/>
      <c r="X72" s="117">
        <v>1945</v>
      </c>
    </row>
    <row r="73" spans="1:24" ht="12">
      <c r="A73" s="117">
        <v>1946</v>
      </c>
      <c r="B73" s="21">
        <v>2213.96621689</v>
      </c>
      <c r="C73" s="22">
        <v>169.67983397</v>
      </c>
      <c r="D73" s="21"/>
      <c r="E73" s="21"/>
      <c r="F73" s="21">
        <v>0</v>
      </c>
      <c r="G73" s="21">
        <v>2463.91375675</v>
      </c>
      <c r="H73" s="30"/>
      <c r="I73" s="23"/>
      <c r="J73" s="24">
        <v>410.48295164</v>
      </c>
      <c r="K73" s="24">
        <v>12428.285803120001</v>
      </c>
      <c r="L73" s="23"/>
      <c r="M73" s="24"/>
      <c r="N73" s="21"/>
      <c r="O73" s="21">
        <f t="shared" si="23"/>
        <v>-2213.96621689</v>
      </c>
      <c r="P73" s="21">
        <f t="shared" si="24"/>
        <v>-12017.80285148</v>
      </c>
      <c r="Q73" s="21">
        <f t="shared" si="25"/>
        <v>-14231.76906837</v>
      </c>
      <c r="R73" s="21"/>
      <c r="S73" s="25">
        <f t="shared" si="26"/>
        <v>0.8985567010309278</v>
      </c>
      <c r="T73" s="25">
        <f t="shared" si="27"/>
        <v>0.0688659793814433</v>
      </c>
      <c r="U73" s="25">
        <f t="shared" si="28"/>
        <v>0</v>
      </c>
      <c r="V73" s="21"/>
      <c r="W73" s="26"/>
      <c r="X73" s="117">
        <v>1946</v>
      </c>
    </row>
    <row r="74" spans="1:24" ht="12">
      <c r="A74" s="117">
        <v>1947</v>
      </c>
      <c r="B74" s="21">
        <v>2513.7000553400003</v>
      </c>
      <c r="C74" s="22">
        <v>147.32680195</v>
      </c>
      <c r="D74" s="21"/>
      <c r="E74" s="21"/>
      <c r="F74" s="21">
        <v>0</v>
      </c>
      <c r="G74" s="21">
        <v>2509.6358677</v>
      </c>
      <c r="H74" s="30"/>
      <c r="I74" s="23"/>
      <c r="J74" s="24">
        <v>654.33421004</v>
      </c>
      <c r="K74" s="24">
        <v>10761.96887072</v>
      </c>
      <c r="L74" s="24">
        <v>11972.08074053</v>
      </c>
      <c r="M74" s="24"/>
      <c r="N74" s="21"/>
      <c r="O74" s="21">
        <f t="shared" si="23"/>
        <v>-2513.7000553400003</v>
      </c>
      <c r="P74" s="21">
        <f t="shared" si="24"/>
        <v>-10107.63466068</v>
      </c>
      <c r="Q74" s="21">
        <f t="shared" si="25"/>
        <v>-12621.33471602</v>
      </c>
      <c r="R74" s="21"/>
      <c r="S74" s="25">
        <f t="shared" si="26"/>
        <v>1.0016194331983808</v>
      </c>
      <c r="T74" s="25">
        <f t="shared" si="27"/>
        <v>0.05870445344129555</v>
      </c>
      <c r="U74" s="25">
        <f t="shared" si="28"/>
        <v>0</v>
      </c>
      <c r="V74" s="21"/>
      <c r="W74" s="26">
        <f>(K74/L74)*100</f>
        <v>89.89221760162947</v>
      </c>
      <c r="X74" s="117">
        <v>1947</v>
      </c>
    </row>
    <row r="75" spans="1:24" ht="12">
      <c r="A75" s="117">
        <v>1948</v>
      </c>
      <c r="B75" s="21">
        <v>4715.47370931</v>
      </c>
      <c r="C75" s="22">
        <v>155.45517723</v>
      </c>
      <c r="D75" s="21"/>
      <c r="E75" s="21"/>
      <c r="F75" s="21">
        <v>0</v>
      </c>
      <c r="G75" s="21">
        <v>4502.10385821</v>
      </c>
      <c r="H75" s="30"/>
      <c r="I75" s="23"/>
      <c r="J75" s="24">
        <v>349.52013704</v>
      </c>
      <c r="K75" s="24">
        <v>13454.49318222</v>
      </c>
      <c r="L75" s="24">
        <v>12542.08305704</v>
      </c>
      <c r="M75" s="24"/>
      <c r="N75" s="21"/>
      <c r="O75" s="21">
        <f t="shared" si="23"/>
        <v>-4715.47370931</v>
      </c>
      <c r="P75" s="21">
        <f t="shared" si="24"/>
        <v>-13104.973045179999</v>
      </c>
      <c r="Q75" s="21">
        <f t="shared" si="25"/>
        <v>-17820.44675449</v>
      </c>
      <c r="R75" s="21"/>
      <c r="S75" s="25">
        <f t="shared" si="26"/>
        <v>1.04739336492891</v>
      </c>
      <c r="T75" s="25">
        <f t="shared" si="27"/>
        <v>0.034529451591062965</v>
      </c>
      <c r="U75" s="25">
        <f t="shared" si="28"/>
        <v>0</v>
      </c>
      <c r="V75" s="21"/>
      <c r="W75" s="26">
        <f>(K75/L75)*100</f>
        <v>107.2747893713545</v>
      </c>
      <c r="X75" s="117">
        <v>1948</v>
      </c>
    </row>
    <row r="76" spans="1:24" ht="12">
      <c r="A76" s="117">
        <v>1949</v>
      </c>
      <c r="B76" s="21">
        <v>6150.13194623</v>
      </c>
      <c r="C76" s="22">
        <v>160.53541178</v>
      </c>
      <c r="D76" s="21"/>
      <c r="E76" s="21"/>
      <c r="F76" s="21">
        <v>0</v>
      </c>
      <c r="G76" s="21">
        <v>6291.36246672</v>
      </c>
      <c r="H76" s="30"/>
      <c r="I76" s="23"/>
      <c r="J76" s="24">
        <v>510.05554882</v>
      </c>
      <c r="K76" s="24">
        <v>11674.3789959</v>
      </c>
      <c r="L76" s="24">
        <v>13553.04973249</v>
      </c>
      <c r="M76" s="24"/>
      <c r="N76" s="21"/>
      <c r="O76" s="21">
        <f t="shared" si="23"/>
        <v>-6150.13194623</v>
      </c>
      <c r="P76" s="21">
        <f t="shared" si="24"/>
        <v>-11164.32344708</v>
      </c>
      <c r="Q76" s="21">
        <f t="shared" si="25"/>
        <v>-17314.45539331</v>
      </c>
      <c r="R76" s="21"/>
      <c r="S76" s="25">
        <f t="shared" si="26"/>
        <v>0.9775516795865633</v>
      </c>
      <c r="T76" s="25">
        <f t="shared" si="27"/>
        <v>0.025516795865633074</v>
      </c>
      <c r="U76" s="25">
        <f t="shared" si="28"/>
        <v>0</v>
      </c>
      <c r="V76" s="21"/>
      <c r="W76" s="26">
        <f>(K76/L76)*100</f>
        <v>86.1383911837469</v>
      </c>
      <c r="X76" s="117">
        <v>1949</v>
      </c>
    </row>
    <row r="77" spans="1:24" ht="12">
      <c r="A77" s="117"/>
      <c r="B77" s="21"/>
      <c r="C77" s="27"/>
      <c r="D77" s="21"/>
      <c r="E77" s="21"/>
      <c r="F77" s="21"/>
      <c r="G77" s="21"/>
      <c r="H77" s="30"/>
      <c r="I77" s="24"/>
      <c r="J77" s="24"/>
      <c r="K77" s="24"/>
      <c r="L77" s="24"/>
      <c r="M77" s="24"/>
      <c r="N77" s="21"/>
      <c r="O77" s="21"/>
      <c r="P77" s="21"/>
      <c r="Q77" s="21"/>
      <c r="R77" s="21"/>
      <c r="S77" s="25"/>
      <c r="T77" s="25"/>
      <c r="U77" s="25"/>
      <c r="V77" s="21"/>
      <c r="W77" s="26"/>
      <c r="X77" s="117"/>
    </row>
    <row r="78" spans="1:24" ht="12">
      <c r="A78" s="117">
        <v>1950</v>
      </c>
      <c r="B78" s="21">
        <v>9459.3967321</v>
      </c>
      <c r="C78" s="22">
        <v>159.51936487</v>
      </c>
      <c r="D78" s="21"/>
      <c r="E78" s="21"/>
      <c r="F78" s="21">
        <v>0</v>
      </c>
      <c r="G78" s="21">
        <v>9432.97951244</v>
      </c>
      <c r="H78" s="30"/>
      <c r="I78" s="24">
        <v>8562</v>
      </c>
      <c r="J78" s="24">
        <v>1265.99444986</v>
      </c>
      <c r="K78" s="24">
        <v>10396.19198312</v>
      </c>
      <c r="L78" s="24">
        <v>14861.71815257</v>
      </c>
      <c r="M78" s="24"/>
      <c r="N78" s="21"/>
      <c r="O78" s="21">
        <f aca="true" t="shared" si="29" ref="O78:O87">F78-B78</f>
        <v>-9459.3967321</v>
      </c>
      <c r="P78" s="21">
        <f aca="true" t="shared" si="30" ref="P78:P87">J78-K78</f>
        <v>-9130.19753326</v>
      </c>
      <c r="Q78" s="21">
        <f aca="true" t="shared" si="31" ref="Q78:Q87">O78+P78</f>
        <v>-18589.59426536</v>
      </c>
      <c r="R78" s="21"/>
      <c r="S78" s="25">
        <f aca="true" t="shared" si="32" ref="S78:S87">B78/G78</f>
        <v>1.0028005170185263</v>
      </c>
      <c r="T78" s="25">
        <f aca="true" t="shared" si="33" ref="T78:T87">C78/G78</f>
        <v>0.016910814304179234</v>
      </c>
      <c r="U78" s="25">
        <f aca="true" t="shared" si="34" ref="U78:U87">F78/C78</f>
        <v>0</v>
      </c>
      <c r="V78" s="21"/>
      <c r="W78" s="26">
        <f aca="true" t="shared" si="35" ref="W78:W87">(K78/L78)*100</f>
        <v>69.952826963834</v>
      </c>
      <c r="X78" s="117">
        <v>1950</v>
      </c>
    </row>
    <row r="79" spans="1:24" ht="12">
      <c r="A79" s="117">
        <v>1951</v>
      </c>
      <c r="B79" s="21">
        <v>16891.77987875</v>
      </c>
      <c r="C79" s="22">
        <v>152.4070365</v>
      </c>
      <c r="D79" s="21"/>
      <c r="E79" s="21"/>
      <c r="F79" s="21">
        <v>0</v>
      </c>
      <c r="G79" s="21">
        <v>16718.03585714</v>
      </c>
      <c r="H79" s="30"/>
      <c r="I79" s="24">
        <v>15272</v>
      </c>
      <c r="J79" s="24">
        <v>3754.29333245</v>
      </c>
      <c r="K79" s="24">
        <v>10300.68357358</v>
      </c>
      <c r="L79" s="24">
        <v>16275.03940438</v>
      </c>
      <c r="M79" s="24"/>
      <c r="N79" s="21"/>
      <c r="O79" s="21">
        <f t="shared" si="29"/>
        <v>-16891.77987875</v>
      </c>
      <c r="P79" s="21">
        <f t="shared" si="30"/>
        <v>-6546.39024113</v>
      </c>
      <c r="Q79" s="21">
        <f t="shared" si="31"/>
        <v>-23438.17011988</v>
      </c>
      <c r="R79" s="21"/>
      <c r="S79" s="25">
        <f t="shared" si="32"/>
        <v>1.010392609699769</v>
      </c>
      <c r="T79" s="25">
        <f t="shared" si="33"/>
        <v>0.00911632429804303</v>
      </c>
      <c r="U79" s="25">
        <f t="shared" si="34"/>
        <v>0</v>
      </c>
      <c r="V79" s="21"/>
      <c r="W79" s="26">
        <f t="shared" si="35"/>
        <v>63.29129729054813</v>
      </c>
      <c r="X79" s="117">
        <v>1951</v>
      </c>
    </row>
    <row r="80" spans="1:24" ht="12">
      <c r="A80" s="117">
        <v>1952</v>
      </c>
      <c r="B80" s="21">
        <v>23063.24881009</v>
      </c>
      <c r="C80" s="22">
        <v>164.59959942</v>
      </c>
      <c r="D80" s="21"/>
      <c r="E80" s="21"/>
      <c r="F80" s="21">
        <v>0</v>
      </c>
      <c r="G80" s="21">
        <v>22850.8950059</v>
      </c>
      <c r="H80" s="30"/>
      <c r="I80" s="24">
        <v>20799</v>
      </c>
      <c r="J80" s="24">
        <v>5521.19890894</v>
      </c>
      <c r="K80" s="24">
        <v>6369.59807879</v>
      </c>
      <c r="L80" s="24">
        <v>16514.826475140002</v>
      </c>
      <c r="M80" s="24"/>
      <c r="N80" s="21"/>
      <c r="O80" s="21">
        <f t="shared" si="29"/>
        <v>-23063.24881009</v>
      </c>
      <c r="P80" s="21">
        <f t="shared" si="30"/>
        <v>-848.3991698499995</v>
      </c>
      <c r="Q80" s="21">
        <f t="shared" si="31"/>
        <v>-23911.64797994</v>
      </c>
      <c r="R80" s="21"/>
      <c r="S80" s="25">
        <f t="shared" si="32"/>
        <v>1.0092930191196088</v>
      </c>
      <c r="T80" s="25">
        <f t="shared" si="33"/>
        <v>0.007203201422854601</v>
      </c>
      <c r="U80" s="25">
        <f t="shared" si="34"/>
        <v>0</v>
      </c>
      <c r="V80" s="21"/>
      <c r="W80" s="26">
        <f t="shared" si="35"/>
        <v>38.568967638735074</v>
      </c>
      <c r="X80" s="117">
        <v>1952</v>
      </c>
    </row>
    <row r="81" spans="1:24" ht="12">
      <c r="A81" s="117">
        <v>1953</v>
      </c>
      <c r="B81" s="21">
        <v>26066.683476050002</v>
      </c>
      <c r="C81" s="22">
        <v>161.55145869</v>
      </c>
      <c r="D81" s="21"/>
      <c r="E81" s="21"/>
      <c r="F81" s="21">
        <v>0</v>
      </c>
      <c r="G81" s="21">
        <v>25803.52732636</v>
      </c>
      <c r="H81" s="30"/>
      <c r="I81" s="24">
        <v>23393</v>
      </c>
      <c r="J81" s="24">
        <v>7565.48529186</v>
      </c>
      <c r="K81" s="24">
        <v>6785.16126498</v>
      </c>
      <c r="L81" s="24">
        <v>17774.72464354</v>
      </c>
      <c r="M81" s="24"/>
      <c r="N81" s="21"/>
      <c r="O81" s="21">
        <f t="shared" si="29"/>
        <v>-26066.683476050002</v>
      </c>
      <c r="P81" s="21">
        <f t="shared" si="30"/>
        <v>780.32402688</v>
      </c>
      <c r="Q81" s="21">
        <f t="shared" si="31"/>
        <v>-25286.359449170002</v>
      </c>
      <c r="R81" s="21"/>
      <c r="S81" s="25">
        <f t="shared" si="32"/>
        <v>1.0101984564498347</v>
      </c>
      <c r="T81" s="25">
        <f t="shared" si="33"/>
        <v>0.0062608284769255</v>
      </c>
      <c r="U81" s="25">
        <f t="shared" si="34"/>
        <v>0</v>
      </c>
      <c r="V81" s="21"/>
      <c r="W81" s="26">
        <f t="shared" si="35"/>
        <v>38.17308791585686</v>
      </c>
      <c r="X81" s="117">
        <v>1953</v>
      </c>
    </row>
    <row r="82" spans="1:24" ht="12">
      <c r="A82" s="117">
        <v>1954</v>
      </c>
      <c r="B82" s="21">
        <v>28417.81602579</v>
      </c>
      <c r="C82" s="22">
        <v>161.55145869</v>
      </c>
      <c r="D82" s="21"/>
      <c r="E82" s="21"/>
      <c r="F82" s="21">
        <v>0</v>
      </c>
      <c r="G82" s="21">
        <v>28528.56513898</v>
      </c>
      <c r="H82" s="30"/>
      <c r="I82" s="24">
        <v>25609</v>
      </c>
      <c r="J82" s="24">
        <v>7855.0586612100005</v>
      </c>
      <c r="K82" s="24">
        <v>7223.07748319</v>
      </c>
      <c r="L82" s="24">
        <v>19427.83296611</v>
      </c>
      <c r="M82" s="24"/>
      <c r="N82" s="21"/>
      <c r="O82" s="21">
        <f t="shared" si="29"/>
        <v>-28417.81602579</v>
      </c>
      <c r="P82" s="21">
        <f t="shared" si="30"/>
        <v>631.9811780200007</v>
      </c>
      <c r="Q82" s="21">
        <f t="shared" si="31"/>
        <v>-27785.834847770002</v>
      </c>
      <c r="R82" s="21"/>
      <c r="S82" s="25">
        <f t="shared" si="32"/>
        <v>0.996117957119453</v>
      </c>
      <c r="T82" s="25">
        <f t="shared" si="33"/>
        <v>0.0056627964954768855</v>
      </c>
      <c r="U82" s="25">
        <f t="shared" si="34"/>
        <v>0</v>
      </c>
      <c r="V82" s="21"/>
      <c r="W82" s="26">
        <f t="shared" si="35"/>
        <v>37.1790178337953</v>
      </c>
      <c r="X82" s="117">
        <v>1954</v>
      </c>
    </row>
    <row r="83" spans="1:24" ht="12">
      <c r="A83" s="117">
        <v>1955</v>
      </c>
      <c r="B83" s="21">
        <v>28126.21056262</v>
      </c>
      <c r="C83" s="22">
        <v>153.42308341</v>
      </c>
      <c r="D83" s="21"/>
      <c r="E83" s="21"/>
      <c r="F83" s="21">
        <v>0</v>
      </c>
      <c r="G83" s="21">
        <v>28040.86262218</v>
      </c>
      <c r="H83" s="30"/>
      <c r="I83" s="24">
        <v>25011</v>
      </c>
      <c r="J83" s="24">
        <v>6328.95620239</v>
      </c>
      <c r="K83" s="24">
        <v>9027.57679535</v>
      </c>
      <c r="L83" s="24">
        <v>21516.82541307</v>
      </c>
      <c r="M83" s="24"/>
      <c r="N83" s="21"/>
      <c r="O83" s="21">
        <f t="shared" si="29"/>
        <v>-28126.21056262</v>
      </c>
      <c r="P83" s="21">
        <f t="shared" si="30"/>
        <v>-2698.62059296</v>
      </c>
      <c r="Q83" s="21">
        <f t="shared" si="31"/>
        <v>-30824.83115558</v>
      </c>
      <c r="R83" s="21"/>
      <c r="S83" s="25">
        <f t="shared" si="32"/>
        <v>1.003043698818755</v>
      </c>
      <c r="T83" s="25">
        <f t="shared" si="33"/>
        <v>0.005471410971809552</v>
      </c>
      <c r="U83" s="25">
        <f t="shared" si="34"/>
        <v>0</v>
      </c>
      <c r="V83" s="21"/>
      <c r="W83" s="26">
        <f t="shared" si="35"/>
        <v>41.95589554705577</v>
      </c>
      <c r="X83" s="117">
        <v>1955</v>
      </c>
    </row>
    <row r="84" spans="1:24" ht="12">
      <c r="A84" s="117">
        <v>1956</v>
      </c>
      <c r="B84" s="21">
        <v>28859.79643164</v>
      </c>
      <c r="C84" s="22">
        <v>146.31075504</v>
      </c>
      <c r="D84" s="21"/>
      <c r="E84" s="21"/>
      <c r="F84" s="21">
        <v>0</v>
      </c>
      <c r="G84" s="21">
        <v>29324.12986951</v>
      </c>
      <c r="H84" s="30"/>
      <c r="I84" s="24">
        <v>25976</v>
      </c>
      <c r="J84" s="24">
        <v>7682.33068651</v>
      </c>
      <c r="K84" s="24">
        <v>10046.67184608</v>
      </c>
      <c r="L84" s="24">
        <v>23436.13802606</v>
      </c>
      <c r="M84" s="24"/>
      <c r="N84" s="21"/>
      <c r="O84" s="21">
        <f t="shared" si="29"/>
        <v>-28859.79643164</v>
      </c>
      <c r="P84" s="21">
        <f t="shared" si="30"/>
        <v>-2364.34115957</v>
      </c>
      <c r="Q84" s="21">
        <f t="shared" si="31"/>
        <v>-31224.137591209997</v>
      </c>
      <c r="R84" s="21"/>
      <c r="S84" s="25">
        <f t="shared" si="32"/>
        <v>0.9841654828315026</v>
      </c>
      <c r="T84" s="25">
        <f t="shared" si="33"/>
        <v>0.004989432105609646</v>
      </c>
      <c r="U84" s="25">
        <f t="shared" si="34"/>
        <v>0</v>
      </c>
      <c r="V84" s="21"/>
      <c r="W84" s="26">
        <f t="shared" si="35"/>
        <v>42.8682909910691</v>
      </c>
      <c r="X84" s="117">
        <v>1956</v>
      </c>
    </row>
    <row r="85" spans="1:24" ht="12">
      <c r="A85" s="117">
        <v>1957</v>
      </c>
      <c r="B85" s="21">
        <v>28798.83361704</v>
      </c>
      <c r="C85" s="22">
        <v>155.45517723</v>
      </c>
      <c r="D85" s="21"/>
      <c r="E85" s="21"/>
      <c r="F85" s="21">
        <v>0</v>
      </c>
      <c r="G85" s="21">
        <v>28264.39294238</v>
      </c>
      <c r="H85" s="30"/>
      <c r="I85" s="24">
        <v>25171</v>
      </c>
      <c r="J85" s="24">
        <v>6522.0051152900005</v>
      </c>
      <c r="K85" s="24">
        <v>11189.72461983</v>
      </c>
      <c r="L85" s="24">
        <v>23052.07229408</v>
      </c>
      <c r="M85" s="24"/>
      <c r="N85" s="21"/>
      <c r="O85" s="21">
        <f t="shared" si="29"/>
        <v>-28798.83361704</v>
      </c>
      <c r="P85" s="21">
        <f t="shared" si="30"/>
        <v>-4667.719504539999</v>
      </c>
      <c r="Q85" s="21">
        <f t="shared" si="31"/>
        <v>-33466.55312158</v>
      </c>
      <c r="R85" s="21"/>
      <c r="S85" s="25">
        <f t="shared" si="32"/>
        <v>1.01890862031778</v>
      </c>
      <c r="T85" s="25">
        <f t="shared" si="33"/>
        <v>0.005500035947947372</v>
      </c>
      <c r="U85" s="25">
        <f t="shared" si="34"/>
        <v>0</v>
      </c>
      <c r="V85" s="21"/>
      <c r="W85" s="26">
        <f t="shared" si="35"/>
        <v>48.54107898448519</v>
      </c>
      <c r="X85" s="117">
        <v>1957</v>
      </c>
    </row>
    <row r="86" spans="1:24" ht="12">
      <c r="A86" s="117">
        <v>1958</v>
      </c>
      <c r="B86" s="21">
        <v>34129.0157069</v>
      </c>
      <c r="C86" s="22">
        <v>145.29470813</v>
      </c>
      <c r="D86" s="21"/>
      <c r="E86" s="21"/>
      <c r="F86" s="21">
        <v>0</v>
      </c>
      <c r="G86" s="21">
        <v>33461.47288703</v>
      </c>
      <c r="H86" s="30"/>
      <c r="I86" s="24">
        <v>29771</v>
      </c>
      <c r="J86" s="24">
        <v>8361.05002239</v>
      </c>
      <c r="K86" s="24">
        <v>11475.23380154</v>
      </c>
      <c r="L86" s="24">
        <v>28991.88252994</v>
      </c>
      <c r="M86" s="24"/>
      <c r="N86" s="21"/>
      <c r="O86" s="21">
        <f t="shared" si="29"/>
        <v>-34129.0157069</v>
      </c>
      <c r="P86" s="21">
        <f t="shared" si="30"/>
        <v>-3114.18377915</v>
      </c>
      <c r="Q86" s="21">
        <f t="shared" si="31"/>
        <v>-37243.19948605</v>
      </c>
      <c r="R86" s="21"/>
      <c r="S86" s="25">
        <f t="shared" si="32"/>
        <v>1.0199495946315245</v>
      </c>
      <c r="T86" s="25">
        <f t="shared" si="33"/>
        <v>0.0043421492120365585</v>
      </c>
      <c r="U86" s="25">
        <f t="shared" si="34"/>
        <v>0</v>
      </c>
      <c r="V86" s="21"/>
      <c r="W86" s="26">
        <f t="shared" si="35"/>
        <v>39.58085091469825</v>
      </c>
      <c r="X86" s="117">
        <v>1958</v>
      </c>
    </row>
    <row r="87" spans="1:24" ht="12">
      <c r="A87" s="117">
        <v>1959</v>
      </c>
      <c r="B87" s="21">
        <v>39593.31598888</v>
      </c>
      <c r="C87" s="22">
        <v>145.29470813</v>
      </c>
      <c r="D87" s="21"/>
      <c r="E87" s="21"/>
      <c r="F87" s="21">
        <v>0</v>
      </c>
      <c r="G87" s="21">
        <v>39764.01186976</v>
      </c>
      <c r="H87" s="30"/>
      <c r="I87" s="24">
        <v>35321</v>
      </c>
      <c r="J87" s="24">
        <v>8608.96546843</v>
      </c>
      <c r="K87" s="24">
        <v>13084.65210698</v>
      </c>
      <c r="L87" s="24">
        <v>33972.54448276</v>
      </c>
      <c r="M87" s="24"/>
      <c r="N87" s="21"/>
      <c r="O87" s="21">
        <f t="shared" si="29"/>
        <v>-39593.31598888</v>
      </c>
      <c r="P87" s="21">
        <f t="shared" si="30"/>
        <v>-4475.68663855</v>
      </c>
      <c r="Q87" s="21">
        <f t="shared" si="31"/>
        <v>-44069.00262743</v>
      </c>
      <c r="R87" s="21"/>
      <c r="S87" s="25">
        <f t="shared" si="32"/>
        <v>0.9957072771872445</v>
      </c>
      <c r="T87" s="25">
        <f t="shared" si="33"/>
        <v>0.003653924775143091</v>
      </c>
      <c r="U87" s="25">
        <f t="shared" si="34"/>
        <v>0</v>
      </c>
      <c r="V87" s="21"/>
      <c r="W87" s="26">
        <f t="shared" si="35"/>
        <v>38.51537265223113</v>
      </c>
      <c r="X87" s="117">
        <v>1959</v>
      </c>
    </row>
    <row r="88" spans="1:24" ht="12">
      <c r="A88" s="117"/>
      <c r="B88" s="21"/>
      <c r="C88" s="27"/>
      <c r="D88" s="21"/>
      <c r="E88" s="21"/>
      <c r="F88" s="21"/>
      <c r="G88" s="21"/>
      <c r="H88" s="30"/>
      <c r="I88" s="24"/>
      <c r="J88" s="24"/>
      <c r="K88" s="24"/>
      <c r="L88" s="24"/>
      <c r="M88" s="24"/>
      <c r="N88" s="21"/>
      <c r="O88" s="21"/>
      <c r="P88" s="21"/>
      <c r="Q88" s="21"/>
      <c r="R88" s="21"/>
      <c r="S88" s="25"/>
      <c r="T88" s="25"/>
      <c r="U88" s="25"/>
      <c r="V88" s="21"/>
      <c r="W88" s="26"/>
      <c r="X88" s="117"/>
    </row>
    <row r="89" spans="1:24" ht="12">
      <c r="A89" s="117">
        <v>1960</v>
      </c>
      <c r="B89" s="21">
        <v>45438.63386211</v>
      </c>
      <c r="C89" s="22">
        <v>148.34284886</v>
      </c>
      <c r="D89" s="21"/>
      <c r="E89" s="21"/>
      <c r="F89" s="21">
        <v>0</v>
      </c>
      <c r="G89" s="21">
        <v>45178.52585315</v>
      </c>
      <c r="H89" s="30"/>
      <c r="I89" s="24">
        <v>40286</v>
      </c>
      <c r="J89" s="24">
        <v>9131.21358017</v>
      </c>
      <c r="K89" s="24">
        <v>14333.37375937</v>
      </c>
      <c r="L89" s="24">
        <v>39983.47800232</v>
      </c>
      <c r="M89" s="24"/>
      <c r="N89" s="21"/>
      <c r="O89" s="21">
        <f aca="true" t="shared" si="36" ref="O89:O98">F89-B89</f>
        <v>-45438.63386211</v>
      </c>
      <c r="P89" s="21">
        <f aca="true" t="shared" si="37" ref="P89:P98">J89-K89</f>
        <v>-5202.1601792</v>
      </c>
      <c r="Q89" s="21">
        <f aca="true" t="shared" si="38" ref="Q89:Q98">O89+P89</f>
        <v>-50640.79404131</v>
      </c>
      <c r="R89" s="21"/>
      <c r="S89" s="25">
        <f aca="true" t="shared" si="39" ref="S89:S98">B89/G89</f>
        <v>1.0057573372315305</v>
      </c>
      <c r="T89" s="25">
        <f aca="true" t="shared" si="40" ref="T89:T98">C89/G89</f>
        <v>0.0032834813898571912</v>
      </c>
      <c r="U89" s="25">
        <f aca="true" t="shared" si="41" ref="U89:U98">F89/C89</f>
        <v>0</v>
      </c>
      <c r="V89" s="21"/>
      <c r="W89" s="26">
        <f aca="true" t="shared" si="42" ref="W89:W98">(K89/L89)*100</f>
        <v>35.84824151250254</v>
      </c>
      <c r="X89" s="117">
        <v>1960</v>
      </c>
    </row>
    <row r="90" spans="1:24" ht="12">
      <c r="A90" s="117">
        <v>1961</v>
      </c>
      <c r="B90" s="21">
        <v>49703.99879029</v>
      </c>
      <c r="C90" s="22">
        <v>151.39098959</v>
      </c>
      <c r="D90" s="21"/>
      <c r="E90" s="21"/>
      <c r="F90" s="21">
        <v>0</v>
      </c>
      <c r="G90" s="21">
        <v>49892.983515550004</v>
      </c>
      <c r="H90" s="30"/>
      <c r="I90" s="24">
        <v>44908</v>
      </c>
      <c r="J90" s="24">
        <v>7947.51893002</v>
      </c>
      <c r="K90" s="24">
        <v>12185.45059163</v>
      </c>
      <c r="L90" s="24">
        <v>43181.993675</v>
      </c>
      <c r="M90" s="24"/>
      <c r="N90" s="21"/>
      <c r="O90" s="21">
        <f t="shared" si="36"/>
        <v>-49703.99879029</v>
      </c>
      <c r="P90" s="21">
        <f t="shared" si="37"/>
        <v>-4237.93166161</v>
      </c>
      <c r="Q90" s="21">
        <f t="shared" si="38"/>
        <v>-53941.9304519</v>
      </c>
      <c r="R90" s="21"/>
      <c r="S90" s="25">
        <f t="shared" si="39"/>
        <v>0.9962121983504735</v>
      </c>
      <c r="T90" s="25">
        <f t="shared" si="40"/>
        <v>0.0030343142246207107</v>
      </c>
      <c r="U90" s="25">
        <f t="shared" si="41"/>
        <v>0</v>
      </c>
      <c r="V90" s="21"/>
      <c r="W90" s="26">
        <f t="shared" si="42"/>
        <v>28.218823529411768</v>
      </c>
      <c r="X90" s="117">
        <v>1961</v>
      </c>
    </row>
    <row r="91" spans="1:24" ht="12">
      <c r="A91" s="117">
        <v>1962</v>
      </c>
      <c r="B91" s="21">
        <v>53383.104651400005</v>
      </c>
      <c r="C91" s="22">
        <v>129.03795757</v>
      </c>
      <c r="D91" s="21"/>
      <c r="E91" s="21"/>
      <c r="F91" s="21">
        <v>0</v>
      </c>
      <c r="G91" s="21">
        <v>53136.20525227</v>
      </c>
      <c r="H91" s="30"/>
      <c r="I91" s="24">
        <v>48131</v>
      </c>
      <c r="J91" s="24">
        <v>10187.90236657</v>
      </c>
      <c r="K91" s="24">
        <v>15151.29152192</v>
      </c>
      <c r="L91" s="24">
        <v>48903.353825210004</v>
      </c>
      <c r="M91" s="24"/>
      <c r="N91" s="21"/>
      <c r="O91" s="21">
        <f t="shared" si="36"/>
        <v>-53383.104651400005</v>
      </c>
      <c r="P91" s="21">
        <f t="shared" si="37"/>
        <v>-4963.38915535</v>
      </c>
      <c r="Q91" s="21">
        <f t="shared" si="38"/>
        <v>-58346.493806750004</v>
      </c>
      <c r="R91" s="21"/>
      <c r="S91" s="25">
        <f t="shared" si="39"/>
        <v>1.004646538042335</v>
      </c>
      <c r="T91" s="25">
        <f t="shared" si="40"/>
        <v>0.00242843757768132</v>
      </c>
      <c r="U91" s="25">
        <f t="shared" si="41"/>
        <v>0</v>
      </c>
      <c r="V91" s="21"/>
      <c r="W91" s="26">
        <f t="shared" si="42"/>
        <v>30.98211132118593</v>
      </c>
      <c r="X91" s="117">
        <v>1962</v>
      </c>
    </row>
    <row r="92" spans="1:24" ht="12">
      <c r="A92" s="117">
        <v>1963</v>
      </c>
      <c r="B92" s="21">
        <v>54408.295983590004</v>
      </c>
      <c r="C92" s="21">
        <v>124.97376993</v>
      </c>
      <c r="D92" s="21"/>
      <c r="E92" s="21"/>
      <c r="F92" s="21">
        <v>33.52954803</v>
      </c>
      <c r="G92" s="21">
        <v>54172.57310047</v>
      </c>
      <c r="H92" s="30"/>
      <c r="I92" s="24">
        <v>52613</v>
      </c>
      <c r="J92" s="24">
        <v>10871.701937</v>
      </c>
      <c r="K92" s="24">
        <v>18284.780192360002</v>
      </c>
      <c r="L92" s="24">
        <v>54172.57310047</v>
      </c>
      <c r="M92" s="24"/>
      <c r="N92" s="21"/>
      <c r="O92" s="21">
        <f t="shared" si="36"/>
        <v>-54374.766435560006</v>
      </c>
      <c r="P92" s="21">
        <f t="shared" si="37"/>
        <v>-7413.078255360002</v>
      </c>
      <c r="Q92" s="21">
        <f t="shared" si="38"/>
        <v>-61787.84469092001</v>
      </c>
      <c r="R92" s="21"/>
      <c r="S92" s="25">
        <f t="shared" si="39"/>
        <v>1.0043513325956075</v>
      </c>
      <c r="T92" s="25">
        <f t="shared" si="40"/>
        <v>0.002306956505429788</v>
      </c>
      <c r="U92" s="25">
        <f t="shared" si="41"/>
        <v>0.2682926829268293</v>
      </c>
      <c r="V92" s="21"/>
      <c r="W92" s="26">
        <f t="shared" si="42"/>
        <v>33.75283680627192</v>
      </c>
      <c r="X92" s="117">
        <v>1963</v>
      </c>
    </row>
    <row r="93" spans="1:24" ht="12">
      <c r="A93" s="117">
        <v>1964</v>
      </c>
      <c r="B93" s="21">
        <v>60179.44243239</v>
      </c>
      <c r="C93" s="21">
        <v>129.03795757</v>
      </c>
      <c r="D93" s="21"/>
      <c r="E93" s="21"/>
      <c r="F93" s="21">
        <v>53.85048623</v>
      </c>
      <c r="G93" s="21">
        <v>59416.391202980005</v>
      </c>
      <c r="H93" s="30"/>
      <c r="I93" s="24">
        <v>53317</v>
      </c>
      <c r="J93" s="24">
        <v>9612.81981551</v>
      </c>
      <c r="K93" s="24">
        <v>18568.25728025</v>
      </c>
      <c r="L93" s="24">
        <v>59414.35910916</v>
      </c>
      <c r="M93" s="24"/>
      <c r="N93" s="21"/>
      <c r="O93" s="21">
        <f t="shared" si="36"/>
        <v>-60125.59194616</v>
      </c>
      <c r="P93" s="21">
        <f t="shared" si="37"/>
        <v>-8955.43746474</v>
      </c>
      <c r="Q93" s="21">
        <f t="shared" si="38"/>
        <v>-69081.0294109</v>
      </c>
      <c r="R93" s="21"/>
      <c r="S93" s="25">
        <f t="shared" si="39"/>
        <v>1.0128424364718356</v>
      </c>
      <c r="T93" s="25">
        <f t="shared" si="40"/>
        <v>0.0021717569000307808</v>
      </c>
      <c r="U93" s="25">
        <f t="shared" si="41"/>
        <v>0.41732283464566927</v>
      </c>
      <c r="V93" s="21"/>
      <c r="W93" s="26">
        <f t="shared" si="42"/>
        <v>31.2521376291128</v>
      </c>
      <c r="X93" s="117">
        <v>1964</v>
      </c>
    </row>
    <row r="94" spans="1:24" ht="12">
      <c r="A94" s="117">
        <v>1965</v>
      </c>
      <c r="B94" s="21">
        <v>65409.03587816</v>
      </c>
      <c r="C94" s="21">
        <v>83.31584662</v>
      </c>
      <c r="D94" s="21"/>
      <c r="E94" s="21"/>
      <c r="F94" s="21">
        <v>87.38003426</v>
      </c>
      <c r="G94" s="21">
        <v>66111.12429297</v>
      </c>
      <c r="H94" s="30"/>
      <c r="I94" s="24">
        <v>64089</v>
      </c>
      <c r="J94" s="24">
        <v>10892.0228752</v>
      </c>
      <c r="K94" s="24">
        <v>20521.099441270002</v>
      </c>
      <c r="L94" s="24">
        <v>67994.87526411</v>
      </c>
      <c r="M94" s="24"/>
      <c r="N94" s="21"/>
      <c r="O94" s="21">
        <f t="shared" si="36"/>
        <v>-65321.6558439</v>
      </c>
      <c r="P94" s="21">
        <f t="shared" si="37"/>
        <v>-9629.076566070002</v>
      </c>
      <c r="Q94" s="21">
        <f t="shared" si="38"/>
        <v>-74950.73240997</v>
      </c>
      <c r="R94" s="21"/>
      <c r="S94" s="25">
        <f t="shared" si="39"/>
        <v>0.9893801773556489</v>
      </c>
      <c r="T94" s="25">
        <f t="shared" si="40"/>
        <v>0.001260239445494644</v>
      </c>
      <c r="U94" s="25">
        <f t="shared" si="41"/>
        <v>1.048780487804878</v>
      </c>
      <c r="V94" s="21"/>
      <c r="W94" s="26">
        <f t="shared" si="42"/>
        <v>30.18036191927796</v>
      </c>
      <c r="X94" s="117">
        <v>1965</v>
      </c>
    </row>
    <row r="95" spans="1:24" ht="12">
      <c r="A95" s="117">
        <v>1966</v>
      </c>
      <c r="B95" s="21">
        <v>72692.06012904001</v>
      </c>
      <c r="C95" s="21">
        <v>79.25165898</v>
      </c>
      <c r="D95" s="21"/>
      <c r="E95" s="21"/>
      <c r="F95" s="21">
        <v>108.71701937</v>
      </c>
      <c r="G95" s="21">
        <v>72872.91647902</v>
      </c>
      <c r="H95" s="30"/>
      <c r="I95" s="24">
        <v>71722</v>
      </c>
      <c r="J95" s="24">
        <v>12847.91317695</v>
      </c>
      <c r="K95" s="24">
        <v>22513.56743178</v>
      </c>
      <c r="L95" s="24">
        <v>76252.28850168</v>
      </c>
      <c r="M95" s="24"/>
      <c r="N95" s="21"/>
      <c r="O95" s="21">
        <f t="shared" si="36"/>
        <v>-72583.34310967001</v>
      </c>
      <c r="P95" s="21">
        <f t="shared" si="37"/>
        <v>-9665.65425483</v>
      </c>
      <c r="Q95" s="21">
        <f t="shared" si="38"/>
        <v>-82248.99736450001</v>
      </c>
      <c r="R95" s="21"/>
      <c r="S95" s="25">
        <f t="shared" si="39"/>
        <v>0.9975181952538971</v>
      </c>
      <c r="T95" s="25">
        <f t="shared" si="40"/>
        <v>0.0010875324168316556</v>
      </c>
      <c r="U95" s="25">
        <f t="shared" si="41"/>
        <v>1.3717948717948718</v>
      </c>
      <c r="V95" s="21"/>
      <c r="W95" s="26">
        <f t="shared" si="42"/>
        <v>29.525103933482573</v>
      </c>
      <c r="X95" s="117">
        <v>1966</v>
      </c>
    </row>
    <row r="96" spans="1:24" ht="12">
      <c r="A96" s="117">
        <v>1967</v>
      </c>
      <c r="B96" s="21">
        <v>74886.72145464</v>
      </c>
      <c r="C96" s="21">
        <v>90.42817499</v>
      </c>
      <c r="D96" s="21"/>
      <c r="E96" s="21"/>
      <c r="F96" s="21">
        <v>737.65005666</v>
      </c>
      <c r="G96" s="21">
        <v>74710.94533921</v>
      </c>
      <c r="H96" s="30"/>
      <c r="I96" s="24">
        <v>73531</v>
      </c>
      <c r="J96" s="24">
        <v>12055.39658715</v>
      </c>
      <c r="K96" s="24">
        <v>24835.23462113</v>
      </c>
      <c r="L96" s="24">
        <v>82049.85217014</v>
      </c>
      <c r="M96" s="24"/>
      <c r="N96" s="21"/>
      <c r="O96" s="21">
        <f t="shared" si="36"/>
        <v>-74149.07139798</v>
      </c>
      <c r="P96" s="21">
        <f t="shared" si="37"/>
        <v>-12779.838033979999</v>
      </c>
      <c r="Q96" s="21">
        <f t="shared" si="38"/>
        <v>-86928.90943196</v>
      </c>
      <c r="R96" s="21"/>
      <c r="S96" s="25">
        <f t="shared" si="39"/>
        <v>1.002352749180618</v>
      </c>
      <c r="T96" s="25">
        <f t="shared" si="40"/>
        <v>0.001210373855924712</v>
      </c>
      <c r="U96" s="25">
        <f t="shared" si="41"/>
        <v>8.157303370786517</v>
      </c>
      <c r="V96" s="21"/>
      <c r="W96" s="26">
        <f t="shared" si="42"/>
        <v>30.268469673328873</v>
      </c>
      <c r="X96" s="117">
        <v>1967</v>
      </c>
    </row>
    <row r="97" spans="1:24" ht="12">
      <c r="A97" s="117">
        <v>1968</v>
      </c>
      <c r="B97" s="21">
        <v>84530.02267745</v>
      </c>
      <c r="C97" s="21">
        <v>85.34794044</v>
      </c>
      <c r="D97" s="21"/>
      <c r="E97" s="21"/>
      <c r="F97" s="21">
        <v>59.94676769</v>
      </c>
      <c r="G97" s="21">
        <v>84433.498221</v>
      </c>
      <c r="H97" s="30"/>
      <c r="I97" s="24">
        <v>83101</v>
      </c>
      <c r="J97" s="24">
        <v>14684.92599023</v>
      </c>
      <c r="K97" s="24">
        <v>23486.940371560002</v>
      </c>
      <c r="L97" s="24">
        <v>87490.78337319</v>
      </c>
      <c r="M97" s="24"/>
      <c r="N97" s="21"/>
      <c r="O97" s="21">
        <f t="shared" si="36"/>
        <v>-84470.07590976001</v>
      </c>
      <c r="P97" s="21">
        <f t="shared" si="37"/>
        <v>-8802.014381330002</v>
      </c>
      <c r="Q97" s="21">
        <f t="shared" si="38"/>
        <v>-93272.09029109002</v>
      </c>
      <c r="R97" s="21"/>
      <c r="S97" s="25">
        <f t="shared" si="39"/>
        <v>1.0011432009626955</v>
      </c>
      <c r="T97" s="25">
        <f t="shared" si="40"/>
        <v>0.0010108303249097472</v>
      </c>
      <c r="U97" s="25">
        <f t="shared" si="41"/>
        <v>0.7023809523809523</v>
      </c>
      <c r="V97" s="21"/>
      <c r="W97" s="26">
        <f t="shared" si="42"/>
        <v>26.845045233367017</v>
      </c>
      <c r="X97" s="117">
        <v>1968</v>
      </c>
    </row>
    <row r="98" spans="1:24" ht="12">
      <c r="A98" s="117">
        <v>1969</v>
      </c>
      <c r="B98" s="21">
        <v>94647.81780723</v>
      </c>
      <c r="C98" s="21">
        <v>86.36398735</v>
      </c>
      <c r="D98" s="21"/>
      <c r="E98" s="21"/>
      <c r="F98" s="21">
        <v>339.35966794</v>
      </c>
      <c r="G98" s="21">
        <v>93170.48560009</v>
      </c>
      <c r="H98" s="30"/>
      <c r="I98" s="24">
        <v>91703</v>
      </c>
      <c r="J98" s="24">
        <v>14574.176877040001</v>
      </c>
      <c r="K98" s="24">
        <v>21315.64812489</v>
      </c>
      <c r="L98" s="24">
        <v>93494.60456438</v>
      </c>
      <c r="M98" s="24"/>
      <c r="N98" s="21"/>
      <c r="O98" s="21">
        <f t="shared" si="36"/>
        <v>-94308.45813929</v>
      </c>
      <c r="P98" s="21">
        <f t="shared" si="37"/>
        <v>-6741.4712478500005</v>
      </c>
      <c r="Q98" s="21">
        <f t="shared" si="38"/>
        <v>-101049.92938714</v>
      </c>
      <c r="R98" s="21"/>
      <c r="S98" s="25">
        <f t="shared" si="39"/>
        <v>1.0158562252587269</v>
      </c>
      <c r="T98" s="25">
        <f t="shared" si="40"/>
        <v>0.000926945768219937</v>
      </c>
      <c r="U98" s="25">
        <f t="shared" si="41"/>
        <v>3.929411764705882</v>
      </c>
      <c r="V98" s="21"/>
      <c r="W98" s="26">
        <f t="shared" si="42"/>
        <v>22.79880023473668</v>
      </c>
      <c r="X98" s="117">
        <v>1969</v>
      </c>
    </row>
    <row r="99" spans="1:24" s="6" customFormat="1" ht="12">
      <c r="A99" s="117"/>
      <c r="B99" s="24"/>
      <c r="C99" s="24"/>
      <c r="D99" s="24"/>
      <c r="E99" s="24"/>
      <c r="F99" s="24"/>
      <c r="G99" s="24"/>
      <c r="H99" s="30"/>
      <c r="I99" s="30"/>
      <c r="J99" s="30"/>
      <c r="K99" s="30"/>
      <c r="L99" s="30"/>
      <c r="M99" s="30"/>
      <c r="N99" s="41"/>
      <c r="O99" s="38"/>
      <c r="P99" s="38"/>
      <c r="Q99" s="38"/>
      <c r="R99" s="30"/>
      <c r="S99" s="31"/>
      <c r="T99" s="31"/>
      <c r="U99" s="31"/>
      <c r="V99" s="30"/>
      <c r="W99" s="32"/>
      <c r="X99" s="117"/>
    </row>
    <row r="100" spans="1:24" s="6" customFormat="1" ht="12" customHeight="1">
      <c r="A100" s="117">
        <v>1970</v>
      </c>
      <c r="B100" s="24">
        <v>102155</v>
      </c>
      <c r="C100" s="24">
        <v>156</v>
      </c>
      <c r="D100" s="24">
        <v>83</v>
      </c>
      <c r="E100" s="24"/>
      <c r="F100" s="24">
        <v>1182</v>
      </c>
      <c r="G100" s="24">
        <v>101911</v>
      </c>
      <c r="H100" s="24"/>
      <c r="I100" s="24">
        <v>94696</v>
      </c>
      <c r="J100" s="24">
        <v>17424</v>
      </c>
      <c r="K100" s="24">
        <v>20428</v>
      </c>
      <c r="L100" s="24">
        <v>91151</v>
      </c>
      <c r="M100" s="28"/>
      <c r="N100" s="41"/>
      <c r="O100" s="24">
        <v>-100973</v>
      </c>
      <c r="P100" s="24">
        <v>-3004</v>
      </c>
      <c r="Q100" s="24">
        <v>-103977</v>
      </c>
      <c r="R100" s="30"/>
      <c r="S100" s="31">
        <v>1.002</v>
      </c>
      <c r="T100" s="31">
        <v>0.001</v>
      </c>
      <c r="U100" s="31">
        <v>7.577</v>
      </c>
      <c r="V100" s="30"/>
      <c r="W100" s="32">
        <v>22.4</v>
      </c>
      <c r="X100" s="118">
        <v>1970</v>
      </c>
    </row>
    <row r="101" spans="1:24" ht="12" customHeight="1">
      <c r="A101" s="117">
        <v>1971</v>
      </c>
      <c r="B101" s="21">
        <v>107736</v>
      </c>
      <c r="C101" s="21">
        <v>212</v>
      </c>
      <c r="D101" s="21">
        <v>85</v>
      </c>
      <c r="E101" s="21"/>
      <c r="F101" s="21">
        <v>1569</v>
      </c>
      <c r="G101" s="21">
        <v>105342</v>
      </c>
      <c r="H101" s="21"/>
      <c r="I101" s="24">
        <v>98245</v>
      </c>
      <c r="J101" s="24">
        <v>17166</v>
      </c>
      <c r="K101" s="24">
        <v>19369</v>
      </c>
      <c r="L101" s="24">
        <v>91991</v>
      </c>
      <c r="M101" s="28"/>
      <c r="N101" s="33"/>
      <c r="O101" s="21">
        <v>-106167</v>
      </c>
      <c r="P101" s="21">
        <v>-2203</v>
      </c>
      <c r="Q101" s="21">
        <v>-108370</v>
      </c>
      <c r="R101" s="29"/>
      <c r="S101" s="25">
        <v>1.023</v>
      </c>
      <c r="T101" s="25">
        <v>0.001</v>
      </c>
      <c r="U101" s="25">
        <v>7.401</v>
      </c>
      <c r="V101" s="29"/>
      <c r="W101" s="26">
        <v>21.1</v>
      </c>
      <c r="X101" s="118">
        <v>1971</v>
      </c>
    </row>
    <row r="102" spans="1:24" ht="12" customHeight="1">
      <c r="A102" s="117">
        <v>1972</v>
      </c>
      <c r="B102" s="21">
        <v>107706</v>
      </c>
      <c r="C102" s="21">
        <v>333</v>
      </c>
      <c r="D102" s="21">
        <v>85</v>
      </c>
      <c r="E102" s="21"/>
      <c r="F102" s="21">
        <v>3558</v>
      </c>
      <c r="G102" s="21">
        <v>106980</v>
      </c>
      <c r="H102" s="21"/>
      <c r="I102" s="24">
        <v>99368</v>
      </c>
      <c r="J102" s="24">
        <v>15979</v>
      </c>
      <c r="K102" s="24">
        <v>20827</v>
      </c>
      <c r="L102" s="24">
        <v>98469</v>
      </c>
      <c r="M102" s="28"/>
      <c r="N102" s="33"/>
      <c r="O102" s="21">
        <v>-104148</v>
      </c>
      <c r="P102" s="21">
        <v>-4848</v>
      </c>
      <c r="Q102" s="21">
        <v>-108996</v>
      </c>
      <c r="R102" s="29"/>
      <c r="S102" s="25">
        <v>1.007</v>
      </c>
      <c r="T102" s="25">
        <v>0.002</v>
      </c>
      <c r="U102" s="25">
        <v>10.685</v>
      </c>
      <c r="V102" s="29"/>
      <c r="W102" s="26">
        <v>21.2</v>
      </c>
      <c r="X102" s="118">
        <v>1972</v>
      </c>
    </row>
    <row r="103" spans="1:24" ht="12" customHeight="1">
      <c r="A103" s="117">
        <v>1973</v>
      </c>
      <c r="B103" s="21">
        <v>115472</v>
      </c>
      <c r="C103" s="21">
        <v>372</v>
      </c>
      <c r="D103" s="21">
        <v>88</v>
      </c>
      <c r="E103" s="21"/>
      <c r="F103" s="21">
        <v>3235</v>
      </c>
      <c r="G103" s="21">
        <v>114338</v>
      </c>
      <c r="H103" s="21"/>
      <c r="I103" s="24">
        <v>105954</v>
      </c>
      <c r="J103" s="24">
        <v>17404</v>
      </c>
      <c r="K103" s="24">
        <v>18300</v>
      </c>
      <c r="L103" s="24">
        <v>99786</v>
      </c>
      <c r="M103" s="28"/>
      <c r="N103" s="33"/>
      <c r="O103" s="21">
        <v>-112237</v>
      </c>
      <c r="P103" s="21">
        <v>-896</v>
      </c>
      <c r="Q103" s="21">
        <v>-113133</v>
      </c>
      <c r="R103" s="29"/>
      <c r="S103" s="25">
        <v>1.01</v>
      </c>
      <c r="T103" s="25">
        <v>0.002</v>
      </c>
      <c r="U103" s="25">
        <v>8.696</v>
      </c>
      <c r="V103" s="29"/>
      <c r="W103" s="26">
        <v>18.3</v>
      </c>
      <c r="X103" s="118">
        <v>1973</v>
      </c>
    </row>
    <row r="104" spans="1:24" ht="12" customHeight="1">
      <c r="A104" s="117">
        <v>1974</v>
      </c>
      <c r="B104" s="21">
        <v>112822</v>
      </c>
      <c r="C104" s="21">
        <v>410</v>
      </c>
      <c r="D104" s="21">
        <v>107</v>
      </c>
      <c r="E104" s="21"/>
      <c r="F104" s="21">
        <v>1404</v>
      </c>
      <c r="G104" s="21">
        <v>111217</v>
      </c>
      <c r="H104" s="21"/>
      <c r="I104" s="24">
        <v>103060</v>
      </c>
      <c r="J104" s="24">
        <v>14631</v>
      </c>
      <c r="K104" s="24">
        <v>14537</v>
      </c>
      <c r="L104" s="24">
        <v>93409</v>
      </c>
      <c r="M104" s="28"/>
      <c r="N104" s="33"/>
      <c r="O104" s="21">
        <v>-111418</v>
      </c>
      <c r="P104" s="21">
        <v>94</v>
      </c>
      <c r="Q104" s="21">
        <v>-111324</v>
      </c>
      <c r="R104" s="29"/>
      <c r="S104" s="25">
        <v>1.014</v>
      </c>
      <c r="T104" s="25">
        <v>0.002</v>
      </c>
      <c r="U104" s="25">
        <v>3.424</v>
      </c>
      <c r="V104" s="29"/>
      <c r="W104" s="26">
        <v>15.6</v>
      </c>
      <c r="X104" s="118">
        <v>1974</v>
      </c>
    </row>
    <row r="105" spans="1:24" ht="12" customHeight="1">
      <c r="A105" s="117">
        <v>1975</v>
      </c>
      <c r="B105" s="21">
        <v>91366</v>
      </c>
      <c r="C105" s="21">
        <v>1564</v>
      </c>
      <c r="D105" s="21">
        <v>99</v>
      </c>
      <c r="E105" s="21"/>
      <c r="F105" s="21">
        <v>1524</v>
      </c>
      <c r="G105" s="21">
        <v>93597</v>
      </c>
      <c r="H105" s="21"/>
      <c r="I105" s="24">
        <v>86647</v>
      </c>
      <c r="J105" s="24">
        <v>13924</v>
      </c>
      <c r="K105" s="24">
        <v>12786</v>
      </c>
      <c r="L105" s="24">
        <v>82824</v>
      </c>
      <c r="M105" s="28"/>
      <c r="N105" s="33"/>
      <c r="O105" s="21">
        <v>-89842</v>
      </c>
      <c r="P105" s="21">
        <v>1138</v>
      </c>
      <c r="Q105" s="21">
        <v>-88704</v>
      </c>
      <c r="R105" s="29"/>
      <c r="S105" s="25">
        <v>0.976</v>
      </c>
      <c r="T105" s="25">
        <v>0.012</v>
      </c>
      <c r="U105" s="25">
        <v>0.974</v>
      </c>
      <c r="V105" s="29"/>
      <c r="W105" s="26">
        <v>15.4</v>
      </c>
      <c r="X105" s="118">
        <v>1975</v>
      </c>
    </row>
    <row r="106" spans="1:24" ht="12" customHeight="1">
      <c r="A106" s="117">
        <v>1976</v>
      </c>
      <c r="B106" s="21">
        <v>80466</v>
      </c>
      <c r="C106" s="21">
        <v>12169</v>
      </c>
      <c r="D106" s="21">
        <v>99</v>
      </c>
      <c r="E106" s="21"/>
      <c r="F106" s="21">
        <v>4285</v>
      </c>
      <c r="G106" s="21">
        <v>97784</v>
      </c>
      <c r="H106" s="21"/>
      <c r="I106" s="24">
        <v>90284</v>
      </c>
      <c r="J106" s="24">
        <v>15988</v>
      </c>
      <c r="K106" s="24">
        <v>10709</v>
      </c>
      <c r="L106" s="24">
        <v>81579</v>
      </c>
      <c r="M106" s="28"/>
      <c r="N106" s="33"/>
      <c r="O106" s="21">
        <v>-86181</v>
      </c>
      <c r="P106" s="21">
        <v>5279</v>
      </c>
      <c r="Q106" s="21">
        <v>-80902</v>
      </c>
      <c r="R106" s="29"/>
      <c r="S106" s="25">
        <v>0.925</v>
      </c>
      <c r="T106" s="25">
        <v>0.118</v>
      </c>
      <c r="U106" s="25">
        <v>0.352</v>
      </c>
      <c r="V106" s="29"/>
      <c r="W106" s="26">
        <v>13.1</v>
      </c>
      <c r="X106" s="118">
        <v>1976</v>
      </c>
    </row>
    <row r="107" spans="1:24" ht="12" customHeight="1">
      <c r="A107" s="117">
        <v>1977</v>
      </c>
      <c r="B107" s="21">
        <v>70697</v>
      </c>
      <c r="C107" s="21">
        <v>38265</v>
      </c>
      <c r="D107" s="21">
        <v>99</v>
      </c>
      <c r="E107" s="21"/>
      <c r="F107" s="21">
        <v>16793</v>
      </c>
      <c r="G107" s="21">
        <v>93615</v>
      </c>
      <c r="H107" s="21"/>
      <c r="I107" s="24">
        <v>86338</v>
      </c>
      <c r="J107" s="24">
        <v>14160</v>
      </c>
      <c r="K107" s="24">
        <v>13050</v>
      </c>
      <c r="L107" s="24">
        <v>82759</v>
      </c>
      <c r="M107" s="28"/>
      <c r="N107" s="33"/>
      <c r="O107" s="21">
        <v>-53904</v>
      </c>
      <c r="P107" s="21">
        <v>1110</v>
      </c>
      <c r="Q107" s="21">
        <v>-52794</v>
      </c>
      <c r="R107" s="29"/>
      <c r="S107" s="25">
        <v>0.755</v>
      </c>
      <c r="T107" s="25">
        <v>0.409</v>
      </c>
      <c r="U107" s="25">
        <v>0.439</v>
      </c>
      <c r="V107" s="29"/>
      <c r="W107" s="26">
        <v>15.8</v>
      </c>
      <c r="X107" s="118">
        <v>1977</v>
      </c>
    </row>
    <row r="108" spans="1:24" ht="12" customHeight="1">
      <c r="A108" s="117">
        <v>1978</v>
      </c>
      <c r="B108" s="21">
        <v>68144</v>
      </c>
      <c r="C108" s="21">
        <v>54006</v>
      </c>
      <c r="D108" s="21">
        <v>88</v>
      </c>
      <c r="E108" s="21"/>
      <c r="F108" s="21">
        <v>25200</v>
      </c>
      <c r="G108" s="21">
        <v>96390</v>
      </c>
      <c r="H108" s="21"/>
      <c r="I108" s="24">
        <v>89156</v>
      </c>
      <c r="J108" s="24">
        <v>13194</v>
      </c>
      <c r="K108" s="24">
        <v>11586</v>
      </c>
      <c r="L108" s="24">
        <v>84141</v>
      </c>
      <c r="M108" s="28"/>
      <c r="N108" s="33"/>
      <c r="O108" s="21">
        <v>-42944</v>
      </c>
      <c r="P108" s="21">
        <v>1608</v>
      </c>
      <c r="Q108" s="21">
        <v>-41336</v>
      </c>
      <c r="R108" s="29"/>
      <c r="S108" s="25">
        <v>0.707</v>
      </c>
      <c r="T108" s="25">
        <v>0.56</v>
      </c>
      <c r="U108" s="25">
        <v>0.467</v>
      </c>
      <c r="V108" s="29"/>
      <c r="W108" s="26">
        <v>13.8</v>
      </c>
      <c r="X108" s="118">
        <v>1978</v>
      </c>
    </row>
    <row r="109" spans="1:24" ht="12" customHeight="1">
      <c r="A109" s="117">
        <v>1979</v>
      </c>
      <c r="B109" s="21">
        <v>60380</v>
      </c>
      <c r="C109" s="21">
        <v>77748</v>
      </c>
      <c r="D109" s="21">
        <v>121</v>
      </c>
      <c r="E109" s="21"/>
      <c r="F109" s="21">
        <v>40569</v>
      </c>
      <c r="G109" s="21">
        <v>97806</v>
      </c>
      <c r="H109" s="21"/>
      <c r="I109" s="24">
        <v>90583</v>
      </c>
      <c r="J109" s="24">
        <v>12988</v>
      </c>
      <c r="K109" s="24">
        <v>12035</v>
      </c>
      <c r="L109" s="24">
        <v>84554</v>
      </c>
      <c r="M109" s="28"/>
      <c r="N109" s="33"/>
      <c r="O109" s="21">
        <v>-19811</v>
      </c>
      <c r="P109" s="21">
        <v>953</v>
      </c>
      <c r="Q109" s="21">
        <v>-18858</v>
      </c>
      <c r="R109" s="29"/>
      <c r="S109" s="25">
        <v>0.617</v>
      </c>
      <c r="T109" s="25">
        <v>0.796</v>
      </c>
      <c r="U109" s="25">
        <v>0.522</v>
      </c>
      <c r="V109" s="29"/>
      <c r="W109" s="26">
        <v>14.2</v>
      </c>
      <c r="X109" s="118">
        <v>1979</v>
      </c>
    </row>
    <row r="110" spans="1:24" ht="11.25" customHeight="1">
      <c r="A110" s="117"/>
      <c r="B110" s="21"/>
      <c r="C110" s="21"/>
      <c r="D110" s="21"/>
      <c r="E110" s="21"/>
      <c r="F110" s="21"/>
      <c r="G110" s="21"/>
      <c r="H110" s="21"/>
      <c r="I110" s="24"/>
      <c r="J110" s="24"/>
      <c r="K110" s="24"/>
      <c r="L110" s="24"/>
      <c r="M110" s="30"/>
      <c r="N110" s="33"/>
      <c r="O110" s="21"/>
      <c r="P110" s="21"/>
      <c r="Q110" s="21"/>
      <c r="R110" s="29"/>
      <c r="S110" s="25"/>
      <c r="T110" s="25"/>
      <c r="U110" s="25"/>
      <c r="V110" s="29"/>
      <c r="W110" s="26"/>
      <c r="X110" s="118"/>
    </row>
    <row r="111" spans="1:24" ht="12" customHeight="1">
      <c r="A111" s="117">
        <v>1980</v>
      </c>
      <c r="B111" s="21">
        <v>46717</v>
      </c>
      <c r="C111" s="21">
        <v>80467</v>
      </c>
      <c r="D111" s="21">
        <v>237</v>
      </c>
      <c r="E111" s="21"/>
      <c r="F111" s="21">
        <v>40180</v>
      </c>
      <c r="G111" s="21">
        <v>86341</v>
      </c>
      <c r="H111" s="21"/>
      <c r="I111" s="24">
        <v>79227</v>
      </c>
      <c r="J111" s="24">
        <v>14110</v>
      </c>
      <c r="K111" s="24">
        <v>9245</v>
      </c>
      <c r="L111" s="24">
        <v>71177</v>
      </c>
      <c r="M111" s="28"/>
      <c r="N111" s="33"/>
      <c r="O111" s="21">
        <v>-6537</v>
      </c>
      <c r="P111" s="21">
        <v>4865</v>
      </c>
      <c r="Q111" s="21">
        <v>-1672</v>
      </c>
      <c r="R111" s="29"/>
      <c r="S111" s="25">
        <v>0.541</v>
      </c>
      <c r="T111" s="25">
        <v>0.932</v>
      </c>
      <c r="U111" s="25">
        <v>0.499</v>
      </c>
      <c r="V111" s="29"/>
      <c r="W111" s="26">
        <v>13</v>
      </c>
      <c r="X111" s="118">
        <v>1980</v>
      </c>
    </row>
    <row r="112" spans="1:24" ht="12" customHeight="1">
      <c r="A112" s="117">
        <v>1981</v>
      </c>
      <c r="B112" s="21">
        <v>36855</v>
      </c>
      <c r="C112" s="21">
        <v>89454</v>
      </c>
      <c r="D112" s="21">
        <v>232</v>
      </c>
      <c r="E112" s="21"/>
      <c r="F112" s="21">
        <v>52206</v>
      </c>
      <c r="G112" s="21">
        <v>78287</v>
      </c>
      <c r="H112" s="21"/>
      <c r="I112" s="24">
        <v>72006</v>
      </c>
      <c r="J112" s="24">
        <v>12256</v>
      </c>
      <c r="K112" s="24">
        <v>9402</v>
      </c>
      <c r="L112" s="24">
        <v>66256</v>
      </c>
      <c r="M112" s="28"/>
      <c r="N112" s="33"/>
      <c r="O112" s="21">
        <v>15351</v>
      </c>
      <c r="P112" s="21">
        <v>2854</v>
      </c>
      <c r="Q112" s="21">
        <v>18205</v>
      </c>
      <c r="R112" s="29"/>
      <c r="S112" s="25">
        <v>0.471</v>
      </c>
      <c r="T112" s="25">
        <v>1.143</v>
      </c>
      <c r="U112" s="25">
        <v>0.583</v>
      </c>
      <c r="V112" s="29"/>
      <c r="W112" s="26">
        <v>14.2</v>
      </c>
      <c r="X112" s="118">
        <v>1981</v>
      </c>
    </row>
    <row r="113" spans="1:24" ht="12" customHeight="1">
      <c r="A113" s="117">
        <v>1982</v>
      </c>
      <c r="B113" s="21">
        <v>33754</v>
      </c>
      <c r="C113" s="21">
        <v>103211</v>
      </c>
      <c r="D113" s="21">
        <v>253</v>
      </c>
      <c r="E113" s="21"/>
      <c r="F113" s="21">
        <v>61670</v>
      </c>
      <c r="G113" s="21">
        <v>77130</v>
      </c>
      <c r="H113" s="21"/>
      <c r="I113" s="24">
        <v>70747</v>
      </c>
      <c r="J113" s="24">
        <v>12637</v>
      </c>
      <c r="K113" s="24">
        <v>12524</v>
      </c>
      <c r="L113" s="24">
        <v>67246</v>
      </c>
      <c r="M113" s="28"/>
      <c r="N113" s="33"/>
      <c r="O113" s="21">
        <v>27916</v>
      </c>
      <c r="P113" s="21">
        <v>113</v>
      </c>
      <c r="Q113" s="21">
        <v>28029</v>
      </c>
      <c r="R113" s="29"/>
      <c r="S113" s="25">
        <v>0.438</v>
      </c>
      <c r="T113" s="25">
        <v>1.338</v>
      </c>
      <c r="U113" s="25">
        <v>0.597</v>
      </c>
      <c r="V113" s="29"/>
      <c r="W113" s="26">
        <v>18.6</v>
      </c>
      <c r="X113" s="118">
        <v>1982</v>
      </c>
    </row>
    <row r="114" spans="1:24" ht="12" customHeight="1">
      <c r="A114" s="117">
        <v>1983</v>
      </c>
      <c r="B114" s="21">
        <v>30324</v>
      </c>
      <c r="C114" s="21">
        <v>114960</v>
      </c>
      <c r="D114" s="21">
        <v>316</v>
      </c>
      <c r="E114" s="21"/>
      <c r="F114" s="21">
        <v>69923</v>
      </c>
      <c r="G114" s="21">
        <v>76876</v>
      </c>
      <c r="H114" s="21"/>
      <c r="I114" s="24">
        <v>70927</v>
      </c>
      <c r="J114" s="24">
        <v>13331</v>
      </c>
      <c r="K114" s="24">
        <v>9907</v>
      </c>
      <c r="L114" s="24">
        <v>64464</v>
      </c>
      <c r="M114" s="28"/>
      <c r="N114" s="33"/>
      <c r="O114" s="21">
        <v>39599</v>
      </c>
      <c r="P114" s="21">
        <v>3424</v>
      </c>
      <c r="Q114" s="21">
        <v>43023</v>
      </c>
      <c r="R114" s="29"/>
      <c r="S114" s="25">
        <v>0.394</v>
      </c>
      <c r="T114" s="25">
        <v>1.497</v>
      </c>
      <c r="U114" s="25">
        <v>0.608</v>
      </c>
      <c r="V114" s="29"/>
      <c r="W114" s="26">
        <v>15.4</v>
      </c>
      <c r="X114" s="118">
        <v>1983</v>
      </c>
    </row>
    <row r="115" spans="1:24" ht="12" customHeight="1">
      <c r="A115" s="117">
        <v>1984</v>
      </c>
      <c r="B115" s="21">
        <v>32272</v>
      </c>
      <c r="C115" s="21">
        <v>126065</v>
      </c>
      <c r="D115" s="21">
        <v>345</v>
      </c>
      <c r="E115" s="21"/>
      <c r="F115" s="21">
        <v>80143</v>
      </c>
      <c r="G115" s="21">
        <v>79117</v>
      </c>
      <c r="H115" s="21"/>
      <c r="I115" s="24">
        <v>73187</v>
      </c>
      <c r="J115" s="24">
        <v>12478</v>
      </c>
      <c r="K115" s="24">
        <v>23082</v>
      </c>
      <c r="L115" s="24">
        <v>81435</v>
      </c>
      <c r="M115" s="28"/>
      <c r="N115" s="33"/>
      <c r="O115" s="21">
        <v>48141</v>
      </c>
      <c r="P115" s="21">
        <v>-10604</v>
      </c>
      <c r="Q115" s="21">
        <v>37537</v>
      </c>
      <c r="R115" s="29"/>
      <c r="S115" s="25">
        <v>0.408</v>
      </c>
      <c r="T115" s="25">
        <v>1.593</v>
      </c>
      <c r="U115" s="25">
        <v>0.638</v>
      </c>
      <c r="V115" s="29"/>
      <c r="W115" s="26">
        <v>28.3</v>
      </c>
      <c r="X115" s="118">
        <v>1984</v>
      </c>
    </row>
    <row r="116" spans="1:24" ht="12" customHeight="1">
      <c r="A116" s="117">
        <v>1985</v>
      </c>
      <c r="B116" s="21">
        <v>35576</v>
      </c>
      <c r="C116" s="21">
        <v>127611</v>
      </c>
      <c r="D116" s="21">
        <v>380</v>
      </c>
      <c r="E116" s="21"/>
      <c r="F116" s="21">
        <v>82980</v>
      </c>
      <c r="G116" s="21">
        <v>78431</v>
      </c>
      <c r="H116" s="21"/>
      <c r="I116" s="24">
        <v>72904</v>
      </c>
      <c r="J116" s="24">
        <v>14828</v>
      </c>
      <c r="K116" s="24">
        <v>13101</v>
      </c>
      <c r="L116" s="24">
        <v>69781</v>
      </c>
      <c r="M116" s="28"/>
      <c r="N116" s="33"/>
      <c r="O116" s="21">
        <v>47404</v>
      </c>
      <c r="P116" s="21">
        <v>1727</v>
      </c>
      <c r="Q116" s="21">
        <v>49131</v>
      </c>
      <c r="R116" s="29"/>
      <c r="S116" s="25">
        <v>0.454</v>
      </c>
      <c r="T116" s="25">
        <v>1.627</v>
      </c>
      <c r="U116" s="25">
        <v>0.65</v>
      </c>
      <c r="V116" s="29"/>
      <c r="W116" s="26">
        <v>18.8</v>
      </c>
      <c r="X116" s="118">
        <v>1985</v>
      </c>
    </row>
    <row r="117" spans="1:24" ht="12" customHeight="1">
      <c r="A117" s="117">
        <v>1986</v>
      </c>
      <c r="B117" s="21">
        <v>41209</v>
      </c>
      <c r="C117" s="21">
        <v>127068</v>
      </c>
      <c r="D117" s="21">
        <v>504</v>
      </c>
      <c r="E117" s="21"/>
      <c r="F117" s="21">
        <v>87437</v>
      </c>
      <c r="G117" s="21">
        <v>80155</v>
      </c>
      <c r="H117" s="21"/>
      <c r="I117" s="24">
        <v>74089</v>
      </c>
      <c r="J117" s="24">
        <v>15283</v>
      </c>
      <c r="K117" s="24">
        <v>11767</v>
      </c>
      <c r="L117" s="24">
        <v>69227</v>
      </c>
      <c r="M117" s="28"/>
      <c r="N117" s="33"/>
      <c r="O117" s="21">
        <v>46228</v>
      </c>
      <c r="P117" s="21">
        <v>3516</v>
      </c>
      <c r="Q117" s="21">
        <v>49744</v>
      </c>
      <c r="R117" s="29"/>
      <c r="S117" s="25">
        <v>0.514</v>
      </c>
      <c r="T117" s="25">
        <v>1.585</v>
      </c>
      <c r="U117" s="25">
        <v>0.688</v>
      </c>
      <c r="V117" s="29"/>
      <c r="W117" s="26">
        <v>17</v>
      </c>
      <c r="X117" s="118">
        <v>1986</v>
      </c>
    </row>
    <row r="118" spans="1:24" ht="12" customHeight="1">
      <c r="A118" s="117">
        <v>1987</v>
      </c>
      <c r="B118" s="21">
        <v>41541</v>
      </c>
      <c r="C118" s="21">
        <v>123351</v>
      </c>
      <c r="D118" s="21">
        <v>578</v>
      </c>
      <c r="E118" s="21"/>
      <c r="F118" s="21">
        <v>83220</v>
      </c>
      <c r="G118" s="21">
        <v>80449</v>
      </c>
      <c r="H118" s="21"/>
      <c r="I118" s="24">
        <v>74656</v>
      </c>
      <c r="J118" s="24">
        <v>14980</v>
      </c>
      <c r="K118" s="24">
        <v>8570</v>
      </c>
      <c r="L118" s="24">
        <v>67701</v>
      </c>
      <c r="M118" s="28"/>
      <c r="N118" s="33"/>
      <c r="O118" s="21">
        <v>41679</v>
      </c>
      <c r="P118" s="21">
        <v>6410</v>
      </c>
      <c r="Q118" s="21">
        <v>48089</v>
      </c>
      <c r="R118" s="29"/>
      <c r="S118" s="25">
        <v>0.516</v>
      </c>
      <c r="T118" s="25">
        <v>1.533</v>
      </c>
      <c r="U118" s="25">
        <v>0.675</v>
      </c>
      <c r="V118" s="29"/>
      <c r="W118" s="26">
        <v>12.7</v>
      </c>
      <c r="X118" s="118">
        <v>1987</v>
      </c>
    </row>
    <row r="119" spans="1:24" ht="12" customHeight="1">
      <c r="A119" s="117">
        <v>1988</v>
      </c>
      <c r="B119" s="21">
        <v>44272</v>
      </c>
      <c r="C119" s="21">
        <v>114459</v>
      </c>
      <c r="D119" s="21">
        <v>761</v>
      </c>
      <c r="E119" s="21"/>
      <c r="F119" s="21">
        <v>73330</v>
      </c>
      <c r="G119" s="21">
        <v>85662</v>
      </c>
      <c r="H119" s="21"/>
      <c r="I119" s="24">
        <v>79837</v>
      </c>
      <c r="J119" s="24">
        <v>15802</v>
      </c>
      <c r="K119" s="24">
        <v>9219</v>
      </c>
      <c r="L119" s="24">
        <v>72317</v>
      </c>
      <c r="M119" s="28"/>
      <c r="N119" s="33"/>
      <c r="O119" s="21">
        <v>29057</v>
      </c>
      <c r="P119" s="21">
        <v>6583</v>
      </c>
      <c r="Q119" s="21">
        <v>35640</v>
      </c>
      <c r="R119" s="29"/>
      <c r="S119" s="25">
        <v>0.517</v>
      </c>
      <c r="T119" s="25">
        <v>1.336</v>
      </c>
      <c r="U119" s="25">
        <v>0.641</v>
      </c>
      <c r="V119" s="29"/>
      <c r="W119" s="26">
        <v>12.7</v>
      </c>
      <c r="X119" s="118">
        <v>1988</v>
      </c>
    </row>
    <row r="120" spans="1:24" ht="12" customHeight="1">
      <c r="A120" s="117">
        <v>1989</v>
      </c>
      <c r="B120" s="21">
        <v>49500</v>
      </c>
      <c r="C120" s="21">
        <v>91710</v>
      </c>
      <c r="D120" s="21">
        <v>722</v>
      </c>
      <c r="E120" s="21"/>
      <c r="F120" s="21">
        <v>51664</v>
      </c>
      <c r="G120" s="21">
        <v>87669</v>
      </c>
      <c r="H120" s="21"/>
      <c r="I120" s="24">
        <v>81392</v>
      </c>
      <c r="J120" s="24">
        <v>16683</v>
      </c>
      <c r="K120" s="24">
        <v>9479</v>
      </c>
      <c r="L120" s="24">
        <v>73028</v>
      </c>
      <c r="M120" s="28"/>
      <c r="N120" s="33"/>
      <c r="O120" s="21">
        <v>2164</v>
      </c>
      <c r="P120" s="21">
        <v>7204</v>
      </c>
      <c r="Q120" s="21">
        <v>9368</v>
      </c>
      <c r="R120" s="29"/>
      <c r="S120" s="25">
        <v>0.565</v>
      </c>
      <c r="T120" s="25">
        <v>1.046</v>
      </c>
      <c r="U120" s="25">
        <v>0.563</v>
      </c>
      <c r="V120" s="29"/>
      <c r="W120" s="26">
        <v>13</v>
      </c>
      <c r="X120" s="118">
        <v>1989</v>
      </c>
    </row>
    <row r="121" spans="1:24" ht="12" customHeight="1">
      <c r="A121" s="117"/>
      <c r="B121" s="21"/>
      <c r="C121" s="21"/>
      <c r="D121" s="21"/>
      <c r="E121" s="21"/>
      <c r="F121" s="21"/>
      <c r="G121" s="21"/>
      <c r="H121" s="21"/>
      <c r="I121" s="24"/>
      <c r="J121" s="24"/>
      <c r="K121" s="24"/>
      <c r="L121" s="24"/>
      <c r="M121" s="30"/>
      <c r="N121" s="33"/>
      <c r="O121" s="21"/>
      <c r="P121" s="21"/>
      <c r="Q121" s="21"/>
      <c r="R121" s="29"/>
      <c r="S121" s="25"/>
      <c r="T121" s="25"/>
      <c r="U121" s="25"/>
      <c r="V121" s="29"/>
      <c r="W121" s="26"/>
      <c r="X121" s="118"/>
    </row>
    <row r="122" spans="1:24" ht="12" customHeight="1">
      <c r="A122" s="117">
        <v>1990</v>
      </c>
      <c r="B122" s="21">
        <v>52710</v>
      </c>
      <c r="C122" s="21">
        <v>91604</v>
      </c>
      <c r="D122" s="21">
        <v>1758</v>
      </c>
      <c r="E122" s="21"/>
      <c r="F122" s="21">
        <v>56999</v>
      </c>
      <c r="G122" s="21">
        <v>88692</v>
      </c>
      <c r="H122" s="21"/>
      <c r="I122" s="24">
        <v>82286</v>
      </c>
      <c r="J122" s="24">
        <v>16899</v>
      </c>
      <c r="K122" s="24">
        <v>11005</v>
      </c>
      <c r="L122" s="24">
        <v>73943</v>
      </c>
      <c r="M122" s="28"/>
      <c r="N122" s="33"/>
      <c r="O122" s="21">
        <v>4289</v>
      </c>
      <c r="P122" s="21">
        <v>5894</v>
      </c>
      <c r="Q122" s="21">
        <v>10183</v>
      </c>
      <c r="R122" s="29"/>
      <c r="S122" s="25">
        <v>0.594</v>
      </c>
      <c r="T122" s="25">
        <v>1.033</v>
      </c>
      <c r="U122" s="25">
        <v>0.622</v>
      </c>
      <c r="V122" s="29"/>
      <c r="W122" s="26">
        <v>14.9</v>
      </c>
      <c r="X122" s="118">
        <v>1990</v>
      </c>
    </row>
    <row r="123" spans="1:24" ht="12" customHeight="1">
      <c r="A123" s="117">
        <v>1991</v>
      </c>
      <c r="B123" s="21">
        <v>57084</v>
      </c>
      <c r="C123" s="21">
        <v>91261</v>
      </c>
      <c r="D123" s="21">
        <v>3703</v>
      </c>
      <c r="E123" s="21"/>
      <c r="F123" s="21">
        <v>55131</v>
      </c>
      <c r="G123" s="21">
        <v>92001</v>
      </c>
      <c r="H123" s="21"/>
      <c r="I123" s="24">
        <v>85476</v>
      </c>
      <c r="J123" s="24">
        <v>19351</v>
      </c>
      <c r="K123" s="24">
        <v>10140</v>
      </c>
      <c r="L123" s="24">
        <v>74506</v>
      </c>
      <c r="M123" s="28"/>
      <c r="N123" s="33"/>
      <c r="O123" s="21">
        <v>-1953</v>
      </c>
      <c r="P123" s="21">
        <v>9211</v>
      </c>
      <c r="Q123" s="21">
        <v>7258</v>
      </c>
      <c r="R123" s="29"/>
      <c r="S123" s="25">
        <v>0.62</v>
      </c>
      <c r="T123" s="25">
        <v>0.992</v>
      </c>
      <c r="U123" s="25">
        <v>0.604</v>
      </c>
      <c r="V123" s="29"/>
      <c r="W123" s="26">
        <v>13.6</v>
      </c>
      <c r="X123" s="118">
        <v>1991</v>
      </c>
    </row>
    <row r="124" spans="1:24" ht="12" customHeight="1">
      <c r="A124" s="117">
        <v>1992</v>
      </c>
      <c r="B124" s="21">
        <v>57683</v>
      </c>
      <c r="C124" s="21">
        <v>94251</v>
      </c>
      <c r="D124" s="21">
        <v>3962</v>
      </c>
      <c r="E124" s="21"/>
      <c r="F124" s="21">
        <v>57627</v>
      </c>
      <c r="G124" s="21">
        <v>92334</v>
      </c>
      <c r="H124" s="21"/>
      <c r="I124" s="24">
        <v>85783</v>
      </c>
      <c r="J124" s="24">
        <v>20250</v>
      </c>
      <c r="K124" s="24">
        <v>10567</v>
      </c>
      <c r="L124" s="24">
        <v>75470</v>
      </c>
      <c r="M124" s="28"/>
      <c r="N124" s="33"/>
      <c r="O124" s="21">
        <v>-56</v>
      </c>
      <c r="P124" s="21">
        <v>9683</v>
      </c>
      <c r="Q124" s="21">
        <v>9627</v>
      </c>
      <c r="R124" s="29"/>
      <c r="S124" s="25">
        <v>0.625</v>
      </c>
      <c r="T124" s="25">
        <v>1.021</v>
      </c>
      <c r="U124" s="25">
        <v>0.611</v>
      </c>
      <c r="V124" s="29"/>
      <c r="W124" s="26">
        <v>14</v>
      </c>
      <c r="X124" s="118">
        <v>1992</v>
      </c>
    </row>
    <row r="125" spans="1:24" ht="12" customHeight="1">
      <c r="A125" s="117">
        <v>1993</v>
      </c>
      <c r="B125" s="21">
        <v>61701</v>
      </c>
      <c r="C125" s="21">
        <v>100189</v>
      </c>
      <c r="D125" s="21">
        <v>3737</v>
      </c>
      <c r="E125" s="21"/>
      <c r="F125" s="21">
        <v>64415</v>
      </c>
      <c r="G125" s="21">
        <v>96273</v>
      </c>
      <c r="H125" s="21"/>
      <c r="I125" s="24">
        <v>89584</v>
      </c>
      <c r="J125" s="24">
        <v>23031</v>
      </c>
      <c r="K125" s="24">
        <v>10064</v>
      </c>
      <c r="L125" s="24">
        <v>75790</v>
      </c>
      <c r="M125" s="28"/>
      <c r="N125" s="33"/>
      <c r="O125" s="21">
        <v>2714</v>
      </c>
      <c r="P125" s="21">
        <v>12967</v>
      </c>
      <c r="Q125" s="21">
        <v>15681</v>
      </c>
      <c r="R125" s="29"/>
      <c r="S125" s="25">
        <v>0.641</v>
      </c>
      <c r="T125" s="25">
        <v>1.041</v>
      </c>
      <c r="U125" s="25">
        <v>0.643</v>
      </c>
      <c r="V125" s="29"/>
      <c r="W125" s="26">
        <v>13.3</v>
      </c>
      <c r="X125" s="118">
        <v>1993</v>
      </c>
    </row>
    <row r="126" spans="1:24" ht="12" customHeight="1">
      <c r="A126" s="117">
        <v>1994</v>
      </c>
      <c r="B126" s="21">
        <v>53096</v>
      </c>
      <c r="C126" s="21">
        <v>126542</v>
      </c>
      <c r="D126" s="21">
        <v>4649</v>
      </c>
      <c r="E126" s="21"/>
      <c r="F126" s="21">
        <v>82393</v>
      </c>
      <c r="G126" s="21">
        <v>93161</v>
      </c>
      <c r="H126" s="21"/>
      <c r="I126" s="24">
        <v>86644</v>
      </c>
      <c r="J126" s="24">
        <v>22156</v>
      </c>
      <c r="K126" s="24">
        <v>10441</v>
      </c>
      <c r="L126" s="24">
        <v>74957</v>
      </c>
      <c r="M126" s="28"/>
      <c r="N126" s="33"/>
      <c r="O126" s="21">
        <v>29297</v>
      </c>
      <c r="P126" s="21">
        <v>11715</v>
      </c>
      <c r="Q126" s="21">
        <v>41012</v>
      </c>
      <c r="R126" s="29"/>
      <c r="S126" s="25">
        <v>0.57</v>
      </c>
      <c r="T126" s="25">
        <v>1.359</v>
      </c>
      <c r="U126" s="25">
        <v>0.651</v>
      </c>
      <c r="V126" s="29"/>
      <c r="W126" s="26">
        <v>13.9</v>
      </c>
      <c r="X126" s="118">
        <v>1994</v>
      </c>
    </row>
    <row r="127" spans="1:24" ht="12" customHeight="1">
      <c r="A127" s="117">
        <v>1995</v>
      </c>
      <c r="B127" s="21">
        <v>48749</v>
      </c>
      <c r="C127" s="21">
        <v>129894</v>
      </c>
      <c r="D127" s="21">
        <v>5051</v>
      </c>
      <c r="E127" s="21"/>
      <c r="F127" s="21">
        <v>84577</v>
      </c>
      <c r="G127" s="21">
        <v>92743</v>
      </c>
      <c r="H127" s="21"/>
      <c r="I127" s="24">
        <v>86133</v>
      </c>
      <c r="J127" s="24">
        <v>24419.940000000002</v>
      </c>
      <c r="K127" s="24">
        <v>9878.901</v>
      </c>
      <c r="L127" s="24">
        <v>73694</v>
      </c>
      <c r="M127" s="28"/>
      <c r="N127" s="33"/>
      <c r="O127" s="21">
        <v>35828</v>
      </c>
      <c r="P127" s="21">
        <v>14541.039000000002</v>
      </c>
      <c r="Q127" s="21">
        <v>50369.039000000004</v>
      </c>
      <c r="R127" s="29"/>
      <c r="S127" s="25">
        <v>0.526</v>
      </c>
      <c r="T127" s="25">
        <v>1.401</v>
      </c>
      <c r="U127" s="25">
        <v>0.651</v>
      </c>
      <c r="V127" s="29"/>
      <c r="W127" s="26">
        <v>13.4</v>
      </c>
      <c r="X127" s="118">
        <v>1995</v>
      </c>
    </row>
    <row r="128" spans="1:24" ht="12" customHeight="1">
      <c r="A128" s="117">
        <v>1996</v>
      </c>
      <c r="B128" s="21">
        <v>50099</v>
      </c>
      <c r="C128" s="21">
        <v>129742</v>
      </c>
      <c r="D128" s="21">
        <v>5251</v>
      </c>
      <c r="E128" s="21"/>
      <c r="F128" s="21">
        <v>81563</v>
      </c>
      <c r="G128" s="21">
        <v>96660</v>
      </c>
      <c r="H128" s="21"/>
      <c r="I128" s="24">
        <v>89885</v>
      </c>
      <c r="J128" s="24">
        <v>26018</v>
      </c>
      <c r="K128" s="24">
        <v>9310</v>
      </c>
      <c r="L128" s="24">
        <v>75390</v>
      </c>
      <c r="M128" s="28"/>
      <c r="N128" s="33"/>
      <c r="O128" s="21">
        <v>31464</v>
      </c>
      <c r="P128" s="21">
        <v>16708</v>
      </c>
      <c r="Q128" s="21">
        <v>48172</v>
      </c>
      <c r="R128" s="29"/>
      <c r="S128" s="25">
        <v>0.518</v>
      </c>
      <c r="T128" s="25">
        <v>1.342</v>
      </c>
      <c r="U128" s="25">
        <v>0.629</v>
      </c>
      <c r="V128" s="29"/>
      <c r="W128" s="26">
        <v>12.1</v>
      </c>
      <c r="X128" s="118">
        <v>1996</v>
      </c>
    </row>
    <row r="129" spans="1:24" ht="12" customHeight="1">
      <c r="A129" s="117">
        <v>1997</v>
      </c>
      <c r="B129" s="21">
        <v>49994</v>
      </c>
      <c r="C129" s="21">
        <v>128234</v>
      </c>
      <c r="D129" s="21">
        <v>4981</v>
      </c>
      <c r="E129" s="21"/>
      <c r="F129" s="21">
        <v>79400</v>
      </c>
      <c r="G129" s="21">
        <v>97023</v>
      </c>
      <c r="H129" s="21"/>
      <c r="I129" s="24">
        <v>90366</v>
      </c>
      <c r="J129" s="24">
        <v>29118.393000000004</v>
      </c>
      <c r="K129" s="24">
        <v>8706</v>
      </c>
      <c r="L129" s="24">
        <v>72501</v>
      </c>
      <c r="M129" s="28"/>
      <c r="N129" s="33"/>
      <c r="O129" s="21">
        <v>29406</v>
      </c>
      <c r="P129" s="21">
        <v>20412.393000000004</v>
      </c>
      <c r="Q129" s="21">
        <v>49818.393000000004</v>
      </c>
      <c r="R129" s="29"/>
      <c r="S129" s="25">
        <v>0.515</v>
      </c>
      <c r="T129" s="25">
        <v>1.322</v>
      </c>
      <c r="U129" s="25">
        <v>0.619</v>
      </c>
      <c r="V129" s="29"/>
      <c r="W129" s="26">
        <v>12</v>
      </c>
      <c r="X129" s="118">
        <v>1997</v>
      </c>
    </row>
    <row r="130" spans="1:24" ht="12" customHeight="1">
      <c r="A130" s="117">
        <v>1998</v>
      </c>
      <c r="B130" s="24">
        <v>47958</v>
      </c>
      <c r="C130" s="24">
        <v>132632.99999999988</v>
      </c>
      <c r="D130" s="24">
        <v>5161</v>
      </c>
      <c r="E130" s="24"/>
      <c r="F130" s="24">
        <v>84609.99999999999</v>
      </c>
      <c r="G130" s="24">
        <v>93797</v>
      </c>
      <c r="H130" s="24"/>
      <c r="I130" s="24">
        <v>86615</v>
      </c>
      <c r="J130" s="24">
        <v>24375</v>
      </c>
      <c r="K130" s="24">
        <v>11418</v>
      </c>
      <c r="L130" s="28">
        <v>72261</v>
      </c>
      <c r="M130" s="28"/>
      <c r="N130" s="33"/>
      <c r="O130" s="24">
        <v>36651.999999999985</v>
      </c>
      <c r="P130" s="24">
        <v>12957</v>
      </c>
      <c r="Q130" s="24">
        <v>49608.999999999985</v>
      </c>
      <c r="R130" s="30"/>
      <c r="S130" s="31">
        <v>0.5112956704372208</v>
      </c>
      <c r="T130" s="31">
        <v>1.4140430930626766</v>
      </c>
      <c r="U130" s="31">
        <v>0.6379257047642748</v>
      </c>
      <c r="V130" s="30"/>
      <c r="W130" s="32">
        <v>15.80105451073193</v>
      </c>
      <c r="X130" s="118">
        <v>1998</v>
      </c>
    </row>
    <row r="131" spans="1:24" ht="12" customHeight="1">
      <c r="A131" s="117">
        <v>1999</v>
      </c>
      <c r="B131" s="24">
        <v>44869</v>
      </c>
      <c r="C131" s="24">
        <v>137099</v>
      </c>
      <c r="D131" s="24">
        <v>4285</v>
      </c>
      <c r="E131" s="24"/>
      <c r="F131" s="24">
        <v>91797</v>
      </c>
      <c r="G131" s="24">
        <v>88285.99999999991</v>
      </c>
      <c r="H131" s="24"/>
      <c r="I131" s="24">
        <v>81195</v>
      </c>
      <c r="J131" s="24">
        <v>21730</v>
      </c>
      <c r="K131" s="24">
        <v>13896</v>
      </c>
      <c r="L131" s="28">
        <v>72436</v>
      </c>
      <c r="M131" s="28"/>
      <c r="N131" s="41"/>
      <c r="O131" s="24">
        <v>46928</v>
      </c>
      <c r="P131" s="24">
        <v>7834</v>
      </c>
      <c r="Q131" s="24">
        <v>54762</v>
      </c>
      <c r="R131" s="30"/>
      <c r="S131" s="31">
        <v>0.5082232743583359</v>
      </c>
      <c r="T131" s="31">
        <v>1.552896268944115</v>
      </c>
      <c r="U131" s="31">
        <v>0.6695672470258718</v>
      </c>
      <c r="V131" s="30"/>
      <c r="W131" s="32">
        <v>19.18383124413275</v>
      </c>
      <c r="X131" s="118">
        <v>1999</v>
      </c>
    </row>
    <row r="132" spans="1:24" ht="12" customHeight="1">
      <c r="A132" s="117"/>
      <c r="B132" s="24"/>
      <c r="C132" s="24"/>
      <c r="D132" s="24"/>
      <c r="E132" s="24"/>
      <c r="F132" s="24"/>
      <c r="G132" s="24"/>
      <c r="H132" s="24"/>
      <c r="I132" s="24"/>
      <c r="J132" s="24"/>
      <c r="K132" s="24"/>
      <c r="L132" s="28"/>
      <c r="M132" s="28"/>
      <c r="N132" s="41"/>
      <c r="O132" s="24"/>
      <c r="P132" s="24"/>
      <c r="Q132" s="24"/>
      <c r="R132" s="30"/>
      <c r="S132" s="31"/>
      <c r="T132" s="31"/>
      <c r="U132" s="31"/>
      <c r="V132" s="30"/>
      <c r="W132" s="32"/>
      <c r="X132" s="118"/>
    </row>
    <row r="133" spans="1:24" ht="12" customHeight="1">
      <c r="A133" s="117">
        <v>2000</v>
      </c>
      <c r="B133" s="24">
        <v>54386.3</v>
      </c>
      <c r="C133" s="24">
        <v>126245</v>
      </c>
      <c r="D133" s="24">
        <v>3247</v>
      </c>
      <c r="E133" s="24"/>
      <c r="F133" s="24">
        <v>92917.19</v>
      </c>
      <c r="G133" s="24">
        <v>88013.26</v>
      </c>
      <c r="H133" s="24">
        <v>0</v>
      </c>
      <c r="I133" s="24">
        <v>81129.55</v>
      </c>
      <c r="J133" s="24">
        <v>20676.63</v>
      </c>
      <c r="K133" s="24">
        <v>14212.14</v>
      </c>
      <c r="L133" s="28">
        <v>71944.46</v>
      </c>
      <c r="M133" s="28">
        <v>0</v>
      </c>
      <c r="N133" s="41">
        <v>0</v>
      </c>
      <c r="O133" s="24">
        <v>38530.89</v>
      </c>
      <c r="P133" s="24">
        <v>6464.49</v>
      </c>
      <c r="Q133" s="24">
        <v>44995.38</v>
      </c>
      <c r="R133" s="30"/>
      <c r="S133" s="31">
        <v>0.62</v>
      </c>
      <c r="T133" s="31">
        <v>1.43</v>
      </c>
      <c r="U133" s="31">
        <v>0.74</v>
      </c>
      <c r="V133" s="30"/>
      <c r="W133" s="32">
        <v>19.75</v>
      </c>
      <c r="X133" s="118">
        <v>2000</v>
      </c>
    </row>
    <row r="134" spans="1:24" ht="12" customHeight="1">
      <c r="A134" s="117">
        <v>2001</v>
      </c>
      <c r="B134" s="24">
        <v>53551.43</v>
      </c>
      <c r="C134" s="24">
        <v>116678.39</v>
      </c>
      <c r="D134" s="24">
        <v>2921</v>
      </c>
      <c r="E134" s="24"/>
      <c r="F134" s="24">
        <v>86929.74</v>
      </c>
      <c r="G134" s="24">
        <v>83342.83</v>
      </c>
      <c r="H134" s="24">
        <v>0</v>
      </c>
      <c r="I134" s="24">
        <v>77050.68</v>
      </c>
      <c r="J134" s="24">
        <v>19087.69</v>
      </c>
      <c r="K134" s="24">
        <v>17233.96</v>
      </c>
      <c r="L134" s="28">
        <v>71354.36</v>
      </c>
      <c r="M134" s="28">
        <v>0</v>
      </c>
      <c r="N134" s="33">
        <v>0</v>
      </c>
      <c r="O134" s="24">
        <v>33378.31</v>
      </c>
      <c r="P134" s="24">
        <v>1853.73</v>
      </c>
      <c r="Q134" s="24">
        <v>35232.04</v>
      </c>
      <c r="R134" s="30"/>
      <c r="S134" s="31">
        <v>0.64</v>
      </c>
      <c r="T134" s="31">
        <v>1.4</v>
      </c>
      <c r="U134" s="31">
        <v>0.75</v>
      </c>
      <c r="V134" s="30"/>
      <c r="W134" s="32">
        <v>24.15</v>
      </c>
      <c r="X134" s="118">
        <v>2001</v>
      </c>
    </row>
    <row r="135" spans="1:24" ht="12" customHeight="1">
      <c r="A135" s="117">
        <v>2002</v>
      </c>
      <c r="B135" s="24">
        <v>56967.92</v>
      </c>
      <c r="C135" s="24">
        <v>115944.25</v>
      </c>
      <c r="D135" s="24">
        <v>2673</v>
      </c>
      <c r="E135" s="24"/>
      <c r="F135" s="24">
        <v>87143.71</v>
      </c>
      <c r="G135" s="24">
        <v>84783.91</v>
      </c>
      <c r="H135" s="24">
        <v>0</v>
      </c>
      <c r="I135" s="24">
        <v>78318.77</v>
      </c>
      <c r="J135" s="24">
        <v>23444.23</v>
      </c>
      <c r="K135" s="24">
        <v>14900.41</v>
      </c>
      <c r="L135" s="28">
        <v>70556.59</v>
      </c>
      <c r="M135" s="28">
        <v>0</v>
      </c>
      <c r="N135" s="41">
        <v>0</v>
      </c>
      <c r="O135" s="24">
        <v>30175.8</v>
      </c>
      <c r="P135" s="24">
        <v>8543.82</v>
      </c>
      <c r="Q135" s="24">
        <v>38719.62</v>
      </c>
      <c r="R135" s="30"/>
      <c r="S135" s="31">
        <v>0.67</v>
      </c>
      <c r="T135" s="31">
        <v>1.37</v>
      </c>
      <c r="U135" s="31">
        <v>0.75</v>
      </c>
      <c r="V135" s="30"/>
      <c r="W135" s="32">
        <v>21.12</v>
      </c>
      <c r="X135" s="118">
        <v>2002</v>
      </c>
    </row>
    <row r="136" spans="1:24" ht="12" customHeight="1">
      <c r="A136" s="117">
        <v>2003</v>
      </c>
      <c r="B136" s="24">
        <v>54177.33</v>
      </c>
      <c r="C136" s="24">
        <v>106072.93</v>
      </c>
      <c r="D136" s="24">
        <v>2198</v>
      </c>
      <c r="E136" s="24"/>
      <c r="F136" s="24">
        <v>74897.75</v>
      </c>
      <c r="G136" s="24">
        <v>84585.01</v>
      </c>
      <c r="H136" s="24">
        <v>0</v>
      </c>
      <c r="I136" s="24">
        <v>79072.58</v>
      </c>
      <c r="J136" s="24">
        <v>23322.86</v>
      </c>
      <c r="K136" s="24">
        <v>16472.03</v>
      </c>
      <c r="L136" s="28">
        <v>71697.5</v>
      </c>
      <c r="M136" s="28">
        <v>0</v>
      </c>
      <c r="N136" s="41">
        <v>0</v>
      </c>
      <c r="O136" s="24">
        <v>20720.43</v>
      </c>
      <c r="P136" s="24">
        <v>6850.83</v>
      </c>
      <c r="Q136" s="24">
        <v>27571.26</v>
      </c>
      <c r="R136" s="30"/>
      <c r="S136" s="31">
        <v>0.64</v>
      </c>
      <c r="T136" s="31">
        <v>1.25</v>
      </c>
      <c r="U136" s="31">
        <v>0.71</v>
      </c>
      <c r="V136" s="30"/>
      <c r="W136" s="32">
        <v>22.97</v>
      </c>
      <c r="X136" s="118">
        <v>2003</v>
      </c>
    </row>
    <row r="137" spans="1:24" ht="12" customHeight="1">
      <c r="A137" s="117">
        <v>2004</v>
      </c>
      <c r="B137" s="24">
        <v>62516.78</v>
      </c>
      <c r="C137" s="24">
        <v>95374.02</v>
      </c>
      <c r="D137" s="24">
        <v>1938</v>
      </c>
      <c r="E137" s="24"/>
      <c r="F137" s="24">
        <v>64503.99</v>
      </c>
      <c r="G137" s="24">
        <v>89820.59</v>
      </c>
      <c r="H137" s="24">
        <v>0</v>
      </c>
      <c r="I137" s="24">
        <v>84410.7</v>
      </c>
      <c r="J137" s="24">
        <v>30494.57</v>
      </c>
      <c r="K137" s="24">
        <v>18544.72</v>
      </c>
      <c r="L137" s="28">
        <v>73648.84</v>
      </c>
      <c r="M137" s="28">
        <v>0</v>
      </c>
      <c r="N137" s="41">
        <v>0</v>
      </c>
      <c r="O137" s="24">
        <v>1987.21</v>
      </c>
      <c r="P137" s="24">
        <v>11949.85</v>
      </c>
      <c r="Q137" s="24">
        <v>13937.06</v>
      </c>
      <c r="R137" s="30"/>
      <c r="S137" s="31">
        <v>0.7</v>
      </c>
      <c r="T137" s="31">
        <v>1.06</v>
      </c>
      <c r="U137" s="31">
        <v>0.68</v>
      </c>
      <c r="V137" s="30"/>
      <c r="W137" s="32">
        <v>25.18</v>
      </c>
      <c r="X137" s="118">
        <v>2004</v>
      </c>
    </row>
    <row r="138" spans="1:24" ht="12" customHeight="1">
      <c r="A138" s="117">
        <v>2005</v>
      </c>
      <c r="B138" s="24">
        <v>58885.13</v>
      </c>
      <c r="C138" s="24">
        <v>84721.13</v>
      </c>
      <c r="D138" s="24">
        <v>1648</v>
      </c>
      <c r="E138" s="24"/>
      <c r="F138" s="24">
        <v>54098.71</v>
      </c>
      <c r="G138" s="24">
        <v>86134.26</v>
      </c>
      <c r="H138" s="24">
        <v>0</v>
      </c>
      <c r="I138" s="24">
        <v>80146.18</v>
      </c>
      <c r="J138" s="24">
        <v>29721.91</v>
      </c>
      <c r="K138" s="24">
        <v>22480.79</v>
      </c>
      <c r="L138" s="28">
        <v>75496.33</v>
      </c>
      <c r="M138" s="28">
        <v>0</v>
      </c>
      <c r="N138" s="41">
        <v>0</v>
      </c>
      <c r="O138" s="24">
        <v>-4786.42</v>
      </c>
      <c r="P138" s="24">
        <v>7241.12</v>
      </c>
      <c r="Q138" s="24">
        <v>2454.7</v>
      </c>
      <c r="R138" s="30"/>
      <c r="S138" s="31">
        <v>0.68</v>
      </c>
      <c r="T138" s="31">
        <v>0.98</v>
      </c>
      <c r="U138" s="31">
        <v>0.64</v>
      </c>
      <c r="V138" s="30"/>
      <c r="W138" s="32">
        <v>29.78</v>
      </c>
      <c r="X138" s="118">
        <v>2005</v>
      </c>
    </row>
    <row r="139" spans="1:24" ht="15.75" customHeight="1">
      <c r="A139" s="137">
        <v>2006</v>
      </c>
      <c r="B139" s="141">
        <v>59443.16</v>
      </c>
      <c r="C139" s="142">
        <v>76577.84</v>
      </c>
      <c r="D139" s="141">
        <v>1380</v>
      </c>
      <c r="E139" s="141"/>
      <c r="F139" s="141">
        <v>50194.62</v>
      </c>
      <c r="G139" s="141">
        <v>83213.12</v>
      </c>
      <c r="H139" s="141">
        <v>0</v>
      </c>
      <c r="I139" s="141">
        <v>77960.92</v>
      </c>
      <c r="J139" s="141">
        <v>28945.02</v>
      </c>
      <c r="K139" s="141">
        <v>26836.05</v>
      </c>
      <c r="L139" s="141">
        <v>74895.85</v>
      </c>
      <c r="M139" s="141">
        <v>0</v>
      </c>
      <c r="N139" s="141">
        <v>0</v>
      </c>
      <c r="O139" s="141">
        <v>-9248.54</v>
      </c>
      <c r="P139" s="141">
        <v>2108.97</v>
      </c>
      <c r="Q139" s="141">
        <v>-7139.56</v>
      </c>
      <c r="R139" s="143"/>
      <c r="S139" s="144">
        <v>0.71</v>
      </c>
      <c r="T139" s="144">
        <v>0.92</v>
      </c>
      <c r="U139" s="144">
        <v>0.66</v>
      </c>
      <c r="V139" s="145"/>
      <c r="W139" s="146">
        <v>35.83</v>
      </c>
      <c r="X139" s="118">
        <v>2006</v>
      </c>
    </row>
    <row r="140" spans="1:36" s="60" customFormat="1" ht="12">
      <c r="A140" s="137">
        <v>2007</v>
      </c>
      <c r="B140" s="141">
        <v>57356.74</v>
      </c>
      <c r="C140" s="142">
        <v>76575.1</v>
      </c>
      <c r="D140" s="141">
        <v>1270.77</v>
      </c>
      <c r="E140" s="141"/>
      <c r="F140" s="141">
        <v>50999.37</v>
      </c>
      <c r="G140" s="141">
        <v>81477.22</v>
      </c>
      <c r="H140" s="141">
        <v>0</v>
      </c>
      <c r="I140" s="141">
        <v>76508.88</v>
      </c>
      <c r="J140" s="141">
        <v>29983.02</v>
      </c>
      <c r="K140" s="141">
        <v>25109.51</v>
      </c>
      <c r="L140" s="141">
        <v>72748</v>
      </c>
      <c r="M140" s="141">
        <v>0</v>
      </c>
      <c r="N140" s="141">
        <v>0</v>
      </c>
      <c r="O140" s="141">
        <v>-6357.37</v>
      </c>
      <c r="P140" s="141">
        <v>4873.51</v>
      </c>
      <c r="Q140" s="141">
        <v>-1483.86</v>
      </c>
      <c r="R140" s="143"/>
      <c r="S140" s="144">
        <v>0.7</v>
      </c>
      <c r="T140" s="144">
        <v>0.94</v>
      </c>
      <c r="U140" s="144">
        <v>0.67</v>
      </c>
      <c r="V140" s="145"/>
      <c r="W140" s="146">
        <v>34.52</v>
      </c>
      <c r="X140" s="118">
        <v>2007</v>
      </c>
      <c r="Y140" s="84"/>
      <c r="Z140" s="84"/>
      <c r="AA140" s="84"/>
      <c r="AB140" s="84"/>
      <c r="AC140" s="84"/>
      <c r="AD140" s="84"/>
      <c r="AE140" s="84"/>
      <c r="AF140" s="84"/>
      <c r="AG140" s="102"/>
      <c r="AH140" s="84"/>
      <c r="AI140" s="102"/>
      <c r="AJ140" s="138"/>
    </row>
    <row r="141" spans="1:36" s="60" customFormat="1" ht="12">
      <c r="A141" s="137">
        <v>2008</v>
      </c>
      <c r="B141" s="141">
        <v>60334.86</v>
      </c>
      <c r="C141" s="142">
        <v>71788.84</v>
      </c>
      <c r="D141" s="141">
        <v>1247.7</v>
      </c>
      <c r="E141" s="141"/>
      <c r="F141" s="141">
        <v>48235.36</v>
      </c>
      <c r="G141" s="141">
        <v>81033.6</v>
      </c>
      <c r="H141" s="141">
        <v>0</v>
      </c>
      <c r="I141" s="141">
        <v>75857.97</v>
      </c>
      <c r="J141" s="141">
        <v>28803.22</v>
      </c>
      <c r="K141" s="141">
        <v>23740.98</v>
      </c>
      <c r="L141" s="141">
        <v>70264.11</v>
      </c>
      <c r="M141" s="141">
        <v>0</v>
      </c>
      <c r="N141" s="141">
        <v>0</v>
      </c>
      <c r="O141" s="141">
        <v>-12099.5</v>
      </c>
      <c r="P141" s="141">
        <v>5062.25</v>
      </c>
      <c r="Q141" s="141">
        <v>-7037.26</v>
      </c>
      <c r="R141" s="143"/>
      <c r="S141" s="144">
        <v>0.74</v>
      </c>
      <c r="T141" s="144">
        <v>0.89</v>
      </c>
      <c r="U141" s="144">
        <v>0.67</v>
      </c>
      <c r="V141" s="145"/>
      <c r="W141" s="148">
        <v>33.79</v>
      </c>
      <c r="X141" s="149">
        <v>2008</v>
      </c>
      <c r="Y141" s="214"/>
      <c r="Z141" s="214"/>
      <c r="AA141" s="84"/>
      <c r="AB141" s="84"/>
      <c r="AC141" s="84"/>
      <c r="AD141" s="84"/>
      <c r="AE141" s="84"/>
      <c r="AF141" s="84"/>
      <c r="AG141" s="102"/>
      <c r="AH141" s="84"/>
      <c r="AI141" s="102"/>
      <c r="AJ141" s="139"/>
    </row>
    <row r="142" spans="1:36" s="60" customFormat="1" ht="12">
      <c r="A142" s="137">
        <v>2009</v>
      </c>
      <c r="B142" s="141">
        <v>55002.26</v>
      </c>
      <c r="C142" s="142">
        <v>68198.55</v>
      </c>
      <c r="D142" s="141">
        <v>1181</v>
      </c>
      <c r="E142" s="141"/>
      <c r="F142" s="141">
        <v>45350.74</v>
      </c>
      <c r="G142" s="141">
        <v>75550.56</v>
      </c>
      <c r="H142" s="141">
        <v>0</v>
      </c>
      <c r="I142" s="141">
        <v>70523.41</v>
      </c>
      <c r="J142" s="141">
        <v>25491.25</v>
      </c>
      <c r="K142" s="141">
        <v>22172.39</v>
      </c>
      <c r="L142" s="141">
        <v>67059.59</v>
      </c>
      <c r="M142" s="141">
        <v>0</v>
      </c>
      <c r="N142" s="141">
        <v>0</v>
      </c>
      <c r="O142" s="141">
        <v>-9651.52</v>
      </c>
      <c r="P142" s="141">
        <v>3318.86</v>
      </c>
      <c r="Q142" s="141">
        <v>-6332.66</v>
      </c>
      <c r="R142" s="143"/>
      <c r="S142" s="144">
        <v>0.73</v>
      </c>
      <c r="T142" s="144">
        <v>0.9</v>
      </c>
      <c r="U142" s="144">
        <v>0.66</v>
      </c>
      <c r="V142" s="145"/>
      <c r="W142" s="148">
        <v>33.06</v>
      </c>
      <c r="X142" s="149">
        <v>2009</v>
      </c>
      <c r="Y142" s="84"/>
      <c r="Z142" s="84"/>
      <c r="AA142" s="84"/>
      <c r="AB142" s="84"/>
      <c r="AC142" s="84"/>
      <c r="AD142" s="84"/>
      <c r="AE142" s="84"/>
      <c r="AF142" s="84"/>
      <c r="AG142" s="102"/>
      <c r="AH142" s="84"/>
      <c r="AI142" s="102"/>
      <c r="AJ142" s="139"/>
    </row>
    <row r="143" spans="1:36" s="60" customFormat="1" ht="12">
      <c r="A143" s="137"/>
      <c r="B143" s="141">
        <v>0</v>
      </c>
      <c r="C143" s="142">
        <v>0</v>
      </c>
      <c r="D143" s="141">
        <v>0</v>
      </c>
      <c r="E143" s="141"/>
      <c r="F143" s="141">
        <v>0</v>
      </c>
      <c r="G143" s="141">
        <v>0</v>
      </c>
      <c r="H143" s="141">
        <v>0</v>
      </c>
      <c r="I143" s="141">
        <v>0</v>
      </c>
      <c r="J143" s="141">
        <v>0</v>
      </c>
      <c r="K143" s="141">
        <v>0</v>
      </c>
      <c r="L143" s="141">
        <v>0</v>
      </c>
      <c r="M143" s="141">
        <v>0</v>
      </c>
      <c r="N143" s="141">
        <v>0</v>
      </c>
      <c r="O143" s="141">
        <v>0</v>
      </c>
      <c r="P143" s="141">
        <v>0</v>
      </c>
      <c r="Q143" s="141">
        <v>0</v>
      </c>
      <c r="R143" s="143"/>
      <c r="S143" s="144">
        <v>0</v>
      </c>
      <c r="T143" s="144">
        <v>0</v>
      </c>
      <c r="U143" s="144">
        <v>0</v>
      </c>
      <c r="V143" s="145"/>
      <c r="W143" s="148">
        <v>0</v>
      </c>
      <c r="X143" s="149"/>
      <c r="Y143" s="84"/>
      <c r="Z143" s="84"/>
      <c r="AA143" s="84"/>
      <c r="AB143" s="84"/>
      <c r="AC143" s="84"/>
      <c r="AD143" s="84"/>
      <c r="AE143" s="84"/>
      <c r="AF143" s="84"/>
      <c r="AG143" s="102"/>
      <c r="AH143" s="84"/>
      <c r="AI143" s="102"/>
      <c r="AJ143" s="139"/>
    </row>
    <row r="144" spans="1:36" s="60" customFormat="1" ht="12">
      <c r="A144" s="137">
        <v>2010</v>
      </c>
      <c r="B144" s="141">
        <v>55064</v>
      </c>
      <c r="C144" s="142">
        <v>62961.61</v>
      </c>
      <c r="D144" s="141">
        <v>941</v>
      </c>
      <c r="E144" s="141"/>
      <c r="F144" s="141">
        <v>42064.16</v>
      </c>
      <c r="G144" s="141">
        <v>73542.84</v>
      </c>
      <c r="H144" s="141">
        <v>0</v>
      </c>
      <c r="I144" s="141">
        <v>68599.25</v>
      </c>
      <c r="J144" s="141">
        <v>26065.26</v>
      </c>
      <c r="K144" s="141">
        <v>23665.09</v>
      </c>
      <c r="L144" s="141">
        <v>66295.01</v>
      </c>
      <c r="M144" s="141">
        <v>0</v>
      </c>
      <c r="N144" s="141">
        <v>0</v>
      </c>
      <c r="O144" s="141">
        <v>-12999.85</v>
      </c>
      <c r="P144" s="141">
        <v>2400.16</v>
      </c>
      <c r="Q144" s="141">
        <v>-10599.68</v>
      </c>
      <c r="R144" s="143"/>
      <c r="S144" s="144">
        <v>0.75</v>
      </c>
      <c r="T144" s="144">
        <v>0.86</v>
      </c>
      <c r="U144" s="144">
        <v>0.67</v>
      </c>
      <c r="V144" s="145"/>
      <c r="W144" s="148">
        <v>35.7</v>
      </c>
      <c r="X144" s="149">
        <f aca="true" t="shared" si="43" ref="X144:X150">A144</f>
        <v>2010</v>
      </c>
      <c r="Y144" s="84"/>
      <c r="Z144" s="84"/>
      <c r="AA144" s="84"/>
      <c r="AB144" s="84"/>
      <c r="AC144" s="84"/>
      <c r="AD144" s="84"/>
      <c r="AE144" s="84"/>
      <c r="AF144" s="84"/>
      <c r="AG144" s="102"/>
      <c r="AH144" s="84"/>
      <c r="AI144" s="102"/>
      <c r="AJ144" s="139"/>
    </row>
    <row r="145" spans="1:36" s="60" customFormat="1" ht="12">
      <c r="A145" s="137">
        <v>2011</v>
      </c>
      <c r="B145" s="141">
        <v>58092.3</v>
      </c>
      <c r="C145" s="142">
        <v>51972.43</v>
      </c>
      <c r="D145" s="141">
        <v>678</v>
      </c>
      <c r="E145" s="141"/>
      <c r="F145" s="141">
        <v>33624.68</v>
      </c>
      <c r="G145" s="141">
        <v>75080.28</v>
      </c>
      <c r="H145" s="141">
        <v>0</v>
      </c>
      <c r="I145" s="141">
        <v>70121.94</v>
      </c>
      <c r="J145" s="141">
        <v>27800.41</v>
      </c>
      <c r="K145" s="141">
        <v>22655.58</v>
      </c>
      <c r="L145" s="141">
        <v>64243.22</v>
      </c>
      <c r="M145" s="141">
        <v>0</v>
      </c>
      <c r="N145" s="141">
        <v>0</v>
      </c>
      <c r="O145" s="141">
        <v>-24467.62</v>
      </c>
      <c r="P145" s="141">
        <v>5144.83</v>
      </c>
      <c r="Q145" s="141">
        <v>-19322.79</v>
      </c>
      <c r="R145" s="143"/>
      <c r="S145" s="144">
        <v>0.77</v>
      </c>
      <c r="T145" s="144">
        <v>0.69</v>
      </c>
      <c r="U145" s="144">
        <v>0.65</v>
      </c>
      <c r="V145" s="145"/>
      <c r="W145" s="148">
        <v>35.27</v>
      </c>
      <c r="X145" s="149">
        <f t="shared" si="43"/>
        <v>2011</v>
      </c>
      <c r="Y145" s="84"/>
      <c r="Z145" s="84"/>
      <c r="AA145" s="84"/>
      <c r="AB145" s="84"/>
      <c r="AC145" s="84"/>
      <c r="AD145" s="84"/>
      <c r="AE145" s="84"/>
      <c r="AF145" s="84"/>
      <c r="AG145" s="102"/>
      <c r="AH145" s="84"/>
      <c r="AI145" s="102"/>
      <c r="AJ145" s="139"/>
    </row>
    <row r="146" spans="1:36" s="60" customFormat="1" ht="12">
      <c r="A146" s="137">
        <v>2012</v>
      </c>
      <c r="B146" s="141">
        <v>60475.71</v>
      </c>
      <c r="C146" s="142">
        <v>44560.81</v>
      </c>
      <c r="D146" s="141">
        <v>870</v>
      </c>
      <c r="E146" s="141"/>
      <c r="F146" s="141">
        <v>30946.23</v>
      </c>
      <c r="G146" s="141">
        <v>71839.11</v>
      </c>
      <c r="H146" s="141">
        <v>0</v>
      </c>
      <c r="I146" s="141">
        <v>67330.88</v>
      </c>
      <c r="J146" s="141">
        <v>29904.34</v>
      </c>
      <c r="K146" s="141">
        <v>26206.69</v>
      </c>
      <c r="L146" s="141">
        <v>63047.78</v>
      </c>
      <c r="M146" s="141">
        <v>0</v>
      </c>
      <c r="N146" s="141">
        <v>0</v>
      </c>
      <c r="O146" s="141">
        <v>-29529.49</v>
      </c>
      <c r="P146" s="141">
        <v>3697.65</v>
      </c>
      <c r="Q146" s="141">
        <v>-25831.84</v>
      </c>
      <c r="R146" s="143"/>
      <c r="S146" s="144">
        <v>0.84</v>
      </c>
      <c r="T146" s="144">
        <v>0.62</v>
      </c>
      <c r="U146" s="144">
        <v>0.69</v>
      </c>
      <c r="V146" s="145"/>
      <c r="W146" s="148">
        <v>41.57</v>
      </c>
      <c r="X146" s="149">
        <f t="shared" si="43"/>
        <v>2012</v>
      </c>
      <c r="Y146" s="84"/>
      <c r="Z146" s="84"/>
      <c r="AA146" s="84"/>
      <c r="AB146" s="84"/>
      <c r="AC146" s="84"/>
      <c r="AD146" s="84"/>
      <c r="AE146" s="84"/>
      <c r="AF146" s="84"/>
      <c r="AG146" s="102"/>
      <c r="AH146" s="84"/>
      <c r="AI146" s="102"/>
      <c r="AJ146" s="139"/>
    </row>
    <row r="147" spans="1:36" s="60" customFormat="1" ht="12">
      <c r="A147" s="177">
        <v>2013</v>
      </c>
      <c r="B147" s="141">
        <v>58966.74</v>
      </c>
      <c r="C147" s="142">
        <v>41100.8</v>
      </c>
      <c r="D147" s="141">
        <v>1003.3</v>
      </c>
      <c r="E147" s="141">
        <v>454.41</v>
      </c>
      <c r="F147" s="141">
        <v>33105.17</v>
      </c>
      <c r="G147" s="141">
        <v>65971.89</v>
      </c>
      <c r="H147" s="141">
        <v>0</v>
      </c>
      <c r="I147" s="141">
        <v>61638.1</v>
      </c>
      <c r="J147" s="141">
        <v>26909.7</v>
      </c>
      <c r="K147" s="141">
        <v>28417.54</v>
      </c>
      <c r="L147" s="141">
        <v>62397.03</v>
      </c>
      <c r="M147" s="141">
        <v>0</v>
      </c>
      <c r="N147" s="141">
        <v>0</v>
      </c>
      <c r="O147" s="141">
        <v>-25861.57</v>
      </c>
      <c r="P147" s="141">
        <v>-1507.85</v>
      </c>
      <c r="Q147" s="141">
        <v>-27369.42</v>
      </c>
      <c r="R147" s="182"/>
      <c r="S147" s="144">
        <v>0.89</v>
      </c>
      <c r="T147" s="144">
        <v>0.62</v>
      </c>
      <c r="U147" s="144">
        <v>0.81</v>
      </c>
      <c r="V147" s="183"/>
      <c r="W147" s="148">
        <v>45.54</v>
      </c>
      <c r="X147" s="149">
        <f t="shared" si="43"/>
        <v>2013</v>
      </c>
      <c r="Y147" s="84"/>
      <c r="Z147" s="84"/>
      <c r="AA147" s="84"/>
      <c r="AB147" s="84"/>
      <c r="AC147" s="84"/>
      <c r="AD147" s="84"/>
      <c r="AE147" s="84"/>
      <c r="AF147" s="84"/>
      <c r="AG147" s="102"/>
      <c r="AH147" s="84"/>
      <c r="AI147" s="102"/>
      <c r="AJ147" s="139"/>
    </row>
    <row r="148" spans="1:36" s="60" customFormat="1" ht="12">
      <c r="A148" s="177">
        <v>2014</v>
      </c>
      <c r="B148" s="141">
        <v>53637.55</v>
      </c>
      <c r="C148" s="142">
        <v>40327.75</v>
      </c>
      <c r="D148" s="141">
        <v>1013.5</v>
      </c>
      <c r="E148" s="141">
        <v>399.83</v>
      </c>
      <c r="F148" s="141">
        <v>30868.9</v>
      </c>
      <c r="G148" s="141">
        <v>61062.55</v>
      </c>
      <c r="H148" s="141">
        <v>0</v>
      </c>
      <c r="I148" s="141">
        <v>57193.65</v>
      </c>
      <c r="J148" s="141">
        <v>22748.26</v>
      </c>
      <c r="K148" s="141">
        <v>29384.42</v>
      </c>
      <c r="L148" s="141">
        <v>62852.49</v>
      </c>
      <c r="M148" s="141">
        <v>0</v>
      </c>
      <c r="N148" s="141">
        <v>0</v>
      </c>
      <c r="O148" s="141">
        <v>-22768.65</v>
      </c>
      <c r="P148" s="141">
        <v>-6636.16</v>
      </c>
      <c r="Q148" s="141">
        <v>-29404.81</v>
      </c>
      <c r="R148" s="182"/>
      <c r="S148" s="144">
        <v>0.88</v>
      </c>
      <c r="T148" s="144">
        <v>0.66</v>
      </c>
      <c r="U148" s="144">
        <v>0.77</v>
      </c>
      <c r="V148" s="183"/>
      <c r="W148" s="148">
        <v>46.75</v>
      </c>
      <c r="X148" s="149">
        <f t="shared" si="43"/>
        <v>2014</v>
      </c>
      <c r="Y148" s="84"/>
      <c r="Z148" s="84"/>
      <c r="AA148" s="84"/>
      <c r="AB148" s="84"/>
      <c r="AC148" s="84"/>
      <c r="AD148" s="84"/>
      <c r="AE148" s="84"/>
      <c r="AF148" s="84"/>
      <c r="AG148" s="102"/>
      <c r="AH148" s="84"/>
      <c r="AI148" s="102"/>
      <c r="AJ148" s="139"/>
    </row>
    <row r="149" spans="1:36" s="60" customFormat="1" ht="12">
      <c r="A149" s="177">
        <v>2015</v>
      </c>
      <c r="B149" s="141">
        <v>50599</v>
      </c>
      <c r="C149" s="142">
        <v>45698.12</v>
      </c>
      <c r="D149" s="141">
        <v>962.13</v>
      </c>
      <c r="E149" s="141">
        <v>410.39</v>
      </c>
      <c r="F149" s="141">
        <v>33709.43</v>
      </c>
      <c r="G149" s="141">
        <v>61390.82</v>
      </c>
      <c r="H149" s="141">
        <v>0</v>
      </c>
      <c r="I149" s="141">
        <v>57576.74</v>
      </c>
      <c r="J149" s="141">
        <v>22926.25</v>
      </c>
      <c r="K149" s="141">
        <v>32289.82</v>
      </c>
      <c r="L149" s="141">
        <v>64835.37</v>
      </c>
      <c r="M149" s="141">
        <v>0</v>
      </c>
      <c r="N149" s="141">
        <v>0</v>
      </c>
      <c r="O149" s="141">
        <v>-16889.58</v>
      </c>
      <c r="P149" s="141">
        <v>-9363.57</v>
      </c>
      <c r="Q149" s="141">
        <v>-26253.15</v>
      </c>
      <c r="R149" s="182"/>
      <c r="S149" s="144">
        <v>0.82</v>
      </c>
      <c r="T149" s="144">
        <v>0.74</v>
      </c>
      <c r="U149" s="144">
        <v>0.74</v>
      </c>
      <c r="V149" s="183"/>
      <c r="W149" s="148">
        <v>49.8</v>
      </c>
      <c r="X149" s="149">
        <v>2015</v>
      </c>
      <c r="Y149" s="84"/>
      <c r="Z149" s="84"/>
      <c r="AA149" s="84"/>
      <c r="AB149" s="84"/>
      <c r="AC149" s="84"/>
      <c r="AD149" s="84"/>
      <c r="AE149" s="84"/>
      <c r="AF149" s="84"/>
      <c r="AG149" s="102"/>
      <c r="AH149" s="84"/>
      <c r="AI149" s="102"/>
      <c r="AJ149" s="139"/>
    </row>
    <row r="150" spans="1:36" s="60" customFormat="1" ht="12">
      <c r="A150" s="177">
        <v>2016</v>
      </c>
      <c r="B150" s="141">
        <v>48789.06</v>
      </c>
      <c r="C150" s="142">
        <v>47872.07</v>
      </c>
      <c r="D150" s="141">
        <v>966.37</v>
      </c>
      <c r="E150" s="141">
        <v>427.49</v>
      </c>
      <c r="F150" s="141">
        <v>34855.78</v>
      </c>
      <c r="G150" s="141">
        <v>60395.44</v>
      </c>
      <c r="H150" s="141">
        <v>0</v>
      </c>
      <c r="I150" s="141">
        <v>56625.55</v>
      </c>
      <c r="J150" s="141">
        <v>24264.58</v>
      </c>
      <c r="K150" s="141">
        <v>35142.59</v>
      </c>
      <c r="L150" s="141">
        <v>66193.5</v>
      </c>
      <c r="M150" s="141">
        <v>0</v>
      </c>
      <c r="N150" s="141">
        <v>0</v>
      </c>
      <c r="O150" s="141">
        <v>-13933.28</v>
      </c>
      <c r="P150" s="141">
        <v>-10878.01</v>
      </c>
      <c r="Q150" s="141">
        <v>-24811.29</v>
      </c>
      <c r="R150" s="182"/>
      <c r="S150" s="144">
        <v>0.81</v>
      </c>
      <c r="T150" s="144">
        <v>0.79</v>
      </c>
      <c r="U150" s="144">
        <v>0.73</v>
      </c>
      <c r="V150" s="183"/>
      <c r="W150" s="148">
        <v>53.09</v>
      </c>
      <c r="X150" s="149">
        <f t="shared" si="43"/>
        <v>2016</v>
      </c>
      <c r="Y150" s="84"/>
      <c r="Z150" s="84"/>
      <c r="AA150" s="84"/>
      <c r="AB150" s="84"/>
      <c r="AC150" s="84"/>
      <c r="AD150" s="84"/>
      <c r="AE150" s="84"/>
      <c r="AF150" s="84"/>
      <c r="AG150" s="102"/>
      <c r="AH150" s="84"/>
      <c r="AI150" s="102"/>
      <c r="AJ150" s="139"/>
    </row>
    <row r="151" spans="1:36" s="60" customFormat="1" ht="12">
      <c r="A151" s="177">
        <v>2017</v>
      </c>
      <c r="B151" s="141">
        <v>53290.81</v>
      </c>
      <c r="C151" s="142">
        <v>47049.29</v>
      </c>
      <c r="D151" s="141">
        <v>835.68</v>
      </c>
      <c r="E151" s="141">
        <v>418.96</v>
      </c>
      <c r="F151" s="141">
        <v>38318.84</v>
      </c>
      <c r="G151" s="141">
        <v>60256.6</v>
      </c>
      <c r="H151" s="141">
        <v>0</v>
      </c>
      <c r="I151" s="141">
        <v>56406.63</v>
      </c>
      <c r="J151" s="141">
        <v>23128.45</v>
      </c>
      <c r="K151" s="141">
        <v>34634.22</v>
      </c>
      <c r="L151" s="141">
        <v>67317.87</v>
      </c>
      <c r="M151" s="141">
        <v>0</v>
      </c>
      <c r="N151" s="141">
        <v>0</v>
      </c>
      <c r="O151" s="141">
        <v>-14971.97</v>
      </c>
      <c r="P151" s="141">
        <v>-11505.77</v>
      </c>
      <c r="Q151" s="141">
        <v>-26477.74</v>
      </c>
      <c r="R151" s="182"/>
      <c r="S151" s="144">
        <v>0.88</v>
      </c>
      <c r="T151" s="144">
        <v>0.78</v>
      </c>
      <c r="U151" s="144">
        <v>0.81</v>
      </c>
      <c r="V151" s="183"/>
      <c r="W151" s="148">
        <v>51.45</v>
      </c>
      <c r="X151" s="149">
        <f>A151</f>
        <v>2017</v>
      </c>
      <c r="Y151" s="84"/>
      <c r="Z151" s="84"/>
      <c r="AA151" s="84"/>
      <c r="AB151" s="84"/>
      <c r="AC151" s="84"/>
      <c r="AD151" s="84"/>
      <c r="AE151" s="84"/>
      <c r="AF151" s="84"/>
      <c r="AG151" s="102"/>
      <c r="AH151" s="84"/>
      <c r="AI151" s="102"/>
      <c r="AJ151" s="139"/>
    </row>
    <row r="152" spans="1:36" s="60" customFormat="1" ht="12">
      <c r="A152" s="177">
        <v>2018</v>
      </c>
      <c r="B152" s="141">
        <v>52282.94</v>
      </c>
      <c r="C152" s="142">
        <v>51550.72</v>
      </c>
      <c r="D152" s="141">
        <v>1529.77</v>
      </c>
      <c r="E152" s="141">
        <v>363.18</v>
      </c>
      <c r="F152" s="141">
        <v>44507.91</v>
      </c>
      <c r="G152" s="141">
        <v>58697.25</v>
      </c>
      <c r="H152" s="141">
        <v>0</v>
      </c>
      <c r="I152" s="141">
        <v>54871.01</v>
      </c>
      <c r="J152" s="141">
        <v>22259.75</v>
      </c>
      <c r="K152" s="141">
        <v>35187.68</v>
      </c>
      <c r="L152" s="141">
        <v>66394.27</v>
      </c>
      <c r="M152" s="141">
        <v>0</v>
      </c>
      <c r="N152" s="141">
        <v>0</v>
      </c>
      <c r="O152" s="141">
        <v>-7775.03</v>
      </c>
      <c r="P152" s="141">
        <v>-12927.93</v>
      </c>
      <c r="Q152" s="141">
        <v>-20702.96</v>
      </c>
      <c r="R152" s="182"/>
      <c r="S152" s="144">
        <v>0.89</v>
      </c>
      <c r="T152" s="144">
        <v>0.88</v>
      </c>
      <c r="U152" s="144">
        <v>0.86</v>
      </c>
      <c r="V152" s="183"/>
      <c r="W152" s="148">
        <v>53</v>
      </c>
      <c r="X152" s="149">
        <f>A152</f>
        <v>2018</v>
      </c>
      <c r="Y152" s="84"/>
      <c r="Z152" s="84"/>
      <c r="AA152" s="84"/>
      <c r="AB152" s="84"/>
      <c r="AC152" s="84"/>
      <c r="AD152" s="84"/>
      <c r="AE152" s="84"/>
      <c r="AF152" s="84"/>
      <c r="AG152" s="102"/>
      <c r="AH152" s="84"/>
      <c r="AI152" s="102"/>
      <c r="AJ152" s="139"/>
    </row>
    <row r="153" spans="1:36" s="60" customFormat="1" ht="12">
      <c r="A153" s="177">
        <v>2019</v>
      </c>
      <c r="B153" s="141">
        <v>51548.92</v>
      </c>
      <c r="C153" s="142">
        <v>52856.18</v>
      </c>
      <c r="D153" s="141">
        <v>1472.44</v>
      </c>
      <c r="E153" s="141">
        <v>367.81</v>
      </c>
      <c r="F153" s="141">
        <v>44939.38</v>
      </c>
      <c r="G153" s="141">
        <v>59253.49</v>
      </c>
      <c r="H153" s="141">
        <v>0</v>
      </c>
      <c r="I153" s="141">
        <v>55407.36</v>
      </c>
      <c r="J153" s="141">
        <v>20514.65</v>
      </c>
      <c r="K153" s="141">
        <v>32957.51</v>
      </c>
      <c r="L153" s="141">
        <v>65059.61</v>
      </c>
      <c r="M153" s="141">
        <v>0</v>
      </c>
      <c r="N153" s="141">
        <v>0</v>
      </c>
      <c r="O153" s="141">
        <v>-6609.54</v>
      </c>
      <c r="P153" s="141">
        <v>-12442.86</v>
      </c>
      <c r="Q153" s="141">
        <v>-19052.4</v>
      </c>
      <c r="R153" s="182"/>
      <c r="S153" s="144">
        <v>0.87</v>
      </c>
      <c r="T153" s="144">
        <v>0.89</v>
      </c>
      <c r="U153" s="144">
        <v>0.85</v>
      </c>
      <c r="V153" s="183"/>
      <c r="W153" s="148">
        <v>50.66</v>
      </c>
      <c r="X153" s="149">
        <f>A153</f>
        <v>2019</v>
      </c>
      <c r="Y153" s="84"/>
      <c r="Z153" s="84"/>
      <c r="AA153" s="84"/>
      <c r="AB153" s="84"/>
      <c r="AC153" s="84"/>
      <c r="AD153" s="84"/>
      <c r="AE153" s="84"/>
      <c r="AF153" s="84"/>
      <c r="AG153" s="102"/>
      <c r="AH153" s="84"/>
      <c r="AI153" s="102"/>
      <c r="AJ153" s="139"/>
    </row>
    <row r="154" spans="1:36" s="60" customFormat="1" ht="12">
      <c r="A154" s="177">
        <v>2020</v>
      </c>
      <c r="B154" s="141">
        <v>39573.46</v>
      </c>
      <c r="C154" s="142">
        <v>49361.5</v>
      </c>
      <c r="D154" s="141">
        <v>1433.29</v>
      </c>
      <c r="E154" s="141">
        <v>376.24</v>
      </c>
      <c r="F154" s="141">
        <v>39914.71</v>
      </c>
      <c r="G154" s="141">
        <v>48232.6</v>
      </c>
      <c r="H154" s="141">
        <v>0</v>
      </c>
      <c r="I154" s="141">
        <v>45262.02</v>
      </c>
      <c r="J154" s="141">
        <v>18631.11</v>
      </c>
      <c r="K154" s="141">
        <v>24554.18</v>
      </c>
      <c r="L154" s="141">
        <v>49790.59</v>
      </c>
      <c r="M154" s="141">
        <v>0</v>
      </c>
      <c r="N154" s="141">
        <v>0</v>
      </c>
      <c r="O154" s="141">
        <v>341.25</v>
      </c>
      <c r="P154" s="141">
        <v>-5923.07</v>
      </c>
      <c r="Q154" s="141">
        <v>-5581.82</v>
      </c>
      <c r="R154" s="182"/>
      <c r="S154" s="144">
        <v>0.82</v>
      </c>
      <c r="T154" s="144">
        <v>1.02</v>
      </c>
      <c r="U154" s="144">
        <v>0.81</v>
      </c>
      <c r="V154" s="183"/>
      <c r="W154" s="148">
        <v>49.31</v>
      </c>
      <c r="X154" s="149">
        <v>2020</v>
      </c>
      <c r="Y154" s="84"/>
      <c r="Z154" s="84"/>
      <c r="AA154" s="84"/>
      <c r="AB154" s="84"/>
      <c r="AC154" s="84"/>
      <c r="AD154" s="84"/>
      <c r="AE154" s="84"/>
      <c r="AF154" s="84"/>
      <c r="AG154" s="102"/>
      <c r="AH154" s="84"/>
      <c r="AI154" s="102"/>
      <c r="AJ154" s="139"/>
    </row>
    <row r="155" spans="1:36" s="60" customFormat="1" ht="12">
      <c r="A155" s="177">
        <v>2021</v>
      </c>
      <c r="B155" s="141">
        <v>41770.66</v>
      </c>
      <c r="C155" s="142">
        <v>41159.05</v>
      </c>
      <c r="D155" s="141">
        <v>1285.96</v>
      </c>
      <c r="E155" s="141">
        <v>295.33</v>
      </c>
      <c r="F155" s="141">
        <v>33850.41</v>
      </c>
      <c r="G155" s="141">
        <v>48794.19</v>
      </c>
      <c r="H155" s="141"/>
      <c r="I155" s="141">
        <v>45485.17</v>
      </c>
      <c r="J155" s="141">
        <v>18270.39</v>
      </c>
      <c r="K155" s="141">
        <v>24660.15</v>
      </c>
      <c r="L155" s="141">
        <v>51871.02</v>
      </c>
      <c r="M155" s="141"/>
      <c r="N155" s="141"/>
      <c r="O155" s="141">
        <v>-7920.25</v>
      </c>
      <c r="P155" s="141">
        <v>-6389.76</v>
      </c>
      <c r="Q155" s="141">
        <v>-14310.01</v>
      </c>
      <c r="R155" s="182"/>
      <c r="S155" s="144">
        <v>0.86</v>
      </c>
      <c r="T155" s="144">
        <v>0.84</v>
      </c>
      <c r="U155" s="144">
        <v>0.82</v>
      </c>
      <c r="V155" s="183"/>
      <c r="W155" s="148">
        <v>47.54</v>
      </c>
      <c r="X155" s="149">
        <f>A155</f>
        <v>2021</v>
      </c>
      <c r="Y155" s="84"/>
      <c r="Z155" s="84"/>
      <c r="AA155" s="84"/>
      <c r="AB155" s="84"/>
      <c r="AC155" s="84"/>
      <c r="AD155" s="84"/>
      <c r="AE155" s="84"/>
      <c r="AF155" s="84"/>
      <c r="AG155" s="102"/>
      <c r="AH155" s="84"/>
      <c r="AI155" s="102"/>
      <c r="AJ155" s="139"/>
    </row>
    <row r="156" spans="1:36" s="60" customFormat="1" ht="12.75" thickBot="1">
      <c r="A156" s="161">
        <v>2022</v>
      </c>
      <c r="B156" s="199">
        <v>46577.99</v>
      </c>
      <c r="C156" s="200">
        <v>38036.8</v>
      </c>
      <c r="D156" s="209">
        <v>1259</v>
      </c>
      <c r="E156" s="199">
        <v>284.6</v>
      </c>
      <c r="F156" s="199">
        <v>30928.76</v>
      </c>
      <c r="G156" s="199">
        <v>54826.88</v>
      </c>
      <c r="H156" s="199"/>
      <c r="I156" s="199">
        <v>51070.310000000005</v>
      </c>
      <c r="J156" s="199">
        <v>21070.74</v>
      </c>
      <c r="K156" s="199">
        <v>29008.07</v>
      </c>
      <c r="L156" s="199">
        <v>56569.28</v>
      </c>
      <c r="M156" s="199"/>
      <c r="N156" s="199"/>
      <c r="O156" s="199">
        <v>-15649.23</v>
      </c>
      <c r="P156" s="199">
        <v>-7937.329999999998</v>
      </c>
      <c r="Q156" s="199">
        <v>-23586.559999999998</v>
      </c>
      <c r="R156" s="201"/>
      <c r="S156" s="202">
        <v>0.8495466092544387</v>
      </c>
      <c r="T156" s="202">
        <v>0.693761891977074</v>
      </c>
      <c r="U156" s="202">
        <v>0.8131272872586547</v>
      </c>
      <c r="V156" s="203"/>
      <c r="W156" s="204">
        <v>51.27883897408629</v>
      </c>
      <c r="X156" s="140">
        <v>2022</v>
      </c>
      <c r="Y156" s="84"/>
      <c r="Z156" s="84"/>
      <c r="AA156" s="84"/>
      <c r="AB156" s="84"/>
      <c r="AC156" s="84"/>
      <c r="AD156" s="84"/>
      <c r="AE156" s="84"/>
      <c r="AF156" s="84"/>
      <c r="AG156" s="102"/>
      <c r="AH156" s="84"/>
      <c r="AI156" s="102"/>
      <c r="AJ156" s="139"/>
    </row>
    <row r="157" spans="1:23" s="164" customFormat="1" ht="9.75" customHeight="1" thickTop="1">
      <c r="A157" s="162"/>
      <c r="B157" s="163"/>
      <c r="C157" s="163"/>
      <c r="D157" s="163"/>
      <c r="E157" s="163"/>
      <c r="F157" s="163"/>
      <c r="G157" s="163"/>
      <c r="I157" s="163"/>
      <c r="J157" s="163"/>
      <c r="K157" s="163"/>
      <c r="L157" s="163"/>
      <c r="M157" s="165"/>
      <c r="O157" s="163"/>
      <c r="P157" s="163"/>
      <c r="Q157" s="163"/>
      <c r="R157" s="166"/>
      <c r="S157" s="163"/>
      <c r="T157" s="163"/>
      <c r="U157" s="163"/>
      <c r="V157" s="166"/>
      <c r="W157" s="163"/>
    </row>
    <row r="158" spans="2:23" ht="12.75">
      <c r="B158" s="194" t="s">
        <v>156</v>
      </c>
      <c r="C158" s="33"/>
      <c r="D158" s="33"/>
      <c r="E158" s="33"/>
      <c r="F158" s="33"/>
      <c r="G158" s="33"/>
      <c r="H158" s="33"/>
      <c r="I158" s="33"/>
      <c r="J158" s="33"/>
      <c r="P158" s="33"/>
      <c r="Q158" s="33"/>
      <c r="R158" s="33"/>
      <c r="S158" s="33"/>
      <c r="T158" s="33"/>
      <c r="U158" s="33"/>
      <c r="V158" s="33"/>
      <c r="W158" s="33"/>
    </row>
    <row r="159" spans="2:23" ht="12.75">
      <c r="B159" s="194" t="s">
        <v>155</v>
      </c>
      <c r="C159" s="33"/>
      <c r="D159" s="33"/>
      <c r="E159" s="33"/>
      <c r="F159" s="33"/>
      <c r="G159" s="33"/>
      <c r="H159" s="33"/>
      <c r="I159" s="33"/>
      <c r="J159" s="33"/>
      <c r="P159" s="33"/>
      <c r="Q159" s="33"/>
      <c r="R159" s="33"/>
      <c r="S159" s="33"/>
      <c r="T159" s="33"/>
      <c r="U159" s="33"/>
      <c r="V159" s="33"/>
      <c r="W159" s="33"/>
    </row>
    <row r="160" spans="2:15" ht="12.75">
      <c r="B160" s="194" t="s">
        <v>75</v>
      </c>
      <c r="C160" s="33"/>
      <c r="D160" s="33"/>
      <c r="E160" s="33"/>
      <c r="F160" s="33"/>
      <c r="G160" s="33"/>
      <c r="H160" s="33"/>
      <c r="I160" s="33"/>
      <c r="J160" s="33"/>
      <c r="O160" s="34"/>
    </row>
    <row r="161" spans="2:10" ht="12.75">
      <c r="B161" s="194" t="s">
        <v>30</v>
      </c>
      <c r="C161" s="33"/>
      <c r="D161" s="33"/>
      <c r="E161" s="33"/>
      <c r="F161" s="33"/>
      <c r="G161" s="33"/>
      <c r="H161" s="33"/>
      <c r="I161" s="33"/>
      <c r="J161" s="33"/>
    </row>
    <row r="162" spans="2:10" ht="12.75">
      <c r="B162" s="194" t="s">
        <v>31</v>
      </c>
      <c r="C162" s="33"/>
      <c r="D162" s="33"/>
      <c r="E162" s="33"/>
      <c r="F162" s="33"/>
      <c r="G162" s="33"/>
      <c r="H162" s="33"/>
      <c r="I162" s="33"/>
      <c r="J162" s="33"/>
    </row>
    <row r="163" ht="12.75">
      <c r="B163" s="194" t="s">
        <v>29</v>
      </c>
    </row>
    <row r="164" ht="12.75">
      <c r="B164" s="194" t="s">
        <v>76</v>
      </c>
    </row>
    <row r="165" ht="12.75">
      <c r="B165" s="194" t="s">
        <v>176</v>
      </c>
    </row>
    <row r="166" ht="12">
      <c r="B166" s="198" t="s">
        <v>177</v>
      </c>
    </row>
    <row r="167" ht="12.75">
      <c r="B167" s="194" t="s">
        <v>167</v>
      </c>
    </row>
    <row r="169" spans="2:23" ht="12">
      <c r="B169" s="34"/>
      <c r="C169" s="34"/>
      <c r="D169" s="34"/>
      <c r="E169" s="34"/>
      <c r="F169" s="34"/>
      <c r="G169" s="34"/>
      <c r="H169" s="34"/>
      <c r="I169" s="34"/>
      <c r="J169" s="34"/>
      <c r="K169" s="34"/>
      <c r="L169" s="34"/>
      <c r="M169" s="34"/>
      <c r="N169" s="34"/>
      <c r="O169" s="34"/>
      <c r="P169" s="34"/>
      <c r="Q169" s="34"/>
      <c r="R169" s="34"/>
      <c r="S169" s="34"/>
      <c r="T169" s="34"/>
      <c r="U169" s="34"/>
      <c r="V169" s="34"/>
      <c r="W169" s="34"/>
    </row>
    <row r="170" spans="2:23" ht="12">
      <c r="B170" s="34"/>
      <c r="C170" s="34"/>
      <c r="D170" s="34"/>
      <c r="E170" s="34"/>
      <c r="F170" s="34"/>
      <c r="G170" s="34"/>
      <c r="H170" s="34"/>
      <c r="I170" s="34"/>
      <c r="J170" s="34"/>
      <c r="K170" s="34"/>
      <c r="L170" s="34"/>
      <c r="M170" s="34"/>
      <c r="N170" s="34"/>
      <c r="O170" s="34"/>
      <c r="P170" s="34"/>
      <c r="Q170" s="34"/>
      <c r="R170" s="34"/>
      <c r="S170" s="34"/>
      <c r="T170" s="34"/>
      <c r="U170" s="34"/>
      <c r="V170" s="34"/>
      <c r="W170" s="34"/>
    </row>
    <row r="171" spans="2:23" ht="12">
      <c r="B171" s="34"/>
      <c r="C171" s="34"/>
      <c r="D171" s="34"/>
      <c r="E171" s="34"/>
      <c r="F171" s="34"/>
      <c r="G171" s="34"/>
      <c r="H171" s="34"/>
      <c r="I171" s="34"/>
      <c r="J171" s="34"/>
      <c r="K171" s="34"/>
      <c r="L171" s="34"/>
      <c r="M171" s="34"/>
      <c r="N171" s="34"/>
      <c r="O171" s="34"/>
      <c r="P171" s="34"/>
      <c r="Q171" s="34"/>
      <c r="R171" s="34"/>
      <c r="S171" s="34"/>
      <c r="T171" s="34"/>
      <c r="U171" s="34"/>
      <c r="V171" s="34"/>
      <c r="W171" s="34"/>
    </row>
    <row r="172" spans="2:23" ht="12">
      <c r="B172" s="34"/>
      <c r="C172" s="34"/>
      <c r="D172" s="34"/>
      <c r="E172" s="34"/>
      <c r="F172" s="34"/>
      <c r="G172" s="34"/>
      <c r="H172" s="34"/>
      <c r="I172" s="34"/>
      <c r="J172" s="34"/>
      <c r="K172" s="34"/>
      <c r="L172" s="34"/>
      <c r="M172" s="34"/>
      <c r="N172" s="34"/>
      <c r="O172" s="34"/>
      <c r="P172" s="34"/>
      <c r="Q172" s="34"/>
      <c r="R172" s="34"/>
      <c r="S172" s="34"/>
      <c r="T172" s="34"/>
      <c r="U172" s="34"/>
      <c r="V172" s="34"/>
      <c r="W172" s="34"/>
    </row>
    <row r="173" spans="2:23" ht="12">
      <c r="B173" s="34"/>
      <c r="C173" s="34"/>
      <c r="D173" s="34"/>
      <c r="E173" s="34"/>
      <c r="F173" s="34"/>
      <c r="G173" s="34"/>
      <c r="H173" s="34"/>
      <c r="I173" s="34"/>
      <c r="J173" s="34"/>
      <c r="K173" s="34"/>
      <c r="L173" s="34"/>
      <c r="M173" s="34"/>
      <c r="N173" s="34"/>
      <c r="O173" s="34"/>
      <c r="P173" s="34"/>
      <c r="Q173" s="34"/>
      <c r="R173" s="34"/>
      <c r="S173" s="34"/>
      <c r="T173" s="34"/>
      <c r="U173" s="34"/>
      <c r="V173" s="34"/>
      <c r="W173" s="34"/>
    </row>
    <row r="174" spans="2:23" ht="12">
      <c r="B174" s="34"/>
      <c r="C174" s="34"/>
      <c r="D174" s="34"/>
      <c r="E174" s="34"/>
      <c r="F174" s="34"/>
      <c r="G174" s="34"/>
      <c r="H174" s="34"/>
      <c r="I174" s="34"/>
      <c r="J174" s="34"/>
      <c r="K174" s="34"/>
      <c r="L174" s="34"/>
      <c r="M174" s="34"/>
      <c r="N174" s="34"/>
      <c r="O174" s="34"/>
      <c r="P174" s="34"/>
      <c r="Q174" s="34"/>
      <c r="R174" s="34"/>
      <c r="S174" s="34"/>
      <c r="T174" s="34"/>
      <c r="U174" s="34"/>
      <c r="V174" s="34"/>
      <c r="W174" s="34"/>
    </row>
    <row r="175" spans="2:23" ht="12">
      <c r="B175" s="34"/>
      <c r="C175" s="34"/>
      <c r="D175" s="34"/>
      <c r="E175" s="34"/>
      <c r="F175" s="34"/>
      <c r="G175" s="34"/>
      <c r="H175" s="34"/>
      <c r="I175" s="34"/>
      <c r="J175" s="34"/>
      <c r="K175" s="34"/>
      <c r="L175" s="34"/>
      <c r="M175" s="34"/>
      <c r="N175" s="34"/>
      <c r="O175" s="34"/>
      <c r="P175" s="34"/>
      <c r="Q175" s="34"/>
      <c r="R175" s="34"/>
      <c r="S175" s="34"/>
      <c r="T175" s="34"/>
      <c r="U175" s="34"/>
      <c r="V175" s="34"/>
      <c r="W175" s="34"/>
    </row>
    <row r="176" spans="2:23" ht="12">
      <c r="B176" s="34"/>
      <c r="C176" s="34"/>
      <c r="D176" s="34"/>
      <c r="E176" s="34"/>
      <c r="F176" s="34"/>
      <c r="G176" s="34"/>
      <c r="H176" s="34"/>
      <c r="I176" s="34"/>
      <c r="J176" s="34"/>
      <c r="K176" s="34"/>
      <c r="L176" s="34"/>
      <c r="M176" s="34"/>
      <c r="N176" s="34"/>
      <c r="O176" s="34"/>
      <c r="P176" s="34"/>
      <c r="Q176" s="34"/>
      <c r="R176" s="34"/>
      <c r="S176" s="34"/>
      <c r="T176" s="34"/>
      <c r="U176" s="34"/>
      <c r="V176" s="34"/>
      <c r="W176" s="34"/>
    </row>
    <row r="177" spans="2:23" ht="12">
      <c r="B177" s="34"/>
      <c r="C177" s="34"/>
      <c r="D177" s="34"/>
      <c r="E177" s="34"/>
      <c r="F177" s="34"/>
      <c r="G177" s="34"/>
      <c r="H177" s="34"/>
      <c r="I177" s="34"/>
      <c r="J177" s="34"/>
      <c r="K177" s="34"/>
      <c r="L177" s="34"/>
      <c r="M177" s="34"/>
      <c r="N177" s="34"/>
      <c r="O177" s="34"/>
      <c r="P177" s="34"/>
      <c r="Q177" s="34"/>
      <c r="R177" s="34"/>
      <c r="S177" s="34"/>
      <c r="T177" s="34"/>
      <c r="U177" s="34"/>
      <c r="V177" s="34"/>
      <c r="W177" s="34"/>
    </row>
    <row r="178" spans="2:23" ht="12">
      <c r="B178" s="34"/>
      <c r="C178" s="34"/>
      <c r="D178" s="34"/>
      <c r="E178" s="34"/>
      <c r="F178" s="34"/>
      <c r="G178" s="34"/>
      <c r="H178" s="34"/>
      <c r="I178" s="34"/>
      <c r="J178" s="34"/>
      <c r="K178" s="34"/>
      <c r="L178" s="34"/>
      <c r="M178" s="34"/>
      <c r="N178" s="34"/>
      <c r="O178" s="34"/>
      <c r="P178" s="34"/>
      <c r="Q178" s="34"/>
      <c r="R178" s="34"/>
      <c r="S178" s="34"/>
      <c r="T178" s="34"/>
      <c r="U178" s="34"/>
      <c r="V178" s="34"/>
      <c r="W178" s="34"/>
    </row>
    <row r="179" spans="2:23" ht="12">
      <c r="B179" s="34"/>
      <c r="C179" s="34"/>
      <c r="D179" s="34"/>
      <c r="E179" s="34"/>
      <c r="F179" s="34"/>
      <c r="G179" s="34"/>
      <c r="H179" s="34"/>
      <c r="I179" s="34"/>
      <c r="J179" s="34"/>
      <c r="K179" s="34"/>
      <c r="L179" s="34"/>
      <c r="M179" s="34"/>
      <c r="N179" s="34"/>
      <c r="O179" s="34"/>
      <c r="P179" s="34"/>
      <c r="Q179" s="34"/>
      <c r="R179" s="34"/>
      <c r="S179" s="34"/>
      <c r="T179" s="34"/>
      <c r="U179" s="34"/>
      <c r="V179" s="34"/>
      <c r="W179" s="34"/>
    </row>
    <row r="180" spans="2:23" ht="12">
      <c r="B180" s="34"/>
      <c r="C180" s="34"/>
      <c r="D180" s="34"/>
      <c r="E180" s="34"/>
      <c r="F180" s="34"/>
      <c r="G180" s="34"/>
      <c r="H180" s="34"/>
      <c r="I180" s="34"/>
      <c r="J180" s="34"/>
      <c r="K180" s="34"/>
      <c r="L180" s="34"/>
      <c r="M180" s="34"/>
      <c r="N180" s="34"/>
      <c r="O180" s="34"/>
      <c r="P180" s="34"/>
      <c r="Q180" s="34"/>
      <c r="R180" s="34"/>
      <c r="S180" s="34"/>
      <c r="T180" s="34"/>
      <c r="U180" s="34"/>
      <c r="V180" s="34"/>
      <c r="W180" s="34"/>
    </row>
    <row r="181" spans="2:23" ht="12">
      <c r="B181" s="34"/>
      <c r="C181" s="34"/>
      <c r="D181" s="34"/>
      <c r="E181" s="34"/>
      <c r="F181" s="34"/>
      <c r="G181" s="34"/>
      <c r="H181" s="34"/>
      <c r="I181" s="34"/>
      <c r="J181" s="34"/>
      <c r="K181" s="34"/>
      <c r="L181" s="34"/>
      <c r="M181" s="34"/>
      <c r="N181" s="34"/>
      <c r="O181" s="34"/>
      <c r="P181" s="34"/>
      <c r="Q181" s="34"/>
      <c r="R181" s="34"/>
      <c r="S181" s="34"/>
      <c r="T181" s="34"/>
      <c r="U181" s="34"/>
      <c r="V181" s="34"/>
      <c r="W181" s="34"/>
    </row>
    <row r="182" spans="2:23" ht="12">
      <c r="B182" s="34"/>
      <c r="C182" s="34"/>
      <c r="D182" s="34"/>
      <c r="E182" s="34"/>
      <c r="F182" s="34"/>
      <c r="G182" s="34"/>
      <c r="H182" s="34"/>
      <c r="I182" s="34"/>
      <c r="J182" s="34"/>
      <c r="K182" s="34"/>
      <c r="L182" s="34"/>
      <c r="M182" s="34"/>
      <c r="N182" s="34"/>
      <c r="O182" s="34"/>
      <c r="P182" s="34"/>
      <c r="Q182" s="34"/>
      <c r="R182" s="34"/>
      <c r="S182" s="34"/>
      <c r="T182" s="34"/>
      <c r="U182" s="34"/>
      <c r="V182" s="34"/>
      <c r="W182" s="34"/>
    </row>
    <row r="183" spans="2:23" ht="12">
      <c r="B183" s="34"/>
      <c r="C183" s="34"/>
      <c r="D183" s="34"/>
      <c r="E183" s="34"/>
      <c r="F183" s="34"/>
      <c r="G183" s="34"/>
      <c r="H183" s="34"/>
      <c r="I183" s="34"/>
      <c r="J183" s="34"/>
      <c r="K183" s="34"/>
      <c r="L183" s="34"/>
      <c r="M183" s="34"/>
      <c r="N183" s="34"/>
      <c r="O183" s="34"/>
      <c r="P183" s="34"/>
      <c r="Q183" s="34"/>
      <c r="R183" s="34"/>
      <c r="S183" s="34"/>
      <c r="T183" s="34"/>
      <c r="U183" s="34"/>
      <c r="V183" s="34"/>
      <c r="W183" s="34"/>
    </row>
    <row r="184" spans="2:23" ht="12">
      <c r="B184" s="34"/>
      <c r="C184" s="34"/>
      <c r="D184" s="34"/>
      <c r="E184" s="34"/>
      <c r="F184" s="34"/>
      <c r="G184" s="34"/>
      <c r="H184" s="34"/>
      <c r="I184" s="34"/>
      <c r="J184" s="34"/>
      <c r="K184" s="34"/>
      <c r="L184" s="34"/>
      <c r="M184" s="34"/>
      <c r="N184" s="34"/>
      <c r="O184" s="34"/>
      <c r="P184" s="34"/>
      <c r="Q184" s="34"/>
      <c r="R184" s="34"/>
      <c r="S184" s="34"/>
      <c r="T184" s="34"/>
      <c r="U184" s="34"/>
      <c r="V184" s="34"/>
      <c r="W184" s="34"/>
    </row>
    <row r="185" spans="2:23" ht="12">
      <c r="B185" s="34"/>
      <c r="C185" s="34"/>
      <c r="D185" s="34"/>
      <c r="E185" s="34"/>
      <c r="F185" s="34"/>
      <c r="G185" s="34"/>
      <c r="H185" s="34"/>
      <c r="I185" s="34"/>
      <c r="J185" s="34"/>
      <c r="K185" s="34"/>
      <c r="L185" s="34"/>
      <c r="M185" s="34"/>
      <c r="N185" s="34"/>
      <c r="O185" s="34"/>
      <c r="P185" s="34"/>
      <c r="Q185" s="34"/>
      <c r="R185" s="34"/>
      <c r="S185" s="34"/>
      <c r="T185" s="34"/>
      <c r="U185" s="34"/>
      <c r="V185" s="34"/>
      <c r="W185" s="34"/>
    </row>
    <row r="186" spans="2:23" ht="12">
      <c r="B186" s="34"/>
      <c r="C186" s="34"/>
      <c r="D186" s="34"/>
      <c r="E186" s="34"/>
      <c r="F186" s="34"/>
      <c r="G186" s="34"/>
      <c r="H186" s="34"/>
      <c r="I186" s="34"/>
      <c r="J186" s="34"/>
      <c r="K186" s="34"/>
      <c r="L186" s="34"/>
      <c r="M186" s="34"/>
      <c r="N186" s="34"/>
      <c r="O186" s="34"/>
      <c r="P186" s="34"/>
      <c r="Q186" s="34"/>
      <c r="R186" s="34"/>
      <c r="S186" s="34"/>
      <c r="T186" s="34"/>
      <c r="U186" s="34"/>
      <c r="V186" s="34"/>
      <c r="W186" s="34"/>
    </row>
    <row r="187" spans="2:23" ht="12">
      <c r="B187" s="34"/>
      <c r="C187" s="34"/>
      <c r="D187" s="34"/>
      <c r="E187" s="34"/>
      <c r="F187" s="34"/>
      <c r="G187" s="34"/>
      <c r="H187" s="34"/>
      <c r="I187" s="34"/>
      <c r="J187" s="34"/>
      <c r="K187" s="34"/>
      <c r="L187" s="34"/>
      <c r="M187" s="34"/>
      <c r="N187" s="34"/>
      <c r="O187" s="34"/>
      <c r="P187" s="34"/>
      <c r="Q187" s="34"/>
      <c r="R187" s="34"/>
      <c r="S187" s="34"/>
      <c r="T187" s="34"/>
      <c r="U187" s="34"/>
      <c r="V187" s="34"/>
      <c r="W187" s="34"/>
    </row>
    <row r="188" spans="2:23" ht="12">
      <c r="B188" s="34"/>
      <c r="C188" s="34"/>
      <c r="D188" s="34"/>
      <c r="E188" s="34"/>
      <c r="F188" s="34"/>
      <c r="G188" s="34"/>
      <c r="H188" s="34"/>
      <c r="I188" s="34"/>
      <c r="J188" s="34"/>
      <c r="K188" s="34"/>
      <c r="L188" s="34"/>
      <c r="M188" s="34"/>
      <c r="N188" s="34"/>
      <c r="O188" s="34"/>
      <c r="P188" s="34"/>
      <c r="Q188" s="34"/>
      <c r="R188" s="34"/>
      <c r="S188" s="34"/>
      <c r="T188" s="34"/>
      <c r="U188" s="34"/>
      <c r="V188" s="34"/>
      <c r="W188" s="34"/>
    </row>
    <row r="189" spans="2:23" ht="12">
      <c r="B189" s="34"/>
      <c r="C189" s="34"/>
      <c r="D189" s="34"/>
      <c r="E189" s="34"/>
      <c r="F189" s="34"/>
      <c r="G189" s="34"/>
      <c r="H189" s="34"/>
      <c r="I189" s="34"/>
      <c r="J189" s="34"/>
      <c r="K189" s="34"/>
      <c r="L189" s="34"/>
      <c r="M189" s="34"/>
      <c r="N189" s="34"/>
      <c r="O189" s="34"/>
      <c r="P189" s="34"/>
      <c r="Q189" s="34"/>
      <c r="R189" s="34"/>
      <c r="S189" s="34"/>
      <c r="T189" s="34"/>
      <c r="U189" s="34"/>
      <c r="V189" s="34"/>
      <c r="W189" s="34"/>
    </row>
    <row r="190" spans="2:23" ht="12">
      <c r="B190" s="34"/>
      <c r="C190" s="34"/>
      <c r="D190" s="34"/>
      <c r="E190" s="34"/>
      <c r="F190" s="34"/>
      <c r="G190" s="34"/>
      <c r="H190" s="34"/>
      <c r="I190" s="34"/>
      <c r="J190" s="34"/>
      <c r="K190" s="34"/>
      <c r="L190" s="34"/>
      <c r="M190" s="34"/>
      <c r="N190" s="34"/>
      <c r="O190" s="34"/>
      <c r="P190" s="34"/>
      <c r="Q190" s="34"/>
      <c r="R190" s="34"/>
      <c r="S190" s="34"/>
      <c r="T190" s="34"/>
      <c r="U190" s="34"/>
      <c r="V190" s="34"/>
      <c r="W190" s="34"/>
    </row>
    <row r="191" spans="2:23" ht="12">
      <c r="B191" s="34"/>
      <c r="C191" s="34"/>
      <c r="D191" s="34"/>
      <c r="E191" s="34"/>
      <c r="F191" s="34"/>
      <c r="G191" s="34"/>
      <c r="H191" s="34"/>
      <c r="I191" s="34"/>
      <c r="J191" s="34"/>
      <c r="K191" s="34"/>
      <c r="L191" s="34"/>
      <c r="M191" s="34"/>
      <c r="N191" s="34"/>
      <c r="O191" s="34"/>
      <c r="P191" s="34"/>
      <c r="Q191" s="34"/>
      <c r="R191" s="34"/>
      <c r="S191" s="34"/>
      <c r="T191" s="34"/>
      <c r="U191" s="34"/>
      <c r="V191" s="34"/>
      <c r="W191" s="34"/>
    </row>
    <row r="192" spans="2:23" ht="12">
      <c r="B192" s="34"/>
      <c r="C192" s="34"/>
      <c r="D192" s="34"/>
      <c r="E192" s="34"/>
      <c r="F192" s="34"/>
      <c r="G192" s="34"/>
      <c r="H192" s="34"/>
      <c r="I192" s="34"/>
      <c r="J192" s="34"/>
      <c r="K192" s="34"/>
      <c r="L192" s="34"/>
      <c r="M192" s="34"/>
      <c r="N192" s="34"/>
      <c r="O192" s="34"/>
      <c r="P192" s="34"/>
      <c r="Q192" s="34"/>
      <c r="R192" s="34"/>
      <c r="S192" s="34"/>
      <c r="T192" s="34"/>
      <c r="U192" s="34"/>
      <c r="V192" s="34"/>
      <c r="W192" s="34"/>
    </row>
    <row r="193" spans="2:23" ht="12">
      <c r="B193" s="34"/>
      <c r="C193" s="34"/>
      <c r="D193" s="34"/>
      <c r="E193" s="34"/>
      <c r="F193" s="34"/>
      <c r="G193" s="34"/>
      <c r="H193" s="34"/>
      <c r="I193" s="34"/>
      <c r="J193" s="34"/>
      <c r="K193" s="34"/>
      <c r="L193" s="34"/>
      <c r="M193" s="34"/>
      <c r="N193" s="34"/>
      <c r="O193" s="34"/>
      <c r="P193" s="34"/>
      <c r="Q193" s="34"/>
      <c r="R193" s="34"/>
      <c r="S193" s="34"/>
      <c r="T193" s="34"/>
      <c r="U193" s="34"/>
      <c r="V193" s="34"/>
      <c r="W193" s="34"/>
    </row>
    <row r="194" spans="2:23" ht="12">
      <c r="B194" s="34"/>
      <c r="C194" s="34"/>
      <c r="D194" s="34"/>
      <c r="E194" s="34"/>
      <c r="F194" s="34"/>
      <c r="G194" s="34"/>
      <c r="H194" s="34"/>
      <c r="I194" s="34"/>
      <c r="J194" s="34"/>
      <c r="K194" s="34"/>
      <c r="L194" s="34"/>
      <c r="M194" s="34"/>
      <c r="N194" s="34"/>
      <c r="O194" s="34"/>
      <c r="P194" s="34"/>
      <c r="Q194" s="34"/>
      <c r="R194" s="34"/>
      <c r="S194" s="34"/>
      <c r="T194" s="34"/>
      <c r="U194" s="34"/>
      <c r="V194" s="34"/>
      <c r="W194" s="34"/>
    </row>
    <row r="195" spans="2:23" ht="12">
      <c r="B195" s="34"/>
      <c r="C195" s="34"/>
      <c r="D195" s="34"/>
      <c r="E195" s="34"/>
      <c r="F195" s="34"/>
      <c r="G195" s="34"/>
      <c r="H195" s="34"/>
      <c r="I195" s="34"/>
      <c r="J195" s="34"/>
      <c r="K195" s="34"/>
      <c r="L195" s="34"/>
      <c r="M195" s="34"/>
      <c r="N195" s="34"/>
      <c r="O195" s="34"/>
      <c r="P195" s="34"/>
      <c r="Q195" s="34"/>
      <c r="R195" s="34"/>
      <c r="S195" s="34"/>
      <c r="T195" s="34"/>
      <c r="U195" s="34"/>
      <c r="V195" s="34"/>
      <c r="W195" s="34"/>
    </row>
    <row r="196" spans="2:23" ht="12">
      <c r="B196" s="34"/>
      <c r="C196" s="34"/>
      <c r="D196" s="34"/>
      <c r="E196" s="34"/>
      <c r="F196" s="34"/>
      <c r="G196" s="34"/>
      <c r="H196" s="34"/>
      <c r="I196" s="34"/>
      <c r="J196" s="34"/>
      <c r="K196" s="34"/>
      <c r="L196" s="34"/>
      <c r="M196" s="34"/>
      <c r="N196" s="34"/>
      <c r="O196" s="34"/>
      <c r="P196" s="34"/>
      <c r="Q196" s="34"/>
      <c r="R196" s="34"/>
      <c r="S196" s="34"/>
      <c r="T196" s="34"/>
      <c r="U196" s="34"/>
      <c r="V196" s="34"/>
      <c r="W196" s="34"/>
    </row>
    <row r="197" spans="2:23" ht="12">
      <c r="B197" s="34"/>
      <c r="C197" s="34"/>
      <c r="D197" s="34"/>
      <c r="E197" s="34"/>
      <c r="F197" s="34"/>
      <c r="G197" s="34"/>
      <c r="H197" s="34"/>
      <c r="I197" s="34"/>
      <c r="J197" s="34"/>
      <c r="K197" s="34"/>
      <c r="L197" s="34"/>
      <c r="M197" s="34"/>
      <c r="N197" s="34"/>
      <c r="O197" s="34"/>
      <c r="P197" s="34"/>
      <c r="Q197" s="34"/>
      <c r="R197" s="34"/>
      <c r="S197" s="34"/>
      <c r="T197" s="34"/>
      <c r="U197" s="34"/>
      <c r="V197" s="34"/>
      <c r="W197" s="34"/>
    </row>
    <row r="198" spans="2:23" ht="12">
      <c r="B198" s="34"/>
      <c r="C198" s="34"/>
      <c r="D198" s="34"/>
      <c r="E198" s="34"/>
      <c r="F198" s="34"/>
      <c r="G198" s="34"/>
      <c r="H198" s="34"/>
      <c r="I198" s="34"/>
      <c r="J198" s="34"/>
      <c r="K198" s="34"/>
      <c r="L198" s="34"/>
      <c r="M198" s="34"/>
      <c r="N198" s="34"/>
      <c r="O198" s="34"/>
      <c r="P198" s="34"/>
      <c r="Q198" s="34"/>
      <c r="R198" s="34"/>
      <c r="S198" s="34"/>
      <c r="T198" s="34"/>
      <c r="U198" s="34"/>
      <c r="V198" s="34"/>
      <c r="W198" s="34"/>
    </row>
    <row r="199" spans="2:23" ht="12">
      <c r="B199" s="34"/>
      <c r="C199" s="34"/>
      <c r="D199" s="34"/>
      <c r="E199" s="34"/>
      <c r="F199" s="34"/>
      <c r="G199" s="34"/>
      <c r="H199" s="34"/>
      <c r="I199" s="34"/>
      <c r="J199" s="34"/>
      <c r="K199" s="34"/>
      <c r="L199" s="34"/>
      <c r="M199" s="34"/>
      <c r="N199" s="34"/>
      <c r="O199" s="34"/>
      <c r="P199" s="34"/>
      <c r="Q199" s="34"/>
      <c r="R199" s="34"/>
      <c r="S199" s="34"/>
      <c r="T199" s="34"/>
      <c r="U199" s="34"/>
      <c r="V199" s="34"/>
      <c r="W199" s="34"/>
    </row>
    <row r="200" spans="2:23" ht="12">
      <c r="B200" s="34"/>
      <c r="C200" s="34"/>
      <c r="D200" s="34"/>
      <c r="E200" s="34"/>
      <c r="F200" s="34"/>
      <c r="G200" s="34"/>
      <c r="H200" s="34"/>
      <c r="I200" s="34"/>
      <c r="J200" s="34"/>
      <c r="K200" s="34"/>
      <c r="L200" s="34"/>
      <c r="M200" s="34"/>
      <c r="N200" s="34"/>
      <c r="O200" s="34"/>
      <c r="P200" s="34"/>
      <c r="Q200" s="34"/>
      <c r="R200" s="34"/>
      <c r="S200" s="34"/>
      <c r="T200" s="34"/>
      <c r="U200" s="34"/>
      <c r="V200" s="34"/>
      <c r="W200" s="34"/>
    </row>
    <row r="201" spans="2:23" ht="12">
      <c r="B201" s="34"/>
      <c r="C201" s="34"/>
      <c r="D201" s="34"/>
      <c r="E201" s="34"/>
      <c r="F201" s="34"/>
      <c r="G201" s="34"/>
      <c r="H201" s="34"/>
      <c r="I201" s="34"/>
      <c r="J201" s="34"/>
      <c r="K201" s="34"/>
      <c r="L201" s="34"/>
      <c r="M201" s="34"/>
      <c r="N201" s="34"/>
      <c r="O201" s="34"/>
      <c r="P201" s="34"/>
      <c r="Q201" s="34"/>
      <c r="R201" s="34"/>
      <c r="S201" s="34"/>
      <c r="T201" s="34"/>
      <c r="U201" s="34"/>
      <c r="V201" s="34"/>
      <c r="W201" s="34"/>
    </row>
    <row r="202" spans="2:23" ht="12">
      <c r="B202" s="34"/>
      <c r="C202" s="34"/>
      <c r="D202" s="34"/>
      <c r="E202" s="34"/>
      <c r="F202" s="34"/>
      <c r="G202" s="34"/>
      <c r="H202" s="34"/>
      <c r="I202" s="34"/>
      <c r="J202" s="34"/>
      <c r="K202" s="34"/>
      <c r="L202" s="34"/>
      <c r="M202" s="34"/>
      <c r="N202" s="34"/>
      <c r="O202" s="34"/>
      <c r="P202" s="34"/>
      <c r="Q202" s="34"/>
      <c r="R202" s="34"/>
      <c r="S202" s="34"/>
      <c r="T202" s="34"/>
      <c r="U202" s="34"/>
      <c r="V202" s="34"/>
      <c r="W202" s="34"/>
    </row>
    <row r="203" spans="2:23" ht="12">
      <c r="B203" s="34"/>
      <c r="C203" s="34"/>
      <c r="D203" s="34"/>
      <c r="E203" s="34"/>
      <c r="F203" s="34"/>
      <c r="G203" s="34"/>
      <c r="H203" s="34"/>
      <c r="I203" s="34"/>
      <c r="J203" s="34"/>
      <c r="K203" s="34"/>
      <c r="L203" s="34"/>
      <c r="M203" s="34"/>
      <c r="N203" s="34"/>
      <c r="O203" s="34"/>
      <c r="P203" s="34"/>
      <c r="Q203" s="34"/>
      <c r="R203" s="34"/>
      <c r="S203" s="34"/>
      <c r="T203" s="34"/>
      <c r="U203" s="34"/>
      <c r="V203" s="34"/>
      <c r="W203" s="34"/>
    </row>
    <row r="204" spans="2:23" ht="12">
      <c r="B204" s="34"/>
      <c r="C204" s="34"/>
      <c r="D204" s="34"/>
      <c r="E204" s="34"/>
      <c r="F204" s="34"/>
      <c r="G204" s="34"/>
      <c r="H204" s="34"/>
      <c r="I204" s="34"/>
      <c r="J204" s="34"/>
      <c r="K204" s="34"/>
      <c r="L204" s="34"/>
      <c r="M204" s="34"/>
      <c r="N204" s="34"/>
      <c r="O204" s="34"/>
      <c r="P204" s="34"/>
      <c r="Q204" s="34"/>
      <c r="R204" s="34"/>
      <c r="S204" s="34"/>
      <c r="T204" s="34"/>
      <c r="U204" s="34"/>
      <c r="V204" s="34"/>
      <c r="W204" s="34"/>
    </row>
    <row r="205" spans="2:23" ht="12">
      <c r="B205" s="34"/>
      <c r="C205" s="34"/>
      <c r="D205" s="34"/>
      <c r="E205" s="34"/>
      <c r="F205" s="34"/>
      <c r="G205" s="34"/>
      <c r="H205" s="34"/>
      <c r="I205" s="34"/>
      <c r="J205" s="34"/>
      <c r="K205" s="34"/>
      <c r="L205" s="34"/>
      <c r="M205" s="34"/>
      <c r="N205" s="34"/>
      <c r="O205" s="34"/>
      <c r="P205" s="34"/>
      <c r="Q205" s="34"/>
      <c r="R205" s="34"/>
      <c r="S205" s="34"/>
      <c r="T205" s="34"/>
      <c r="U205" s="34"/>
      <c r="V205" s="34"/>
      <c r="W205" s="34"/>
    </row>
    <row r="206" spans="2:23" ht="12">
      <c r="B206" s="34"/>
      <c r="C206" s="34"/>
      <c r="D206" s="34"/>
      <c r="E206" s="34"/>
      <c r="F206" s="34"/>
      <c r="G206" s="34"/>
      <c r="H206" s="34"/>
      <c r="I206" s="34"/>
      <c r="J206" s="34"/>
      <c r="K206" s="34"/>
      <c r="L206" s="34"/>
      <c r="M206" s="34"/>
      <c r="N206" s="34"/>
      <c r="O206" s="34"/>
      <c r="P206" s="34"/>
      <c r="Q206" s="34"/>
      <c r="R206" s="34"/>
      <c r="S206" s="34"/>
      <c r="T206" s="34"/>
      <c r="U206" s="34"/>
      <c r="V206" s="34"/>
      <c r="W206" s="34"/>
    </row>
    <row r="207" spans="2:23" ht="12">
      <c r="B207" s="34"/>
      <c r="C207" s="34"/>
      <c r="D207" s="34"/>
      <c r="E207" s="34"/>
      <c r="F207" s="34"/>
      <c r="G207" s="34"/>
      <c r="H207" s="34"/>
      <c r="I207" s="34"/>
      <c r="J207" s="34"/>
      <c r="K207" s="34"/>
      <c r="L207" s="34"/>
      <c r="M207" s="34"/>
      <c r="N207" s="34"/>
      <c r="O207" s="34"/>
      <c r="P207" s="34"/>
      <c r="Q207" s="34"/>
      <c r="R207" s="34"/>
      <c r="S207" s="34"/>
      <c r="T207" s="34"/>
      <c r="U207" s="34"/>
      <c r="V207" s="34"/>
      <c r="W207" s="34"/>
    </row>
    <row r="208" spans="2:23" ht="12">
      <c r="B208" s="34"/>
      <c r="C208" s="34"/>
      <c r="D208" s="34"/>
      <c r="E208" s="34"/>
      <c r="F208" s="34"/>
      <c r="G208" s="34"/>
      <c r="H208" s="34"/>
      <c r="I208" s="34"/>
      <c r="J208" s="34"/>
      <c r="K208" s="34"/>
      <c r="L208" s="34"/>
      <c r="M208" s="34"/>
      <c r="N208" s="34"/>
      <c r="O208" s="34"/>
      <c r="P208" s="34"/>
      <c r="Q208" s="34"/>
      <c r="R208" s="34"/>
      <c r="S208" s="34"/>
      <c r="T208" s="34"/>
      <c r="U208" s="34"/>
      <c r="V208" s="34"/>
      <c r="W208" s="34"/>
    </row>
    <row r="209" spans="2:23" ht="12">
      <c r="B209" s="34"/>
      <c r="C209" s="34"/>
      <c r="D209" s="34"/>
      <c r="E209" s="34"/>
      <c r="F209" s="34"/>
      <c r="G209" s="34"/>
      <c r="H209" s="34"/>
      <c r="I209" s="34"/>
      <c r="J209" s="34"/>
      <c r="K209" s="34"/>
      <c r="L209" s="34"/>
      <c r="M209" s="34"/>
      <c r="N209" s="34"/>
      <c r="O209" s="34"/>
      <c r="P209" s="34"/>
      <c r="Q209" s="34"/>
      <c r="R209" s="34"/>
      <c r="S209" s="34"/>
      <c r="T209" s="34"/>
      <c r="U209" s="34"/>
      <c r="V209" s="34"/>
      <c r="W209" s="34"/>
    </row>
    <row r="210" spans="2:23" ht="12">
      <c r="B210" s="34"/>
      <c r="C210" s="34"/>
      <c r="D210" s="34"/>
      <c r="E210" s="34"/>
      <c r="F210" s="34"/>
      <c r="G210" s="34"/>
      <c r="H210" s="34"/>
      <c r="I210" s="34"/>
      <c r="J210" s="34"/>
      <c r="K210" s="34"/>
      <c r="L210" s="34"/>
      <c r="M210" s="34"/>
      <c r="N210" s="34"/>
      <c r="O210" s="34"/>
      <c r="P210" s="34"/>
      <c r="Q210" s="34"/>
      <c r="R210" s="34"/>
      <c r="S210" s="34"/>
      <c r="T210" s="34"/>
      <c r="U210" s="34"/>
      <c r="V210" s="34"/>
      <c r="W210" s="34"/>
    </row>
    <row r="211" spans="2:23" ht="12">
      <c r="B211" s="34"/>
      <c r="C211" s="34"/>
      <c r="D211" s="34"/>
      <c r="E211" s="34"/>
      <c r="F211" s="34"/>
      <c r="G211" s="34"/>
      <c r="H211" s="34"/>
      <c r="I211" s="34"/>
      <c r="J211" s="34"/>
      <c r="K211" s="34"/>
      <c r="L211" s="34"/>
      <c r="M211" s="34"/>
      <c r="N211" s="34"/>
      <c r="O211" s="34"/>
      <c r="P211" s="34"/>
      <c r="Q211" s="34"/>
      <c r="R211" s="34"/>
      <c r="S211" s="34"/>
      <c r="T211" s="34"/>
      <c r="U211" s="34"/>
      <c r="V211" s="34"/>
      <c r="W211" s="34"/>
    </row>
    <row r="212" spans="2:23" ht="12">
      <c r="B212" s="34"/>
      <c r="C212" s="34"/>
      <c r="D212" s="34"/>
      <c r="E212" s="34"/>
      <c r="F212" s="34"/>
      <c r="G212" s="34"/>
      <c r="H212" s="34"/>
      <c r="I212" s="34"/>
      <c r="J212" s="34"/>
      <c r="K212" s="34"/>
      <c r="L212" s="34"/>
      <c r="M212" s="34"/>
      <c r="N212" s="34"/>
      <c r="O212" s="34"/>
      <c r="P212" s="34"/>
      <c r="Q212" s="34"/>
      <c r="R212" s="34"/>
      <c r="S212" s="34"/>
      <c r="T212" s="34"/>
      <c r="U212" s="34"/>
      <c r="V212" s="34"/>
      <c r="W212" s="34"/>
    </row>
    <row r="213" spans="2:23" ht="12">
      <c r="B213" s="34"/>
      <c r="C213" s="34"/>
      <c r="D213" s="34"/>
      <c r="E213" s="34"/>
      <c r="F213" s="34"/>
      <c r="G213" s="34"/>
      <c r="H213" s="34"/>
      <c r="I213" s="34"/>
      <c r="J213" s="34"/>
      <c r="K213" s="34"/>
      <c r="L213" s="34"/>
      <c r="M213" s="34"/>
      <c r="N213" s="34"/>
      <c r="O213" s="34"/>
      <c r="P213" s="34"/>
      <c r="Q213" s="34"/>
      <c r="R213" s="34"/>
      <c r="S213" s="34"/>
      <c r="T213" s="34"/>
      <c r="U213" s="34"/>
      <c r="V213" s="34"/>
      <c r="W213" s="34"/>
    </row>
    <row r="214" spans="2:23" ht="12">
      <c r="B214" s="34"/>
      <c r="C214" s="34"/>
      <c r="D214" s="34"/>
      <c r="E214" s="34"/>
      <c r="F214" s="34"/>
      <c r="G214" s="34"/>
      <c r="H214" s="34"/>
      <c r="I214" s="34"/>
      <c r="J214" s="34"/>
      <c r="K214" s="34"/>
      <c r="L214" s="34"/>
      <c r="M214" s="34"/>
      <c r="N214" s="34"/>
      <c r="O214" s="34"/>
      <c r="P214" s="34"/>
      <c r="Q214" s="34"/>
      <c r="R214" s="34"/>
      <c r="S214" s="34"/>
      <c r="T214" s="34"/>
      <c r="U214" s="34"/>
      <c r="V214" s="34"/>
      <c r="W214" s="34"/>
    </row>
    <row r="215" spans="2:23" ht="12">
      <c r="B215" s="34"/>
      <c r="C215" s="34"/>
      <c r="D215" s="34"/>
      <c r="E215" s="34"/>
      <c r="F215" s="34"/>
      <c r="G215" s="34"/>
      <c r="H215" s="34"/>
      <c r="I215" s="34"/>
      <c r="J215" s="34"/>
      <c r="K215" s="34"/>
      <c r="L215" s="34"/>
      <c r="M215" s="34"/>
      <c r="N215" s="34"/>
      <c r="O215" s="34"/>
      <c r="P215" s="34"/>
      <c r="Q215" s="34"/>
      <c r="R215" s="34"/>
      <c r="S215" s="34"/>
      <c r="T215" s="34"/>
      <c r="U215" s="34"/>
      <c r="V215" s="34"/>
      <c r="W215" s="34"/>
    </row>
    <row r="216" spans="2:23" ht="12">
      <c r="B216" s="34"/>
      <c r="C216" s="34"/>
      <c r="D216" s="34"/>
      <c r="E216" s="34"/>
      <c r="F216" s="34"/>
      <c r="G216" s="34"/>
      <c r="H216" s="34"/>
      <c r="I216" s="34"/>
      <c r="J216" s="34"/>
      <c r="K216" s="34"/>
      <c r="L216" s="34"/>
      <c r="M216" s="34"/>
      <c r="N216" s="34"/>
      <c r="O216" s="34"/>
      <c r="P216" s="34"/>
      <c r="Q216" s="34"/>
      <c r="R216" s="34"/>
      <c r="S216" s="34"/>
      <c r="T216" s="34"/>
      <c r="U216" s="34"/>
      <c r="V216" s="34"/>
      <c r="W216" s="34"/>
    </row>
  </sheetData>
  <sheetProtection/>
  <mergeCells count="8">
    <mergeCell ref="B6:G6"/>
    <mergeCell ref="C10:E10"/>
    <mergeCell ref="Y141:Z141"/>
    <mergeCell ref="O6:Q6"/>
    <mergeCell ref="S6:U6"/>
    <mergeCell ref="O11:Q11"/>
    <mergeCell ref="S11:U11"/>
    <mergeCell ref="I6:L6"/>
  </mergeCells>
  <hyperlinks>
    <hyperlink ref="B166" r:id="rId1" display="https://www.gov.uk/government/collections/oil-statistics#methodology"/>
  </hyperlinks>
  <printOptions/>
  <pageMargins left="0.5118110236220472" right="0.5118110236220472" top="0.5118110236220472" bottom="0.5118110236220472" header="0.2755905511811024" footer="0.2755905511811024"/>
  <pageSetup fitToHeight="3" fitToWidth="1" horizontalDpi="600" verticalDpi="600" orientation="landscape" paperSize="9" scale="55" r:id="rId2"/>
  <rowBreaks count="1" manualBreakCount="1">
    <brk id="87" max="22" man="1"/>
  </rowBreaks>
  <colBreaks count="1" manualBreakCount="1">
    <brk id="12" max="145" man="1"/>
  </colBreaks>
</worksheet>
</file>

<file path=xl/worksheets/sheet2.xml><?xml version="1.0" encoding="utf-8"?>
<worksheet xmlns="http://schemas.openxmlformats.org/spreadsheetml/2006/main" xmlns:r="http://schemas.openxmlformats.org/officeDocument/2006/relationships">
  <sheetPr>
    <pageSetUpPr fitToPage="1"/>
  </sheetPr>
  <dimension ref="A1:AI202"/>
  <sheetViews>
    <sheetView zoomScaleSheetLayoutView="85" zoomScalePageLayoutView="0" workbookViewId="0" topLeftCell="A1">
      <pane xSplit="1" ySplit="8" topLeftCell="B157" activePane="bottomRight" state="frozen"/>
      <selection pane="topLeft" activeCell="A1" sqref="A1"/>
      <selection pane="topRight" activeCell="B1" sqref="B1"/>
      <selection pane="bottomLeft" activeCell="A9" sqref="A9"/>
      <selection pane="bottomRight" activeCell="A1" sqref="A1"/>
    </sheetView>
  </sheetViews>
  <sheetFormatPr defaultColWidth="6.99609375" defaultRowHeight="15"/>
  <cols>
    <col min="1" max="1" width="24.99609375" style="46" customWidth="1"/>
    <col min="2" max="2" width="3.4453125" style="47" customWidth="1"/>
    <col min="3" max="3" width="6.6640625" style="48" customWidth="1"/>
    <col min="4" max="4" width="7.6640625" style="48" customWidth="1"/>
    <col min="5" max="5" width="1.99609375" style="48" customWidth="1"/>
    <col min="6" max="9" width="6.6640625" style="48" customWidth="1"/>
    <col min="10" max="10" width="1.99609375" style="46" customWidth="1"/>
    <col min="11" max="11" width="6.5546875" style="49" customWidth="1"/>
    <col min="12" max="13" width="6.5546875" style="48" customWidth="1"/>
    <col min="14" max="14" width="1.4375" style="48" customWidth="1"/>
    <col min="15" max="17" width="6.5546875" style="48" customWidth="1"/>
    <col min="18" max="18" width="1.5625" style="48" customWidth="1"/>
    <col min="19" max="19" width="5.4453125" style="48" customWidth="1"/>
    <col min="20" max="21" width="6.99609375" style="48" customWidth="1"/>
    <col min="22" max="22" width="1.99609375" style="48" customWidth="1"/>
    <col min="23" max="23" width="6.5546875" style="48" customWidth="1"/>
    <col min="24" max="24" width="5.5546875" style="48" customWidth="1"/>
    <col min="25" max="25" width="5.99609375" style="48" customWidth="1"/>
    <col min="26" max="27" width="6.5546875" style="48" customWidth="1"/>
    <col min="28" max="31" width="6.99609375" style="48" customWidth="1"/>
    <col min="32" max="32" width="9.99609375" style="48" customWidth="1"/>
    <col min="33" max="33" width="6.99609375" style="48" customWidth="1"/>
    <col min="34" max="34" width="9.4453125" style="48" customWidth="1"/>
    <col min="35" max="16384" width="6.99609375" style="48" customWidth="1"/>
  </cols>
  <sheetData>
    <row r="1" spans="1:21" s="45" customFormat="1" ht="23.25" thickBot="1">
      <c r="A1" s="43" t="s">
        <v>182</v>
      </c>
      <c r="B1" s="44"/>
      <c r="C1" s="43"/>
      <c r="J1" s="43"/>
      <c r="M1" s="43"/>
      <c r="N1" s="43"/>
      <c r="U1" s="43"/>
    </row>
    <row r="2" spans="1:14" s="45" customFormat="1" ht="22.5" hidden="1">
      <c r="A2" s="43"/>
      <c r="B2" s="44"/>
      <c r="C2" s="43"/>
      <c r="J2" s="43"/>
      <c r="M2" s="43"/>
      <c r="N2" s="43"/>
    </row>
    <row r="3" ht="12.75" customHeight="1" hidden="1">
      <c r="AI3" s="47"/>
    </row>
    <row r="4" spans="1:35" ht="19.5" customHeight="1" hidden="1" thickBot="1">
      <c r="A4" s="50"/>
      <c r="B4" s="51"/>
      <c r="C4" s="51"/>
      <c r="D4" s="51"/>
      <c r="E4" s="51"/>
      <c r="F4" s="51"/>
      <c r="G4" s="51"/>
      <c r="H4" s="51"/>
      <c r="I4" s="51"/>
      <c r="J4" s="52"/>
      <c r="K4" s="53"/>
      <c r="L4" s="51"/>
      <c r="M4" s="51"/>
      <c r="N4" s="51"/>
      <c r="O4" s="51"/>
      <c r="P4" s="51"/>
      <c r="Q4" s="51"/>
      <c r="R4" s="51"/>
      <c r="S4" s="51"/>
      <c r="T4" s="51"/>
      <c r="U4" s="51"/>
      <c r="V4" s="51"/>
      <c r="W4" s="54"/>
      <c r="X4" s="54"/>
      <c r="Y4" s="51"/>
      <c r="Z4" s="51"/>
      <c r="AA4" s="51"/>
      <c r="AB4" s="51"/>
      <c r="AC4" s="51"/>
      <c r="AD4" s="51"/>
      <c r="AE4" s="51"/>
      <c r="AF4" s="51"/>
      <c r="AG4" s="51"/>
      <c r="AH4" s="197"/>
      <c r="AI4" s="197" t="s">
        <v>0</v>
      </c>
    </row>
    <row r="5" spans="1:35" s="60" customFormat="1" ht="11.25" thickTop="1">
      <c r="A5" s="55"/>
      <c r="B5" s="56"/>
      <c r="C5" s="222" t="s">
        <v>43</v>
      </c>
      <c r="D5" s="222"/>
      <c r="E5" s="57"/>
      <c r="F5" s="222" t="s">
        <v>44</v>
      </c>
      <c r="G5" s="222"/>
      <c r="H5" s="222"/>
      <c r="I5" s="222"/>
      <c r="J5" s="57"/>
      <c r="K5" s="58"/>
      <c r="L5" s="58"/>
      <c r="M5" s="221"/>
      <c r="N5" s="221"/>
      <c r="O5" s="221"/>
      <c r="P5" s="221"/>
      <c r="Q5" s="221"/>
      <c r="R5" s="58"/>
      <c r="S5" s="222" t="s">
        <v>45</v>
      </c>
      <c r="T5" s="222"/>
      <c r="U5" s="222"/>
      <c r="V5" s="57"/>
      <c r="W5" s="57"/>
      <c r="X5" s="59"/>
      <c r="Y5" s="58"/>
      <c r="Z5" s="58"/>
      <c r="AA5" s="58"/>
      <c r="AB5" s="58"/>
      <c r="AC5" s="58"/>
      <c r="AD5" s="58"/>
      <c r="AE5" s="58"/>
      <c r="AF5" s="58"/>
      <c r="AG5" s="58"/>
      <c r="AH5" s="119"/>
      <c r="AI5" s="124"/>
    </row>
    <row r="6" spans="1:35" s="66" customFormat="1" ht="10.5">
      <c r="A6" s="61"/>
      <c r="B6" s="62"/>
      <c r="C6" s="59"/>
      <c r="D6" s="59" t="s">
        <v>42</v>
      </c>
      <c r="E6" s="59"/>
      <c r="F6" s="59"/>
      <c r="G6" s="63"/>
      <c r="H6" s="59"/>
      <c r="I6" s="59"/>
      <c r="J6" s="64"/>
      <c r="K6" s="59" t="s">
        <v>46</v>
      </c>
      <c r="L6" s="59"/>
      <c r="M6" s="59"/>
      <c r="N6" s="59"/>
      <c r="O6" s="59"/>
      <c r="P6" s="59"/>
      <c r="Q6" s="59"/>
      <c r="R6" s="59"/>
      <c r="S6" s="59" t="s">
        <v>47</v>
      </c>
      <c r="T6" s="59"/>
      <c r="U6" s="59"/>
      <c r="V6" s="59"/>
      <c r="W6" s="59"/>
      <c r="X6" s="58"/>
      <c r="Y6" s="58" t="s">
        <v>48</v>
      </c>
      <c r="Z6" s="58"/>
      <c r="AA6" s="58"/>
      <c r="AB6" s="58"/>
      <c r="AC6" s="58"/>
      <c r="AD6" s="58"/>
      <c r="AE6" s="58"/>
      <c r="AF6" s="58"/>
      <c r="AG6" s="58"/>
      <c r="AH6" s="120" t="s">
        <v>49</v>
      </c>
      <c r="AI6" s="125"/>
    </row>
    <row r="7" spans="1:35" s="66" customFormat="1" ht="10.5">
      <c r="A7" s="61"/>
      <c r="B7" s="62"/>
      <c r="C7" s="59" t="s">
        <v>50</v>
      </c>
      <c r="D7" s="59" t="s">
        <v>51</v>
      </c>
      <c r="E7" s="58"/>
      <c r="F7" s="58"/>
      <c r="G7" s="58" t="s">
        <v>46</v>
      </c>
      <c r="H7" s="58" t="s">
        <v>42</v>
      </c>
      <c r="I7" s="58"/>
      <c r="J7" s="65"/>
      <c r="K7" s="58" t="s">
        <v>52</v>
      </c>
      <c r="L7" s="58" t="s">
        <v>47</v>
      </c>
      <c r="M7" s="58" t="s">
        <v>53</v>
      </c>
      <c r="N7" s="58"/>
      <c r="O7" s="58" t="s">
        <v>38</v>
      </c>
      <c r="P7" s="58" t="s">
        <v>54</v>
      </c>
      <c r="Q7" s="58" t="s">
        <v>55</v>
      </c>
      <c r="R7" s="58"/>
      <c r="S7" s="58" t="s">
        <v>56</v>
      </c>
      <c r="T7" s="58" t="s">
        <v>57</v>
      </c>
      <c r="U7" s="58" t="s">
        <v>58</v>
      </c>
      <c r="V7" s="58"/>
      <c r="W7" s="58" t="s">
        <v>41</v>
      </c>
      <c r="X7" s="58" t="s">
        <v>39</v>
      </c>
      <c r="Y7" s="58" t="s">
        <v>59</v>
      </c>
      <c r="Z7" s="58" t="s">
        <v>40</v>
      </c>
      <c r="AA7" s="58" t="s">
        <v>60</v>
      </c>
      <c r="AB7" s="58"/>
      <c r="AC7" s="58" t="s">
        <v>61</v>
      </c>
      <c r="AD7" s="58" t="s">
        <v>51</v>
      </c>
      <c r="AE7" s="58" t="s">
        <v>62</v>
      </c>
      <c r="AF7" s="65" t="s">
        <v>49</v>
      </c>
      <c r="AG7" s="67" t="s">
        <v>11</v>
      </c>
      <c r="AH7" s="120" t="s">
        <v>63</v>
      </c>
      <c r="AI7" s="125"/>
    </row>
    <row r="8" spans="1:35" s="66" customFormat="1" ht="11.25">
      <c r="A8" s="68"/>
      <c r="B8" s="69"/>
      <c r="C8" s="70" t="s">
        <v>64</v>
      </c>
      <c r="D8" s="70" t="s">
        <v>43</v>
      </c>
      <c r="E8" s="70"/>
      <c r="F8" s="70" t="s">
        <v>43</v>
      </c>
      <c r="G8" s="71" t="s">
        <v>65</v>
      </c>
      <c r="H8" s="71" t="s">
        <v>66</v>
      </c>
      <c r="I8" s="72" t="s">
        <v>169</v>
      </c>
      <c r="J8" s="72"/>
      <c r="K8" s="70" t="s">
        <v>67</v>
      </c>
      <c r="L8" s="70" t="s">
        <v>68</v>
      </c>
      <c r="M8" s="70" t="s">
        <v>69</v>
      </c>
      <c r="N8" s="70"/>
      <c r="O8" s="70" t="s">
        <v>68</v>
      </c>
      <c r="P8" s="70" t="s">
        <v>68</v>
      </c>
      <c r="Q8" s="71" t="s">
        <v>68</v>
      </c>
      <c r="R8" s="70"/>
      <c r="S8" s="70" t="s">
        <v>40</v>
      </c>
      <c r="T8" s="70" t="s">
        <v>14</v>
      </c>
      <c r="U8" s="70" t="s">
        <v>14</v>
      </c>
      <c r="V8" s="70"/>
      <c r="W8" s="70" t="s">
        <v>40</v>
      </c>
      <c r="X8" s="70" t="s">
        <v>14</v>
      </c>
      <c r="Y8" s="70" t="s">
        <v>14</v>
      </c>
      <c r="Z8" s="70" t="s">
        <v>14</v>
      </c>
      <c r="AA8" s="70" t="s">
        <v>14</v>
      </c>
      <c r="AB8" s="70" t="s">
        <v>70</v>
      </c>
      <c r="AC8" s="70" t="s">
        <v>71</v>
      </c>
      <c r="AD8" s="70" t="s">
        <v>72</v>
      </c>
      <c r="AE8" s="70" t="s">
        <v>66</v>
      </c>
      <c r="AF8" s="73" t="s">
        <v>73</v>
      </c>
      <c r="AG8" s="74" t="s">
        <v>40</v>
      </c>
      <c r="AH8" s="121" t="s">
        <v>74</v>
      </c>
      <c r="AI8" s="125"/>
    </row>
    <row r="9" spans="1:35" s="66" customFormat="1" ht="10.5">
      <c r="A9" s="105">
        <v>1870</v>
      </c>
      <c r="B9" s="62"/>
      <c r="C9" s="59"/>
      <c r="D9" s="59"/>
      <c r="E9" s="59"/>
      <c r="F9" s="59"/>
      <c r="G9" s="75"/>
      <c r="H9" s="75"/>
      <c r="I9" s="76"/>
      <c r="J9" s="76"/>
      <c r="K9" s="59"/>
      <c r="L9" s="77"/>
      <c r="M9" s="106"/>
      <c r="N9" s="78"/>
      <c r="O9" s="77"/>
      <c r="P9" s="78"/>
      <c r="Q9" s="79"/>
      <c r="R9" s="59"/>
      <c r="S9" s="223"/>
      <c r="T9" s="224"/>
      <c r="U9" s="225"/>
      <c r="V9" s="59"/>
      <c r="W9" s="223"/>
      <c r="X9" s="224"/>
      <c r="Y9" s="225"/>
      <c r="Z9" s="80"/>
      <c r="AA9" s="59"/>
      <c r="AB9" s="59"/>
      <c r="AC9" s="59"/>
      <c r="AD9" s="59"/>
      <c r="AE9" s="80"/>
      <c r="AF9" s="81">
        <v>28.44931348</v>
      </c>
      <c r="AG9" s="82"/>
      <c r="AH9" s="122">
        <v>28.44931348</v>
      </c>
      <c r="AI9" s="105">
        <v>1870</v>
      </c>
    </row>
    <row r="10" spans="1:35" s="66" customFormat="1" ht="10.5">
      <c r="A10" s="61">
        <v>1871</v>
      </c>
      <c r="B10" s="62"/>
      <c r="C10" s="59"/>
      <c r="D10" s="59"/>
      <c r="E10" s="59"/>
      <c r="F10" s="59"/>
      <c r="G10" s="75"/>
      <c r="H10" s="75"/>
      <c r="I10" s="76"/>
      <c r="J10" s="76"/>
      <c r="K10" s="59"/>
      <c r="L10" s="107"/>
      <c r="M10" s="108"/>
      <c r="N10" s="59"/>
      <c r="O10" s="219"/>
      <c r="P10" s="214"/>
      <c r="Q10" s="220"/>
      <c r="R10" s="59"/>
      <c r="S10" s="219"/>
      <c r="T10" s="214"/>
      <c r="U10" s="220"/>
      <c r="V10" s="59"/>
      <c r="W10" s="219"/>
      <c r="X10" s="214"/>
      <c r="Y10" s="220"/>
      <c r="Z10" s="80"/>
      <c r="AA10" s="59"/>
      <c r="AB10" s="59"/>
      <c r="AC10" s="59"/>
      <c r="AD10" s="59"/>
      <c r="AE10" s="80"/>
      <c r="AF10" s="81">
        <v>36.57768876</v>
      </c>
      <c r="AG10" s="82"/>
      <c r="AH10" s="122">
        <v>36.57768876</v>
      </c>
      <c r="AI10" s="61">
        <v>1871</v>
      </c>
    </row>
    <row r="11" spans="1:35" s="66" customFormat="1" ht="10.5">
      <c r="A11" s="61">
        <v>1872</v>
      </c>
      <c r="B11" s="62"/>
      <c r="C11" s="59"/>
      <c r="D11" s="59"/>
      <c r="E11" s="59"/>
      <c r="F11" s="59"/>
      <c r="G11" s="75"/>
      <c r="H11" s="75"/>
      <c r="I11" s="76"/>
      <c r="J11" s="76"/>
      <c r="K11" s="59"/>
      <c r="L11" s="107"/>
      <c r="M11" s="108"/>
      <c r="N11" s="59"/>
      <c r="O11" s="219"/>
      <c r="P11" s="214"/>
      <c r="Q11" s="220"/>
      <c r="R11" s="59"/>
      <c r="S11" s="219"/>
      <c r="T11" s="214"/>
      <c r="U11" s="220"/>
      <c r="V11" s="59"/>
      <c r="W11" s="219"/>
      <c r="X11" s="214"/>
      <c r="Y11" s="220"/>
      <c r="Z11" s="80"/>
      <c r="AA11" s="59"/>
      <c r="AB11" s="59"/>
      <c r="AC11" s="59"/>
      <c r="AD11" s="59"/>
      <c r="AE11" s="80"/>
      <c r="AF11" s="81">
        <v>26.41721966</v>
      </c>
      <c r="AG11" s="82"/>
      <c r="AH11" s="122">
        <v>26.41721966</v>
      </c>
      <c r="AI11" s="61">
        <v>1872</v>
      </c>
    </row>
    <row r="12" spans="1:35" s="66" customFormat="1" ht="10.5">
      <c r="A12" s="61">
        <v>1873</v>
      </c>
      <c r="B12" s="62"/>
      <c r="C12" s="59"/>
      <c r="D12" s="59"/>
      <c r="E12" s="59"/>
      <c r="F12" s="59"/>
      <c r="G12" s="75"/>
      <c r="H12" s="75"/>
      <c r="I12" s="76"/>
      <c r="J12" s="76"/>
      <c r="K12" s="59"/>
      <c r="L12" s="107"/>
      <c r="M12" s="108"/>
      <c r="N12" s="59"/>
      <c r="O12" s="219"/>
      <c r="P12" s="214"/>
      <c r="Q12" s="220"/>
      <c r="R12" s="59"/>
      <c r="S12" s="219"/>
      <c r="T12" s="214"/>
      <c r="U12" s="220"/>
      <c r="V12" s="59"/>
      <c r="W12" s="219"/>
      <c r="X12" s="214"/>
      <c r="Y12" s="220"/>
      <c r="Z12" s="80"/>
      <c r="AA12" s="59"/>
      <c r="AB12" s="59"/>
      <c r="AC12" s="59"/>
      <c r="AD12" s="59"/>
      <c r="AE12" s="80"/>
      <c r="AF12" s="81">
        <v>69.09118988</v>
      </c>
      <c r="AG12" s="82"/>
      <c r="AH12" s="122">
        <v>69.09118988</v>
      </c>
      <c r="AI12" s="61">
        <v>1873</v>
      </c>
    </row>
    <row r="13" spans="1:35" s="66" customFormat="1" ht="10.5">
      <c r="A13" s="61">
        <v>1874</v>
      </c>
      <c r="B13" s="62"/>
      <c r="C13" s="59"/>
      <c r="D13" s="59"/>
      <c r="E13" s="59"/>
      <c r="F13" s="59"/>
      <c r="G13" s="75"/>
      <c r="H13" s="75"/>
      <c r="I13" s="76"/>
      <c r="J13" s="76"/>
      <c r="K13" s="59"/>
      <c r="L13" s="107"/>
      <c r="M13" s="108"/>
      <c r="N13" s="59"/>
      <c r="O13" s="219"/>
      <c r="P13" s="214"/>
      <c r="Q13" s="220"/>
      <c r="R13" s="59"/>
      <c r="S13" s="219"/>
      <c r="T13" s="214"/>
      <c r="U13" s="220"/>
      <c r="V13" s="59"/>
      <c r="W13" s="219"/>
      <c r="X13" s="214"/>
      <c r="Y13" s="220"/>
      <c r="Z13" s="80"/>
      <c r="AA13" s="59"/>
      <c r="AB13" s="59"/>
      <c r="AC13" s="59"/>
      <c r="AD13" s="59"/>
      <c r="AE13" s="80"/>
      <c r="AF13" s="81">
        <v>88.39608117</v>
      </c>
      <c r="AG13" s="82"/>
      <c r="AH13" s="122">
        <v>88.39608117</v>
      </c>
      <c r="AI13" s="61">
        <v>1874</v>
      </c>
    </row>
    <row r="14" spans="1:35" s="66" customFormat="1" ht="10.5">
      <c r="A14" s="61">
        <v>1875</v>
      </c>
      <c r="B14" s="62"/>
      <c r="C14" s="59"/>
      <c r="D14" s="59"/>
      <c r="E14" s="59"/>
      <c r="F14" s="59"/>
      <c r="G14" s="75"/>
      <c r="H14" s="75"/>
      <c r="I14" s="76"/>
      <c r="J14" s="76"/>
      <c r="K14" s="59"/>
      <c r="L14" s="107"/>
      <c r="M14" s="108"/>
      <c r="N14" s="59"/>
      <c r="O14" s="219"/>
      <c r="P14" s="214"/>
      <c r="Q14" s="220"/>
      <c r="R14" s="59"/>
      <c r="S14" s="219"/>
      <c r="T14" s="214"/>
      <c r="U14" s="220"/>
      <c r="V14" s="59"/>
      <c r="W14" s="219"/>
      <c r="X14" s="214"/>
      <c r="Y14" s="220"/>
      <c r="Z14" s="80"/>
      <c r="AA14" s="59"/>
      <c r="AB14" s="59"/>
      <c r="AC14" s="59"/>
      <c r="AD14" s="59"/>
      <c r="AE14" s="80"/>
      <c r="AF14" s="81">
        <v>80.26770589</v>
      </c>
      <c r="AG14" s="82"/>
      <c r="AH14" s="122">
        <v>80.26770589</v>
      </c>
      <c r="AI14" s="61">
        <v>1875</v>
      </c>
    </row>
    <row r="15" spans="1:35" s="66" customFormat="1" ht="10.5">
      <c r="A15" s="61">
        <v>1876</v>
      </c>
      <c r="B15" s="62"/>
      <c r="C15" s="59"/>
      <c r="D15" s="59"/>
      <c r="E15" s="59"/>
      <c r="F15" s="59"/>
      <c r="G15" s="75"/>
      <c r="H15" s="75"/>
      <c r="I15" s="76"/>
      <c r="J15" s="76"/>
      <c r="K15" s="59"/>
      <c r="L15" s="107"/>
      <c r="M15" s="108"/>
      <c r="N15" s="59"/>
      <c r="O15" s="219"/>
      <c r="P15" s="214"/>
      <c r="Q15" s="220"/>
      <c r="R15" s="59"/>
      <c r="S15" s="219"/>
      <c r="T15" s="214"/>
      <c r="U15" s="220"/>
      <c r="V15" s="59"/>
      <c r="W15" s="219"/>
      <c r="X15" s="214"/>
      <c r="Y15" s="220"/>
      <c r="Z15" s="80"/>
      <c r="AA15" s="59"/>
      <c r="AB15" s="59"/>
      <c r="AC15" s="59"/>
      <c r="AD15" s="59"/>
      <c r="AE15" s="80"/>
      <c r="AF15" s="81">
        <v>104.65283173</v>
      </c>
      <c r="AG15" s="82"/>
      <c r="AH15" s="122">
        <v>104.65283173</v>
      </c>
      <c r="AI15" s="61">
        <v>1876</v>
      </c>
    </row>
    <row r="16" spans="1:35" s="66" customFormat="1" ht="10.5">
      <c r="A16" s="61">
        <v>1877</v>
      </c>
      <c r="B16" s="62"/>
      <c r="C16" s="59"/>
      <c r="D16" s="59"/>
      <c r="E16" s="59"/>
      <c r="F16" s="59"/>
      <c r="G16" s="75"/>
      <c r="H16" s="75"/>
      <c r="I16" s="76"/>
      <c r="J16" s="76"/>
      <c r="K16" s="59"/>
      <c r="L16" s="107"/>
      <c r="M16" s="108"/>
      <c r="N16" s="59"/>
      <c r="O16" s="219"/>
      <c r="P16" s="214"/>
      <c r="Q16" s="220"/>
      <c r="R16" s="59"/>
      <c r="S16" s="219"/>
      <c r="T16" s="214"/>
      <c r="U16" s="220"/>
      <c r="V16" s="59"/>
      <c r="W16" s="219"/>
      <c r="X16" s="214"/>
      <c r="Y16" s="220"/>
      <c r="Z16" s="80"/>
      <c r="AA16" s="59"/>
      <c r="AB16" s="59"/>
      <c r="AC16" s="59"/>
      <c r="AD16" s="59"/>
      <c r="AE16" s="80"/>
      <c r="AF16" s="81">
        <v>139.19842667</v>
      </c>
      <c r="AG16" s="82"/>
      <c r="AH16" s="122">
        <v>139.19842667</v>
      </c>
      <c r="AI16" s="61">
        <v>1877</v>
      </c>
    </row>
    <row r="17" spans="1:35" s="66" customFormat="1" ht="10.5">
      <c r="A17" s="61">
        <v>1878</v>
      </c>
      <c r="B17" s="62"/>
      <c r="C17" s="59"/>
      <c r="D17" s="59"/>
      <c r="E17" s="59"/>
      <c r="F17" s="59"/>
      <c r="G17" s="75"/>
      <c r="H17" s="75"/>
      <c r="I17" s="76"/>
      <c r="J17" s="76"/>
      <c r="K17" s="59"/>
      <c r="L17" s="107"/>
      <c r="M17" s="108"/>
      <c r="N17" s="59"/>
      <c r="O17" s="219"/>
      <c r="P17" s="214"/>
      <c r="Q17" s="220"/>
      <c r="R17" s="59"/>
      <c r="S17" s="219"/>
      <c r="T17" s="214"/>
      <c r="U17" s="220"/>
      <c r="V17" s="59"/>
      <c r="W17" s="219"/>
      <c r="X17" s="214"/>
      <c r="Y17" s="220"/>
      <c r="Z17" s="80"/>
      <c r="AA17" s="59"/>
      <c r="AB17" s="59"/>
      <c r="AC17" s="59"/>
      <c r="AD17" s="59"/>
      <c r="AE17" s="80"/>
      <c r="AF17" s="81">
        <v>124.97376993</v>
      </c>
      <c r="AG17" s="82"/>
      <c r="AH17" s="122">
        <v>124.97376993</v>
      </c>
      <c r="AI17" s="61">
        <v>1878</v>
      </c>
    </row>
    <row r="18" spans="1:35" s="66" customFormat="1" ht="10.5">
      <c r="A18" s="61">
        <v>1879</v>
      </c>
      <c r="B18" s="62"/>
      <c r="C18" s="59"/>
      <c r="D18" s="59"/>
      <c r="E18" s="59"/>
      <c r="F18" s="59"/>
      <c r="G18" s="75"/>
      <c r="H18" s="75"/>
      <c r="I18" s="76"/>
      <c r="J18" s="76"/>
      <c r="K18" s="59"/>
      <c r="L18" s="107"/>
      <c r="M18" s="108"/>
      <c r="N18" s="59"/>
      <c r="O18" s="219"/>
      <c r="P18" s="214"/>
      <c r="Q18" s="220"/>
      <c r="R18" s="59"/>
      <c r="S18" s="219"/>
      <c r="T18" s="214"/>
      <c r="U18" s="220"/>
      <c r="V18" s="59"/>
      <c r="W18" s="219"/>
      <c r="X18" s="214"/>
      <c r="Y18" s="220"/>
      <c r="Z18" s="80"/>
      <c r="AA18" s="59"/>
      <c r="AB18" s="59"/>
      <c r="AC18" s="59"/>
      <c r="AD18" s="59"/>
      <c r="AE18" s="80"/>
      <c r="AF18" s="81">
        <v>178.82425616</v>
      </c>
      <c r="AG18" s="82"/>
      <c r="AH18" s="122">
        <v>178.82425616</v>
      </c>
      <c r="AI18" s="61">
        <v>1879</v>
      </c>
    </row>
    <row r="19" spans="1:35" s="66" customFormat="1" ht="10.5">
      <c r="A19" s="61"/>
      <c r="B19" s="62"/>
      <c r="C19" s="59"/>
      <c r="D19" s="59"/>
      <c r="E19" s="59"/>
      <c r="F19" s="59"/>
      <c r="G19" s="75"/>
      <c r="H19" s="75"/>
      <c r="I19" s="76"/>
      <c r="J19" s="76"/>
      <c r="K19" s="59"/>
      <c r="L19" s="107"/>
      <c r="M19" s="108"/>
      <c r="N19" s="59"/>
      <c r="O19" s="219"/>
      <c r="P19" s="214"/>
      <c r="Q19" s="220"/>
      <c r="R19" s="59"/>
      <c r="S19" s="219"/>
      <c r="T19" s="214"/>
      <c r="U19" s="220"/>
      <c r="V19" s="59"/>
      <c r="W19" s="86"/>
      <c r="X19" s="87"/>
      <c r="Y19" s="88"/>
      <c r="Z19" s="80"/>
      <c r="AA19" s="59"/>
      <c r="AB19" s="59"/>
      <c r="AC19" s="59"/>
      <c r="AD19" s="59"/>
      <c r="AE19" s="80"/>
      <c r="AF19" s="81"/>
      <c r="AG19" s="82"/>
      <c r="AH19" s="122"/>
      <c r="AI19" s="61"/>
    </row>
    <row r="20" spans="1:35" s="66" customFormat="1" ht="10.5">
      <c r="A20" s="61">
        <v>1880</v>
      </c>
      <c r="B20" s="62"/>
      <c r="C20" s="59"/>
      <c r="D20" s="59"/>
      <c r="E20" s="59"/>
      <c r="F20" s="59"/>
      <c r="G20" s="75"/>
      <c r="H20" s="75"/>
      <c r="I20" s="76"/>
      <c r="J20" s="76"/>
      <c r="K20" s="59"/>
      <c r="L20" s="107"/>
      <c r="M20" s="108"/>
      <c r="N20" s="59"/>
      <c r="O20" s="219"/>
      <c r="P20" s="214"/>
      <c r="Q20" s="220"/>
      <c r="R20" s="59"/>
      <c r="S20" s="219"/>
      <c r="T20" s="214"/>
      <c r="U20" s="220"/>
      <c r="V20" s="59"/>
      <c r="W20" s="219"/>
      <c r="X20" s="214"/>
      <c r="Y20" s="220"/>
      <c r="Z20" s="80"/>
      <c r="AA20" s="59"/>
      <c r="AB20" s="59"/>
      <c r="AC20" s="59"/>
      <c r="AD20" s="59"/>
      <c r="AE20" s="80"/>
      <c r="AF20" s="81">
        <v>157.48727105</v>
      </c>
      <c r="AG20" s="82"/>
      <c r="AH20" s="122">
        <v>157.48727105</v>
      </c>
      <c r="AI20" s="61">
        <v>1880</v>
      </c>
    </row>
    <row r="21" spans="1:35" s="66" customFormat="1" ht="10.5">
      <c r="A21" s="61">
        <v>1881</v>
      </c>
      <c r="B21" s="62"/>
      <c r="C21" s="59"/>
      <c r="D21" s="59"/>
      <c r="E21" s="59"/>
      <c r="F21" s="59"/>
      <c r="G21" s="75"/>
      <c r="H21" s="75"/>
      <c r="I21" s="76"/>
      <c r="J21" s="76"/>
      <c r="K21" s="59"/>
      <c r="L21" s="107"/>
      <c r="M21" s="108"/>
      <c r="N21" s="59"/>
      <c r="O21" s="219"/>
      <c r="P21" s="214"/>
      <c r="Q21" s="220"/>
      <c r="R21" s="59"/>
      <c r="S21" s="219"/>
      <c r="T21" s="214"/>
      <c r="U21" s="220"/>
      <c r="V21" s="59"/>
      <c r="W21" s="219"/>
      <c r="X21" s="214"/>
      <c r="Y21" s="220"/>
      <c r="Z21" s="80"/>
      <c r="AA21" s="59"/>
      <c r="AB21" s="59"/>
      <c r="AC21" s="59"/>
      <c r="AD21" s="59"/>
      <c r="AE21" s="80"/>
      <c r="AF21" s="81">
        <v>243.8512584</v>
      </c>
      <c r="AG21" s="82"/>
      <c r="AH21" s="122">
        <v>243.8512584</v>
      </c>
      <c r="AI21" s="61">
        <v>1881</v>
      </c>
    </row>
    <row r="22" spans="1:35" s="66" customFormat="1" ht="10.5">
      <c r="A22" s="61">
        <v>1882</v>
      </c>
      <c r="B22" s="62"/>
      <c r="C22" s="59"/>
      <c r="D22" s="59"/>
      <c r="E22" s="59"/>
      <c r="F22" s="59"/>
      <c r="G22" s="75"/>
      <c r="H22" s="75"/>
      <c r="I22" s="76"/>
      <c r="J22" s="76"/>
      <c r="K22" s="59"/>
      <c r="L22" s="107"/>
      <c r="M22" s="108"/>
      <c r="N22" s="59"/>
      <c r="O22" s="219"/>
      <c r="P22" s="214"/>
      <c r="Q22" s="220"/>
      <c r="R22" s="59"/>
      <c r="S22" s="219"/>
      <c r="T22" s="214"/>
      <c r="U22" s="220"/>
      <c r="V22" s="59"/>
      <c r="W22" s="219"/>
      <c r="X22" s="214"/>
      <c r="Y22" s="220"/>
      <c r="Z22" s="80"/>
      <c r="AA22" s="59"/>
      <c r="AB22" s="59"/>
      <c r="AC22" s="59"/>
      <c r="AD22" s="59"/>
      <c r="AE22" s="80"/>
      <c r="AF22" s="81">
        <v>248.93149295</v>
      </c>
      <c r="AG22" s="82"/>
      <c r="AH22" s="122">
        <v>248.93149295</v>
      </c>
      <c r="AI22" s="61">
        <v>1882</v>
      </c>
    </row>
    <row r="23" spans="1:35" s="66" customFormat="1" ht="10.5">
      <c r="A23" s="61">
        <v>1883</v>
      </c>
      <c r="B23" s="62"/>
      <c r="C23" s="59"/>
      <c r="D23" s="59"/>
      <c r="E23" s="59"/>
      <c r="F23" s="59"/>
      <c r="G23" s="75"/>
      <c r="H23" s="75"/>
      <c r="I23" s="76"/>
      <c r="J23" s="76"/>
      <c r="K23" s="59"/>
      <c r="L23" s="107"/>
      <c r="M23" s="108"/>
      <c r="N23" s="59"/>
      <c r="O23" s="219"/>
      <c r="P23" s="214"/>
      <c r="Q23" s="220"/>
      <c r="R23" s="59"/>
      <c r="S23" s="219"/>
      <c r="T23" s="214"/>
      <c r="U23" s="220"/>
      <c r="V23" s="59"/>
      <c r="W23" s="219"/>
      <c r="X23" s="214"/>
      <c r="Y23" s="220"/>
      <c r="Z23" s="80"/>
      <c r="AA23" s="59"/>
      <c r="AB23" s="59"/>
      <c r="AC23" s="59"/>
      <c r="AD23" s="59"/>
      <c r="AE23" s="80"/>
      <c r="AF23" s="81">
        <v>288.55732244</v>
      </c>
      <c r="AG23" s="82"/>
      <c r="AH23" s="122">
        <v>288.55732244</v>
      </c>
      <c r="AI23" s="61">
        <v>1883</v>
      </c>
    </row>
    <row r="24" spans="1:35" s="66" customFormat="1" ht="10.5">
      <c r="A24" s="61">
        <v>1884</v>
      </c>
      <c r="B24" s="62"/>
      <c r="C24" s="59"/>
      <c r="D24" s="59"/>
      <c r="E24" s="59"/>
      <c r="F24" s="59"/>
      <c r="G24" s="75"/>
      <c r="H24" s="75"/>
      <c r="I24" s="76"/>
      <c r="J24" s="76"/>
      <c r="K24" s="59"/>
      <c r="L24" s="107"/>
      <c r="M24" s="108"/>
      <c r="N24" s="59"/>
      <c r="O24" s="219"/>
      <c r="P24" s="214"/>
      <c r="Q24" s="220"/>
      <c r="R24" s="59"/>
      <c r="S24" s="219"/>
      <c r="T24" s="214"/>
      <c r="U24" s="220"/>
      <c r="V24" s="59"/>
      <c r="W24" s="219"/>
      <c r="X24" s="214"/>
      <c r="Y24" s="220"/>
      <c r="Z24" s="80"/>
      <c r="AA24" s="59"/>
      <c r="AB24" s="59"/>
      <c r="AC24" s="59"/>
      <c r="AD24" s="59"/>
      <c r="AE24" s="80"/>
      <c r="AF24" s="81">
        <v>217.43403874</v>
      </c>
      <c r="AG24" s="82"/>
      <c r="AH24" s="122">
        <v>217.43403874</v>
      </c>
      <c r="AI24" s="61">
        <v>1884</v>
      </c>
    </row>
    <row r="25" spans="1:35" s="66" customFormat="1" ht="10.5">
      <c r="A25" s="61">
        <v>1885</v>
      </c>
      <c r="B25" s="62"/>
      <c r="C25" s="59"/>
      <c r="D25" s="59"/>
      <c r="E25" s="59"/>
      <c r="F25" s="59"/>
      <c r="G25" s="75"/>
      <c r="H25" s="75"/>
      <c r="I25" s="76"/>
      <c r="J25" s="76"/>
      <c r="K25" s="59"/>
      <c r="L25" s="107"/>
      <c r="M25" s="108"/>
      <c r="N25" s="59"/>
      <c r="O25" s="219"/>
      <c r="P25" s="214"/>
      <c r="Q25" s="220"/>
      <c r="R25" s="59"/>
      <c r="S25" s="219"/>
      <c r="T25" s="214"/>
      <c r="U25" s="220"/>
      <c r="V25" s="59"/>
      <c r="W25" s="219"/>
      <c r="X25" s="214"/>
      <c r="Y25" s="220"/>
      <c r="Z25" s="80"/>
      <c r="AA25" s="59"/>
      <c r="AB25" s="59"/>
      <c r="AC25" s="59"/>
      <c r="AD25" s="59"/>
      <c r="AE25" s="80"/>
      <c r="AF25" s="81">
        <v>304.814073</v>
      </c>
      <c r="AG25" s="82"/>
      <c r="AH25" s="122">
        <v>304.814073</v>
      </c>
      <c r="AI25" s="61">
        <v>1885</v>
      </c>
    </row>
    <row r="26" spans="1:35" s="66" customFormat="1" ht="10.5">
      <c r="A26" s="61">
        <v>1886</v>
      </c>
      <c r="B26" s="62"/>
      <c r="C26" s="59"/>
      <c r="D26" s="59"/>
      <c r="E26" s="59"/>
      <c r="F26" s="59"/>
      <c r="G26" s="75"/>
      <c r="H26" s="75"/>
      <c r="I26" s="76"/>
      <c r="J26" s="76"/>
      <c r="K26" s="59"/>
      <c r="L26" s="107"/>
      <c r="M26" s="108"/>
      <c r="N26" s="59"/>
      <c r="O26" s="219"/>
      <c r="P26" s="214"/>
      <c r="Q26" s="220"/>
      <c r="R26" s="59"/>
      <c r="S26" s="219"/>
      <c r="T26" s="214"/>
      <c r="U26" s="220"/>
      <c r="V26" s="59"/>
      <c r="W26" s="219"/>
      <c r="X26" s="214"/>
      <c r="Y26" s="220"/>
      <c r="Z26" s="80"/>
      <c r="AA26" s="59"/>
      <c r="AB26" s="59"/>
      <c r="AC26" s="59"/>
      <c r="AD26" s="59"/>
      <c r="AE26" s="80"/>
      <c r="AF26" s="81">
        <v>297.70174463</v>
      </c>
      <c r="AG26" s="82"/>
      <c r="AH26" s="122">
        <v>297.70174463</v>
      </c>
      <c r="AI26" s="61">
        <v>1886</v>
      </c>
    </row>
    <row r="27" spans="1:35" s="66" customFormat="1" ht="10.5">
      <c r="A27" s="61">
        <v>1887</v>
      </c>
      <c r="B27" s="62"/>
      <c r="C27" s="59"/>
      <c r="D27" s="59"/>
      <c r="E27" s="59"/>
      <c r="F27" s="59"/>
      <c r="G27" s="75"/>
      <c r="H27" s="75"/>
      <c r="I27" s="76"/>
      <c r="J27" s="76"/>
      <c r="K27" s="59"/>
      <c r="L27" s="107"/>
      <c r="M27" s="108"/>
      <c r="N27" s="59"/>
      <c r="O27" s="219"/>
      <c r="P27" s="214"/>
      <c r="Q27" s="220"/>
      <c r="R27" s="59"/>
      <c r="S27" s="219"/>
      <c r="T27" s="214"/>
      <c r="U27" s="220"/>
      <c r="V27" s="59"/>
      <c r="W27" s="219"/>
      <c r="X27" s="214"/>
      <c r="Y27" s="220"/>
      <c r="Z27" s="80"/>
      <c r="AA27" s="59"/>
      <c r="AB27" s="59"/>
      <c r="AC27" s="59"/>
      <c r="AD27" s="59"/>
      <c r="AE27" s="80"/>
      <c r="AF27" s="81">
        <v>328.18315193</v>
      </c>
      <c r="AG27" s="82"/>
      <c r="AH27" s="122">
        <v>328.18315193</v>
      </c>
      <c r="AI27" s="61">
        <v>1887</v>
      </c>
    </row>
    <row r="28" spans="1:35" s="66" customFormat="1" ht="10.5">
      <c r="A28" s="61">
        <v>1888</v>
      </c>
      <c r="B28" s="62"/>
      <c r="C28" s="59"/>
      <c r="D28" s="59"/>
      <c r="E28" s="59"/>
      <c r="F28" s="59"/>
      <c r="G28" s="75"/>
      <c r="H28" s="75"/>
      <c r="I28" s="76"/>
      <c r="J28" s="76"/>
      <c r="K28" s="59"/>
      <c r="L28" s="107"/>
      <c r="M28" s="108"/>
      <c r="N28" s="59"/>
      <c r="O28" s="219"/>
      <c r="P28" s="214"/>
      <c r="Q28" s="220"/>
      <c r="R28" s="59"/>
      <c r="S28" s="219"/>
      <c r="T28" s="214"/>
      <c r="U28" s="220"/>
      <c r="V28" s="59"/>
      <c r="W28" s="219"/>
      <c r="X28" s="214"/>
      <c r="Y28" s="220"/>
      <c r="Z28" s="80"/>
      <c r="AA28" s="59"/>
      <c r="AB28" s="59"/>
      <c r="AC28" s="59"/>
      <c r="AD28" s="59"/>
      <c r="AE28" s="80"/>
      <c r="AF28" s="81">
        <v>396.2582949</v>
      </c>
      <c r="AG28" s="82"/>
      <c r="AH28" s="122">
        <v>396.2582949</v>
      </c>
      <c r="AI28" s="61">
        <v>1888</v>
      </c>
    </row>
    <row r="29" spans="1:35" s="66" customFormat="1" ht="10.5">
      <c r="A29" s="61">
        <v>1889</v>
      </c>
      <c r="B29" s="62"/>
      <c r="C29" s="59"/>
      <c r="D29" s="59"/>
      <c r="E29" s="59"/>
      <c r="F29" s="59"/>
      <c r="G29" s="75"/>
      <c r="H29" s="75"/>
      <c r="I29" s="76"/>
      <c r="J29" s="76"/>
      <c r="K29" s="59"/>
      <c r="L29" s="107"/>
      <c r="M29" s="108"/>
      <c r="N29" s="59"/>
      <c r="O29" s="219"/>
      <c r="P29" s="214"/>
      <c r="Q29" s="220"/>
      <c r="R29" s="59"/>
      <c r="S29" s="219"/>
      <c r="T29" s="214"/>
      <c r="U29" s="220"/>
      <c r="V29" s="59"/>
      <c r="W29" s="219"/>
      <c r="X29" s="214"/>
      <c r="Y29" s="220"/>
      <c r="Z29" s="80"/>
      <c r="AA29" s="59"/>
      <c r="AB29" s="59"/>
      <c r="AC29" s="59"/>
      <c r="AD29" s="59"/>
      <c r="AE29" s="80"/>
      <c r="AF29" s="81">
        <v>426.7397022</v>
      </c>
      <c r="AG29" s="82"/>
      <c r="AH29" s="122">
        <v>426.7397022</v>
      </c>
      <c r="AI29" s="61">
        <v>1889</v>
      </c>
    </row>
    <row r="30" spans="1:35" s="66" customFormat="1" ht="10.5">
      <c r="A30" s="61"/>
      <c r="B30" s="62"/>
      <c r="C30" s="59"/>
      <c r="D30" s="59"/>
      <c r="E30" s="59"/>
      <c r="F30" s="59"/>
      <c r="G30" s="75"/>
      <c r="H30" s="75"/>
      <c r="I30" s="76"/>
      <c r="J30" s="76"/>
      <c r="K30" s="59"/>
      <c r="L30" s="107"/>
      <c r="M30" s="108"/>
      <c r="N30" s="59"/>
      <c r="O30" s="219"/>
      <c r="P30" s="214"/>
      <c r="Q30" s="220"/>
      <c r="R30" s="59"/>
      <c r="S30" s="219"/>
      <c r="T30" s="214"/>
      <c r="U30" s="220"/>
      <c r="V30" s="59"/>
      <c r="W30" s="86"/>
      <c r="X30" s="87"/>
      <c r="Y30" s="88"/>
      <c r="Z30" s="80"/>
      <c r="AA30" s="59"/>
      <c r="AB30" s="59"/>
      <c r="AC30" s="59"/>
      <c r="AD30" s="59"/>
      <c r="AE30" s="80"/>
      <c r="AF30" s="81"/>
      <c r="AG30" s="82"/>
      <c r="AH30" s="122"/>
      <c r="AI30" s="61"/>
    </row>
    <row r="31" spans="1:35" s="66" customFormat="1" ht="10.5">
      <c r="A31" s="61">
        <v>1890</v>
      </c>
      <c r="B31" s="62"/>
      <c r="C31" s="59"/>
      <c r="D31" s="59"/>
      <c r="E31" s="59"/>
      <c r="F31" s="59"/>
      <c r="G31" s="75"/>
      <c r="H31" s="75"/>
      <c r="I31" s="76"/>
      <c r="J31" s="76"/>
      <c r="K31" s="59"/>
      <c r="L31" s="107"/>
      <c r="M31" s="108"/>
      <c r="N31" s="59"/>
      <c r="O31" s="219"/>
      <c r="P31" s="214"/>
      <c r="Q31" s="220"/>
      <c r="R31" s="59"/>
      <c r="S31" s="219"/>
      <c r="T31" s="214"/>
      <c r="U31" s="220"/>
      <c r="V31" s="59"/>
      <c r="W31" s="219"/>
      <c r="X31" s="214"/>
      <c r="Y31" s="220"/>
      <c r="Z31" s="80"/>
      <c r="AA31" s="59"/>
      <c r="AB31" s="59"/>
      <c r="AC31" s="59"/>
      <c r="AD31" s="59"/>
      <c r="AE31" s="80"/>
      <c r="AF31" s="81">
        <v>445.02854658</v>
      </c>
      <c r="AG31" s="82"/>
      <c r="AH31" s="122">
        <v>445.02854658</v>
      </c>
      <c r="AI31" s="61">
        <v>1890</v>
      </c>
    </row>
    <row r="32" spans="1:35" s="66" customFormat="1" ht="10.5">
      <c r="A32" s="61">
        <v>1891</v>
      </c>
      <c r="B32" s="62"/>
      <c r="C32" s="59"/>
      <c r="D32" s="59"/>
      <c r="E32" s="59"/>
      <c r="F32" s="59"/>
      <c r="G32" s="75"/>
      <c r="H32" s="75"/>
      <c r="I32" s="76"/>
      <c r="J32" s="76"/>
      <c r="K32" s="59"/>
      <c r="L32" s="107"/>
      <c r="M32" s="108"/>
      <c r="N32" s="59"/>
      <c r="O32" s="219"/>
      <c r="P32" s="214"/>
      <c r="Q32" s="220"/>
      <c r="R32" s="59"/>
      <c r="S32" s="219"/>
      <c r="T32" s="214"/>
      <c r="U32" s="220"/>
      <c r="V32" s="59"/>
      <c r="W32" s="219"/>
      <c r="X32" s="214"/>
      <c r="Y32" s="220"/>
      <c r="Z32" s="80"/>
      <c r="AA32" s="59"/>
      <c r="AB32" s="59"/>
      <c r="AC32" s="59"/>
      <c r="AD32" s="59"/>
      <c r="AE32" s="80"/>
      <c r="AF32" s="81">
        <v>553.74556595</v>
      </c>
      <c r="AG32" s="82"/>
      <c r="AH32" s="122">
        <v>553.74556595</v>
      </c>
      <c r="AI32" s="61">
        <v>1891</v>
      </c>
    </row>
    <row r="33" spans="1:35" s="66" customFormat="1" ht="10.5">
      <c r="A33" s="61">
        <v>1892</v>
      </c>
      <c r="B33" s="62"/>
      <c r="C33" s="59"/>
      <c r="D33" s="59"/>
      <c r="E33" s="59"/>
      <c r="F33" s="59"/>
      <c r="G33" s="75"/>
      <c r="H33" s="75"/>
      <c r="I33" s="76"/>
      <c r="J33" s="76"/>
      <c r="K33" s="59"/>
      <c r="L33" s="107"/>
      <c r="M33" s="108"/>
      <c r="N33" s="59"/>
      <c r="O33" s="219"/>
      <c r="P33" s="214"/>
      <c r="Q33" s="220"/>
      <c r="R33" s="59"/>
      <c r="S33" s="219"/>
      <c r="T33" s="214"/>
      <c r="U33" s="220"/>
      <c r="V33" s="59"/>
      <c r="W33" s="219"/>
      <c r="X33" s="214"/>
      <c r="Y33" s="220"/>
      <c r="Z33" s="80"/>
      <c r="AA33" s="59"/>
      <c r="AB33" s="59"/>
      <c r="AC33" s="59"/>
      <c r="AD33" s="59"/>
      <c r="AE33" s="80"/>
      <c r="AF33" s="81">
        <v>546.63323758</v>
      </c>
      <c r="AG33" s="82"/>
      <c r="AH33" s="122">
        <v>546.63323758</v>
      </c>
      <c r="AI33" s="61">
        <v>1892</v>
      </c>
    </row>
    <row r="34" spans="1:35" s="66" customFormat="1" ht="10.5">
      <c r="A34" s="61">
        <v>1893</v>
      </c>
      <c r="B34" s="62"/>
      <c r="C34" s="59"/>
      <c r="D34" s="59"/>
      <c r="E34" s="59"/>
      <c r="F34" s="59"/>
      <c r="G34" s="75"/>
      <c r="H34" s="75"/>
      <c r="I34" s="76"/>
      <c r="J34" s="76"/>
      <c r="K34" s="59"/>
      <c r="L34" s="107"/>
      <c r="M34" s="108"/>
      <c r="N34" s="59"/>
      <c r="O34" s="219"/>
      <c r="P34" s="214"/>
      <c r="Q34" s="220"/>
      <c r="R34" s="59"/>
      <c r="S34" s="219"/>
      <c r="T34" s="214"/>
      <c r="U34" s="220"/>
      <c r="V34" s="59"/>
      <c r="W34" s="219"/>
      <c r="X34" s="214"/>
      <c r="Y34" s="220"/>
      <c r="Z34" s="80"/>
      <c r="AA34" s="59"/>
      <c r="AB34" s="59"/>
      <c r="AC34" s="59"/>
      <c r="AD34" s="59"/>
      <c r="AE34" s="80"/>
      <c r="AF34" s="81">
        <v>660.4304915</v>
      </c>
      <c r="AG34" s="82"/>
      <c r="AH34" s="122">
        <v>660.4304915</v>
      </c>
      <c r="AI34" s="61">
        <v>1893</v>
      </c>
    </row>
    <row r="35" spans="1:35" s="66" customFormat="1" ht="10.5">
      <c r="A35" s="61">
        <v>1894</v>
      </c>
      <c r="B35" s="62"/>
      <c r="C35" s="59"/>
      <c r="D35" s="59"/>
      <c r="E35" s="59"/>
      <c r="F35" s="59"/>
      <c r="G35" s="75"/>
      <c r="H35" s="75"/>
      <c r="I35" s="76"/>
      <c r="J35" s="76"/>
      <c r="K35" s="59"/>
      <c r="L35" s="107"/>
      <c r="M35" s="108"/>
      <c r="N35" s="59"/>
      <c r="O35" s="219"/>
      <c r="P35" s="214"/>
      <c r="Q35" s="220"/>
      <c r="R35" s="59"/>
      <c r="S35" s="219"/>
      <c r="T35" s="214"/>
      <c r="U35" s="220"/>
      <c r="V35" s="59"/>
      <c r="W35" s="219"/>
      <c r="X35" s="214"/>
      <c r="Y35" s="220"/>
      <c r="Z35" s="80"/>
      <c r="AA35" s="59"/>
      <c r="AB35" s="59"/>
      <c r="AC35" s="59"/>
      <c r="AD35" s="59"/>
      <c r="AE35" s="80"/>
      <c r="AF35" s="81">
        <v>684.81561734</v>
      </c>
      <c r="AG35" s="82"/>
      <c r="AH35" s="122">
        <v>684.81561734</v>
      </c>
      <c r="AI35" s="61">
        <v>1894</v>
      </c>
    </row>
    <row r="36" spans="1:35" s="66" customFormat="1" ht="10.5">
      <c r="A36" s="61">
        <v>1895</v>
      </c>
      <c r="B36" s="62"/>
      <c r="C36" s="59"/>
      <c r="D36" s="59"/>
      <c r="E36" s="59"/>
      <c r="F36" s="59"/>
      <c r="G36" s="75"/>
      <c r="H36" s="75"/>
      <c r="I36" s="76"/>
      <c r="J36" s="76"/>
      <c r="K36" s="59"/>
      <c r="L36" s="107"/>
      <c r="M36" s="108"/>
      <c r="N36" s="59"/>
      <c r="O36" s="219"/>
      <c r="P36" s="214"/>
      <c r="Q36" s="220"/>
      <c r="R36" s="59"/>
      <c r="S36" s="219"/>
      <c r="T36" s="214"/>
      <c r="U36" s="220"/>
      <c r="V36" s="59"/>
      <c r="W36" s="219"/>
      <c r="X36" s="214"/>
      <c r="Y36" s="220"/>
      <c r="Z36" s="80"/>
      <c r="AA36" s="59"/>
      <c r="AB36" s="59"/>
      <c r="AC36" s="59"/>
      <c r="AD36" s="59"/>
      <c r="AE36" s="80"/>
      <c r="AF36" s="81">
        <v>748.82657267</v>
      </c>
      <c r="AG36" s="82"/>
      <c r="AH36" s="122">
        <v>748.82657267</v>
      </c>
      <c r="AI36" s="61">
        <v>1895</v>
      </c>
    </row>
    <row r="37" spans="1:35" s="66" customFormat="1" ht="10.5">
      <c r="A37" s="61">
        <v>1896</v>
      </c>
      <c r="B37" s="62"/>
      <c r="C37" s="59"/>
      <c r="D37" s="59"/>
      <c r="E37" s="59"/>
      <c r="F37" s="59"/>
      <c r="G37" s="75"/>
      <c r="H37" s="75"/>
      <c r="I37" s="76"/>
      <c r="J37" s="76"/>
      <c r="K37" s="59"/>
      <c r="L37" s="107"/>
      <c r="M37" s="108"/>
      <c r="N37" s="59"/>
      <c r="O37" s="219"/>
      <c r="P37" s="214"/>
      <c r="Q37" s="220"/>
      <c r="R37" s="59"/>
      <c r="S37" s="219"/>
      <c r="T37" s="214"/>
      <c r="U37" s="220"/>
      <c r="V37" s="59"/>
      <c r="W37" s="219"/>
      <c r="X37" s="214"/>
      <c r="Y37" s="220"/>
      <c r="Z37" s="80"/>
      <c r="AA37" s="59"/>
      <c r="AB37" s="59"/>
      <c r="AC37" s="59"/>
      <c r="AD37" s="59"/>
      <c r="AE37" s="80"/>
      <c r="AF37" s="81">
        <v>797.59682435</v>
      </c>
      <c r="AG37" s="82"/>
      <c r="AH37" s="122">
        <v>797.59682435</v>
      </c>
      <c r="AI37" s="61">
        <v>1896</v>
      </c>
    </row>
    <row r="38" spans="1:35" s="66" customFormat="1" ht="10.5">
      <c r="A38" s="61">
        <v>1897</v>
      </c>
      <c r="B38" s="62"/>
      <c r="C38" s="59"/>
      <c r="D38" s="59"/>
      <c r="E38" s="59"/>
      <c r="F38" s="59"/>
      <c r="G38" s="75"/>
      <c r="H38" s="75"/>
      <c r="I38" s="76"/>
      <c r="J38" s="76"/>
      <c r="K38" s="59"/>
      <c r="L38" s="107"/>
      <c r="M38" s="108"/>
      <c r="N38" s="59"/>
      <c r="O38" s="219"/>
      <c r="P38" s="214"/>
      <c r="Q38" s="220"/>
      <c r="R38" s="59"/>
      <c r="S38" s="217"/>
      <c r="T38" s="217"/>
      <c r="U38" s="217"/>
      <c r="V38" s="59"/>
      <c r="W38" s="219"/>
      <c r="X38" s="214"/>
      <c r="Y38" s="220"/>
      <c r="Z38" s="80"/>
      <c r="AA38" s="59"/>
      <c r="AB38" s="59"/>
      <c r="AC38" s="59"/>
      <c r="AD38" s="59"/>
      <c r="AE38" s="80"/>
      <c r="AF38" s="81">
        <v>786.42030834</v>
      </c>
      <c r="AG38" s="82"/>
      <c r="AH38" s="122">
        <v>786.42030834</v>
      </c>
      <c r="AI38" s="61">
        <v>1897</v>
      </c>
    </row>
    <row r="39" spans="1:35" s="66" customFormat="1" ht="10.5">
      <c r="A39" s="61">
        <v>1898</v>
      </c>
      <c r="B39" s="62"/>
      <c r="C39" s="59"/>
      <c r="D39" s="59"/>
      <c r="E39" s="59"/>
      <c r="F39" s="59"/>
      <c r="G39" s="75"/>
      <c r="H39" s="75"/>
      <c r="I39" s="76"/>
      <c r="J39" s="76"/>
      <c r="K39" s="59"/>
      <c r="L39" s="107"/>
      <c r="M39" s="108"/>
      <c r="N39" s="59"/>
      <c r="O39" s="219"/>
      <c r="P39" s="214"/>
      <c r="Q39" s="220"/>
      <c r="R39" s="59"/>
      <c r="S39" s="217"/>
      <c r="T39" s="217"/>
      <c r="U39" s="217"/>
      <c r="V39" s="59"/>
      <c r="W39" s="219"/>
      <c r="X39" s="214"/>
      <c r="Y39" s="220"/>
      <c r="Z39" s="80"/>
      <c r="AA39" s="59"/>
      <c r="AB39" s="59"/>
      <c r="AC39" s="59"/>
      <c r="AD39" s="59"/>
      <c r="AE39" s="80"/>
      <c r="AF39" s="81">
        <v>932.73106338</v>
      </c>
      <c r="AG39" s="82"/>
      <c r="AH39" s="122">
        <v>932.73106338</v>
      </c>
      <c r="AI39" s="61">
        <v>1898</v>
      </c>
    </row>
    <row r="40" spans="1:35" s="66" customFormat="1" ht="10.5">
      <c r="A40" s="61">
        <v>1899</v>
      </c>
      <c r="B40" s="62"/>
      <c r="C40" s="59"/>
      <c r="D40" s="59"/>
      <c r="E40" s="59"/>
      <c r="F40" s="59"/>
      <c r="G40" s="75"/>
      <c r="H40" s="75"/>
      <c r="I40" s="76"/>
      <c r="J40" s="76"/>
      <c r="K40" s="59"/>
      <c r="L40" s="107"/>
      <c r="M40" s="108"/>
      <c r="N40" s="59"/>
      <c r="O40" s="219"/>
      <c r="P40" s="214"/>
      <c r="Q40" s="220"/>
      <c r="R40" s="59"/>
      <c r="S40" s="217">
        <v>735.61796284</v>
      </c>
      <c r="T40" s="217"/>
      <c r="U40" s="217"/>
      <c r="V40" s="59"/>
      <c r="W40" s="219"/>
      <c r="X40" s="214"/>
      <c r="Y40" s="220"/>
      <c r="Z40" s="80"/>
      <c r="AA40" s="59"/>
      <c r="AB40" s="59"/>
      <c r="AC40" s="59"/>
      <c r="AD40" s="59"/>
      <c r="AE40" s="80">
        <v>144.27866122</v>
      </c>
      <c r="AF40" s="81">
        <v>879.89662406</v>
      </c>
      <c r="AG40" s="82"/>
      <c r="AH40" s="122">
        <v>879.89662406</v>
      </c>
      <c r="AI40" s="61">
        <v>1899</v>
      </c>
    </row>
    <row r="41" spans="1:35" s="66" customFormat="1" ht="10.5">
      <c r="A41" s="61"/>
      <c r="B41" s="62"/>
      <c r="C41" s="59"/>
      <c r="D41" s="59"/>
      <c r="E41" s="59"/>
      <c r="F41" s="59"/>
      <c r="G41" s="75"/>
      <c r="H41" s="75"/>
      <c r="I41" s="76"/>
      <c r="J41" s="76"/>
      <c r="K41" s="59"/>
      <c r="L41" s="107"/>
      <c r="M41" s="108"/>
      <c r="N41" s="59"/>
      <c r="O41" s="83"/>
      <c r="P41" s="84"/>
      <c r="Q41" s="85"/>
      <c r="R41" s="59"/>
      <c r="S41" s="80"/>
      <c r="T41" s="80"/>
      <c r="U41" s="80"/>
      <c r="V41" s="59"/>
      <c r="W41" s="83"/>
      <c r="X41" s="84"/>
      <c r="Y41" s="85"/>
      <c r="Z41" s="80"/>
      <c r="AA41" s="59"/>
      <c r="AB41" s="59"/>
      <c r="AC41" s="59"/>
      <c r="AD41" s="59"/>
      <c r="AE41" s="80"/>
      <c r="AF41" s="81"/>
      <c r="AG41" s="82"/>
      <c r="AH41" s="122"/>
      <c r="AI41" s="61"/>
    </row>
    <row r="42" spans="1:35" s="66" customFormat="1" ht="10.5">
      <c r="A42" s="61">
        <v>1900</v>
      </c>
      <c r="B42" s="62"/>
      <c r="C42" s="59"/>
      <c r="D42" s="59"/>
      <c r="E42" s="59"/>
      <c r="F42" s="59"/>
      <c r="G42" s="75"/>
      <c r="H42" s="75"/>
      <c r="I42" s="76"/>
      <c r="J42" s="76"/>
      <c r="K42" s="59"/>
      <c r="L42" s="107"/>
      <c r="M42" s="108"/>
      <c r="N42" s="59"/>
      <c r="O42" s="219"/>
      <c r="P42" s="214"/>
      <c r="Q42" s="220"/>
      <c r="R42" s="59"/>
      <c r="S42" s="217">
        <v>778.29193306</v>
      </c>
      <c r="T42" s="217"/>
      <c r="U42" s="217"/>
      <c r="V42" s="59"/>
      <c r="W42" s="219"/>
      <c r="X42" s="214"/>
      <c r="Y42" s="220"/>
      <c r="Z42" s="80"/>
      <c r="AA42" s="59"/>
      <c r="AB42" s="59"/>
      <c r="AC42" s="59"/>
      <c r="AD42" s="59"/>
      <c r="AE42" s="80">
        <v>155.45517723</v>
      </c>
      <c r="AF42" s="81">
        <v>933.74711029</v>
      </c>
      <c r="AG42" s="82"/>
      <c r="AH42" s="122">
        <v>933.74711029</v>
      </c>
      <c r="AI42" s="61">
        <v>1900</v>
      </c>
    </row>
    <row r="43" spans="1:35" s="66" customFormat="1" ht="10.5">
      <c r="A43" s="61">
        <v>1901</v>
      </c>
      <c r="B43" s="62"/>
      <c r="C43" s="59"/>
      <c r="D43" s="59"/>
      <c r="E43" s="59"/>
      <c r="F43" s="59"/>
      <c r="G43" s="75"/>
      <c r="H43" s="75"/>
      <c r="I43" s="76"/>
      <c r="J43" s="76"/>
      <c r="K43" s="59"/>
      <c r="L43" s="107"/>
      <c r="M43" s="108"/>
      <c r="N43" s="59"/>
      <c r="O43" s="217"/>
      <c r="P43" s="217"/>
      <c r="Q43" s="217"/>
      <c r="R43" s="59"/>
      <c r="S43" s="217">
        <v>783.37216761</v>
      </c>
      <c r="T43" s="217"/>
      <c r="U43" s="217"/>
      <c r="V43" s="59"/>
      <c r="W43" s="217"/>
      <c r="X43" s="217"/>
      <c r="Y43" s="217"/>
      <c r="Z43" s="80"/>
      <c r="AA43" s="59"/>
      <c r="AB43" s="59"/>
      <c r="AC43" s="59"/>
      <c r="AD43" s="59"/>
      <c r="AE43" s="80">
        <v>182.8884438</v>
      </c>
      <c r="AF43" s="81">
        <v>966.26061141</v>
      </c>
      <c r="AG43" s="82"/>
      <c r="AH43" s="122">
        <v>966.26061141</v>
      </c>
      <c r="AI43" s="61">
        <v>1901</v>
      </c>
    </row>
    <row r="44" spans="1:35" s="66" customFormat="1" ht="10.5">
      <c r="A44" s="61">
        <v>1902</v>
      </c>
      <c r="B44" s="62"/>
      <c r="C44" s="59"/>
      <c r="D44" s="59"/>
      <c r="E44" s="59"/>
      <c r="F44" s="59"/>
      <c r="G44" s="75"/>
      <c r="H44" s="75"/>
      <c r="I44" s="76"/>
      <c r="J44" s="76"/>
      <c r="K44" s="59"/>
      <c r="L44" s="107"/>
      <c r="M44" s="108"/>
      <c r="N44" s="59"/>
      <c r="O44" s="217"/>
      <c r="P44" s="217"/>
      <c r="Q44" s="217"/>
      <c r="R44" s="59"/>
      <c r="S44" s="217">
        <v>883.9608117</v>
      </c>
      <c r="T44" s="217"/>
      <c r="U44" s="217"/>
      <c r="V44" s="59"/>
      <c r="W44" s="217"/>
      <c r="X44" s="217"/>
      <c r="Y44" s="217"/>
      <c r="Z44" s="80"/>
      <c r="AA44" s="59"/>
      <c r="AB44" s="59"/>
      <c r="AC44" s="59"/>
      <c r="AD44" s="59"/>
      <c r="AE44" s="80">
        <v>203.209382</v>
      </c>
      <c r="AF44" s="81">
        <v>1087.1701937</v>
      </c>
      <c r="AG44" s="82"/>
      <c r="AH44" s="122">
        <v>1087.1701937</v>
      </c>
      <c r="AI44" s="61">
        <v>1902</v>
      </c>
    </row>
    <row r="45" spans="1:35" s="66" customFormat="1" ht="10.5">
      <c r="A45" s="61">
        <v>1903</v>
      </c>
      <c r="B45" s="62"/>
      <c r="C45" s="59"/>
      <c r="D45" s="59"/>
      <c r="E45" s="59"/>
      <c r="F45" s="59"/>
      <c r="G45" s="75"/>
      <c r="H45" s="75"/>
      <c r="I45" s="76"/>
      <c r="J45" s="76"/>
      <c r="K45" s="59"/>
      <c r="L45" s="107"/>
      <c r="M45" s="108"/>
      <c r="N45" s="59"/>
      <c r="O45" s="217">
        <v>33.52954803</v>
      </c>
      <c r="P45" s="217"/>
      <c r="Q45" s="217"/>
      <c r="R45" s="59"/>
      <c r="S45" s="217">
        <v>605.56395836</v>
      </c>
      <c r="T45" s="217"/>
      <c r="U45" s="217"/>
      <c r="V45" s="59"/>
      <c r="W45" s="217">
        <v>215.40194492</v>
      </c>
      <c r="X45" s="217"/>
      <c r="Y45" s="217"/>
      <c r="Z45" s="80">
        <v>18.28884438</v>
      </c>
      <c r="AA45" s="59"/>
      <c r="AB45" s="59"/>
      <c r="AC45" s="59"/>
      <c r="AD45" s="59"/>
      <c r="AE45" s="80">
        <v>211.33775728</v>
      </c>
      <c r="AF45" s="81">
        <v>1084.12205297</v>
      </c>
      <c r="AG45" s="82"/>
      <c r="AH45" s="122">
        <v>1084.12205297</v>
      </c>
      <c r="AI45" s="61">
        <v>1903</v>
      </c>
    </row>
    <row r="46" spans="1:35" s="66" customFormat="1" ht="10.5">
      <c r="A46" s="61">
        <v>1904</v>
      </c>
      <c r="B46" s="62"/>
      <c r="C46" s="59"/>
      <c r="D46" s="59"/>
      <c r="E46" s="59"/>
      <c r="F46" s="59"/>
      <c r="G46" s="75"/>
      <c r="H46" s="75"/>
      <c r="I46" s="76"/>
      <c r="J46" s="76"/>
      <c r="K46" s="59"/>
      <c r="L46" s="107"/>
      <c r="M46" s="108"/>
      <c r="N46" s="59"/>
      <c r="O46" s="217">
        <v>34.54559494</v>
      </c>
      <c r="P46" s="217"/>
      <c r="Q46" s="217"/>
      <c r="R46" s="59"/>
      <c r="S46" s="217">
        <v>634.01327184</v>
      </c>
      <c r="T46" s="217"/>
      <c r="U46" s="217"/>
      <c r="V46" s="59"/>
      <c r="W46" s="217">
        <v>236.73893003</v>
      </c>
      <c r="X46" s="217"/>
      <c r="Y46" s="217"/>
      <c r="Z46" s="80">
        <v>32.51350112</v>
      </c>
      <c r="AA46" s="59"/>
      <c r="AB46" s="59"/>
      <c r="AC46" s="59"/>
      <c r="AD46" s="59"/>
      <c r="AE46" s="80">
        <v>205.24147582</v>
      </c>
      <c r="AF46" s="81">
        <v>1143.0527737500001</v>
      </c>
      <c r="AG46" s="82"/>
      <c r="AH46" s="122">
        <v>1143.0527737500001</v>
      </c>
      <c r="AI46" s="61">
        <v>1904</v>
      </c>
    </row>
    <row r="47" spans="1:35" s="66" customFormat="1" ht="10.5">
      <c r="A47" s="61">
        <v>1905</v>
      </c>
      <c r="B47" s="62"/>
      <c r="C47" s="59"/>
      <c r="D47" s="59"/>
      <c r="E47" s="59"/>
      <c r="F47" s="59"/>
      <c r="G47" s="75"/>
      <c r="H47" s="75"/>
      <c r="I47" s="76"/>
      <c r="J47" s="76"/>
      <c r="K47" s="59"/>
      <c r="L47" s="107"/>
      <c r="M47" s="108"/>
      <c r="N47" s="59"/>
      <c r="O47" s="217">
        <v>56.89862696</v>
      </c>
      <c r="P47" s="217"/>
      <c r="Q47" s="217"/>
      <c r="R47" s="59"/>
      <c r="S47" s="217">
        <v>566.95417578</v>
      </c>
      <c r="T47" s="217"/>
      <c r="U47" s="217"/>
      <c r="V47" s="59"/>
      <c r="W47" s="217">
        <v>250.96358677</v>
      </c>
      <c r="X47" s="217"/>
      <c r="Y47" s="217"/>
      <c r="Z47" s="80">
        <v>49.78629859</v>
      </c>
      <c r="AA47" s="59"/>
      <c r="AB47" s="59"/>
      <c r="AC47" s="59"/>
      <c r="AD47" s="59"/>
      <c r="AE47" s="80">
        <v>212.35380419</v>
      </c>
      <c r="AF47" s="81">
        <v>1136.95649229</v>
      </c>
      <c r="AG47" s="82"/>
      <c r="AH47" s="122">
        <v>1136.95649229</v>
      </c>
      <c r="AI47" s="61">
        <v>1905</v>
      </c>
    </row>
    <row r="48" spans="1:35" s="66" customFormat="1" ht="10.5">
      <c r="A48" s="61">
        <v>1906</v>
      </c>
      <c r="B48" s="62"/>
      <c r="C48" s="59"/>
      <c r="D48" s="59"/>
      <c r="E48" s="59"/>
      <c r="F48" s="59"/>
      <c r="G48" s="75"/>
      <c r="H48" s="75"/>
      <c r="I48" s="76"/>
      <c r="J48" s="76"/>
      <c r="K48" s="59"/>
      <c r="L48" s="107"/>
      <c r="M48" s="108"/>
      <c r="N48" s="59"/>
      <c r="O48" s="217">
        <v>83.31584662</v>
      </c>
      <c r="P48" s="217"/>
      <c r="Q48" s="217"/>
      <c r="R48" s="59"/>
      <c r="S48" s="217">
        <v>544.60114376</v>
      </c>
      <c r="T48" s="217"/>
      <c r="U48" s="217"/>
      <c r="V48" s="59"/>
      <c r="W48" s="217">
        <v>226.57846093</v>
      </c>
      <c r="X48" s="217"/>
      <c r="Y48" s="217"/>
      <c r="Z48" s="80">
        <v>55.88258005</v>
      </c>
      <c r="AA48" s="59"/>
      <c r="AB48" s="59"/>
      <c r="AC48" s="59"/>
      <c r="AD48" s="59"/>
      <c r="AE48" s="80">
        <v>227.59450784</v>
      </c>
      <c r="AF48" s="81">
        <v>1137.9725392</v>
      </c>
      <c r="AG48" s="82"/>
      <c r="AH48" s="122">
        <v>1137.9725392</v>
      </c>
      <c r="AI48" s="61">
        <v>1906</v>
      </c>
    </row>
    <row r="49" spans="1:35" s="66" customFormat="1" ht="10.5">
      <c r="A49" s="61">
        <v>1907</v>
      </c>
      <c r="B49" s="62"/>
      <c r="C49" s="59"/>
      <c r="D49" s="59"/>
      <c r="E49" s="59"/>
      <c r="F49" s="59"/>
      <c r="G49" s="75"/>
      <c r="H49" s="75"/>
      <c r="I49" s="76"/>
      <c r="J49" s="76"/>
      <c r="K49" s="59"/>
      <c r="L49" s="107"/>
      <c r="M49" s="108"/>
      <c r="N49" s="59"/>
      <c r="O49" s="217">
        <v>112.78120701</v>
      </c>
      <c r="P49" s="217"/>
      <c r="Q49" s="217"/>
      <c r="R49" s="59"/>
      <c r="S49" s="217">
        <v>538.5048623</v>
      </c>
      <c r="T49" s="217"/>
      <c r="U49" s="217"/>
      <c r="V49" s="59"/>
      <c r="W49" s="217">
        <v>245.88335222</v>
      </c>
      <c r="X49" s="217"/>
      <c r="Y49" s="217"/>
      <c r="Z49" s="80">
        <v>35.56164185</v>
      </c>
      <c r="AA49" s="59"/>
      <c r="AB49" s="59"/>
      <c r="AC49" s="59"/>
      <c r="AD49" s="59"/>
      <c r="AE49" s="80">
        <v>232.67474239</v>
      </c>
      <c r="AF49" s="81">
        <v>1165.40580577</v>
      </c>
      <c r="AG49" s="82"/>
      <c r="AH49" s="122">
        <v>1165.40580577</v>
      </c>
      <c r="AI49" s="61">
        <v>1907</v>
      </c>
    </row>
    <row r="50" spans="1:35" s="66" customFormat="1" ht="10.5">
      <c r="A50" s="61">
        <v>1908</v>
      </c>
      <c r="B50" s="62"/>
      <c r="C50" s="59"/>
      <c r="D50" s="59"/>
      <c r="E50" s="59"/>
      <c r="F50" s="59"/>
      <c r="G50" s="75"/>
      <c r="H50" s="75"/>
      <c r="I50" s="76"/>
      <c r="J50" s="76"/>
      <c r="K50" s="59"/>
      <c r="L50" s="107"/>
      <c r="M50" s="108"/>
      <c r="N50" s="59"/>
      <c r="O50" s="217">
        <v>139.19842667</v>
      </c>
      <c r="P50" s="217"/>
      <c r="Q50" s="217"/>
      <c r="R50" s="59"/>
      <c r="S50" s="217">
        <v>605.56395836</v>
      </c>
      <c r="T50" s="217"/>
      <c r="U50" s="217"/>
      <c r="V50" s="59"/>
      <c r="W50" s="217">
        <v>264.1721966</v>
      </c>
      <c r="X50" s="217"/>
      <c r="Y50" s="217"/>
      <c r="Z50" s="80">
        <v>60.9628146</v>
      </c>
      <c r="AA50" s="59"/>
      <c r="AB50" s="59"/>
      <c r="AC50" s="59"/>
      <c r="AD50" s="59"/>
      <c r="AE50" s="80">
        <v>235.72288312</v>
      </c>
      <c r="AF50" s="81">
        <v>1305.6202793500001</v>
      </c>
      <c r="AG50" s="82"/>
      <c r="AH50" s="122">
        <v>1305.6202793500001</v>
      </c>
      <c r="AI50" s="61">
        <v>1908</v>
      </c>
    </row>
    <row r="51" spans="1:35" s="66" customFormat="1" ht="10.5">
      <c r="A51" s="61">
        <v>1909</v>
      </c>
      <c r="B51" s="62"/>
      <c r="C51" s="59"/>
      <c r="D51" s="59"/>
      <c r="E51" s="59"/>
      <c r="F51" s="59"/>
      <c r="G51" s="75"/>
      <c r="H51" s="75"/>
      <c r="I51" s="76"/>
      <c r="J51" s="76"/>
      <c r="K51" s="59"/>
      <c r="L51" s="107"/>
      <c r="M51" s="108"/>
      <c r="N51" s="59"/>
      <c r="O51" s="217">
        <v>172.7279747</v>
      </c>
      <c r="P51" s="217"/>
      <c r="Q51" s="217"/>
      <c r="R51" s="59"/>
      <c r="S51" s="217">
        <v>528.3443932</v>
      </c>
      <c r="T51" s="217"/>
      <c r="U51" s="217"/>
      <c r="V51" s="59"/>
      <c r="W51" s="217">
        <v>286.52522862</v>
      </c>
      <c r="X51" s="217"/>
      <c r="Y51" s="217"/>
      <c r="Z51" s="80">
        <v>132.0860983</v>
      </c>
      <c r="AA51" s="59"/>
      <c r="AB51" s="59"/>
      <c r="AC51" s="59"/>
      <c r="AD51" s="59"/>
      <c r="AE51" s="80">
        <v>247.91544604</v>
      </c>
      <c r="AF51" s="81">
        <v>1367.59914086</v>
      </c>
      <c r="AG51" s="82"/>
      <c r="AH51" s="122">
        <v>1367.59914086</v>
      </c>
      <c r="AI51" s="61">
        <v>1909</v>
      </c>
    </row>
    <row r="52" spans="1:35" s="66" customFormat="1" ht="10.5">
      <c r="A52" s="61"/>
      <c r="B52" s="62"/>
      <c r="C52" s="59"/>
      <c r="D52" s="59"/>
      <c r="E52" s="59"/>
      <c r="F52" s="59"/>
      <c r="G52" s="75"/>
      <c r="H52" s="75"/>
      <c r="I52" s="76"/>
      <c r="J52" s="76"/>
      <c r="K52" s="59"/>
      <c r="L52" s="107"/>
      <c r="M52" s="108"/>
      <c r="N52" s="59"/>
      <c r="O52" s="80"/>
      <c r="P52" s="80"/>
      <c r="Q52" s="80"/>
      <c r="R52" s="59"/>
      <c r="S52" s="80"/>
      <c r="T52" s="80"/>
      <c r="U52" s="80"/>
      <c r="V52" s="59"/>
      <c r="W52" s="80"/>
      <c r="X52" s="80"/>
      <c r="Y52" s="80"/>
      <c r="Z52" s="80"/>
      <c r="AA52" s="59"/>
      <c r="AB52" s="59"/>
      <c r="AC52" s="59"/>
      <c r="AD52" s="59"/>
      <c r="AE52" s="80"/>
      <c r="AF52" s="81"/>
      <c r="AG52" s="82"/>
      <c r="AH52" s="122"/>
      <c r="AI52" s="61"/>
    </row>
    <row r="53" spans="1:35" s="66" customFormat="1" ht="10.5">
      <c r="A53" s="61">
        <v>1910</v>
      </c>
      <c r="B53" s="62"/>
      <c r="C53" s="59"/>
      <c r="D53" s="59"/>
      <c r="E53" s="59"/>
      <c r="F53" s="59"/>
      <c r="G53" s="75"/>
      <c r="H53" s="75"/>
      <c r="I53" s="76"/>
      <c r="J53" s="76"/>
      <c r="K53" s="59"/>
      <c r="L53" s="107"/>
      <c r="M53" s="108"/>
      <c r="N53" s="59"/>
      <c r="O53" s="217">
        <v>182.8884438</v>
      </c>
      <c r="P53" s="217"/>
      <c r="Q53" s="217"/>
      <c r="R53" s="59"/>
      <c r="S53" s="217">
        <v>496.84693899</v>
      </c>
      <c r="T53" s="217"/>
      <c r="U53" s="217"/>
      <c r="V53" s="59"/>
      <c r="W53" s="217">
        <v>228.61055475</v>
      </c>
      <c r="X53" s="217"/>
      <c r="Y53" s="217"/>
      <c r="Z53" s="80">
        <v>139.19842667</v>
      </c>
      <c r="AA53" s="59"/>
      <c r="AB53" s="59"/>
      <c r="AC53" s="59"/>
      <c r="AD53" s="59"/>
      <c r="AE53" s="80">
        <v>272.30057188</v>
      </c>
      <c r="AF53" s="81">
        <v>1319.84493609</v>
      </c>
      <c r="AG53" s="82"/>
      <c r="AH53" s="122">
        <v>1319.84493609</v>
      </c>
      <c r="AI53" s="61">
        <v>1910</v>
      </c>
    </row>
    <row r="54" spans="1:35" s="66" customFormat="1" ht="10.5">
      <c r="A54" s="61">
        <v>1911</v>
      </c>
      <c r="B54" s="62"/>
      <c r="C54" s="59"/>
      <c r="D54" s="59"/>
      <c r="E54" s="59"/>
      <c r="F54" s="59"/>
      <c r="G54" s="75"/>
      <c r="H54" s="75"/>
      <c r="I54" s="76"/>
      <c r="J54" s="76"/>
      <c r="K54" s="59"/>
      <c r="L54" s="107"/>
      <c r="M54" s="108"/>
      <c r="N54" s="59"/>
      <c r="O54" s="217">
        <v>217.43403874</v>
      </c>
      <c r="P54" s="217"/>
      <c r="Q54" s="217"/>
      <c r="R54" s="59"/>
      <c r="S54" s="217">
        <v>515.13578337</v>
      </c>
      <c r="T54" s="217"/>
      <c r="U54" s="217"/>
      <c r="V54" s="59"/>
      <c r="W54" s="217">
        <v>231.65869548</v>
      </c>
      <c r="X54" s="217"/>
      <c r="Y54" s="217"/>
      <c r="Z54" s="80">
        <v>132.0860983</v>
      </c>
      <c r="AA54" s="59"/>
      <c r="AB54" s="59"/>
      <c r="AC54" s="59"/>
      <c r="AD54" s="59"/>
      <c r="AE54" s="80">
        <v>289.57336935</v>
      </c>
      <c r="AF54" s="81">
        <v>1385.88798524</v>
      </c>
      <c r="AG54" s="82"/>
      <c r="AH54" s="122">
        <v>1385.88798524</v>
      </c>
      <c r="AI54" s="61">
        <v>1911</v>
      </c>
    </row>
    <row r="55" spans="1:35" s="66" customFormat="1" ht="10.5">
      <c r="A55" s="61">
        <v>1912</v>
      </c>
      <c r="B55" s="62"/>
      <c r="C55" s="59"/>
      <c r="D55" s="59"/>
      <c r="E55" s="59"/>
      <c r="F55" s="59"/>
      <c r="G55" s="75"/>
      <c r="H55" s="75"/>
      <c r="I55" s="76"/>
      <c r="J55" s="76"/>
      <c r="K55" s="59"/>
      <c r="L55" s="107"/>
      <c r="M55" s="108"/>
      <c r="N55" s="59"/>
      <c r="O55" s="217">
        <v>260.10800896</v>
      </c>
      <c r="P55" s="217"/>
      <c r="Q55" s="217"/>
      <c r="R55" s="59"/>
      <c r="S55" s="217">
        <v>527.32834629</v>
      </c>
      <c r="T55" s="217"/>
      <c r="U55" s="217"/>
      <c r="V55" s="59"/>
      <c r="W55" s="217">
        <v>292.62151008</v>
      </c>
      <c r="X55" s="217"/>
      <c r="Y55" s="217"/>
      <c r="Z55" s="80">
        <v>194.06495981</v>
      </c>
      <c r="AA55" s="59"/>
      <c r="AB55" s="59"/>
      <c r="AC55" s="59"/>
      <c r="AD55" s="59"/>
      <c r="AE55" s="80">
        <v>318.02268283</v>
      </c>
      <c r="AF55" s="81">
        <v>1592.14550797</v>
      </c>
      <c r="AG55" s="82"/>
      <c r="AH55" s="122">
        <v>1592.14550797</v>
      </c>
      <c r="AI55" s="61">
        <v>1912</v>
      </c>
    </row>
    <row r="56" spans="1:35" s="66" customFormat="1" ht="10.5">
      <c r="A56" s="61">
        <v>1913</v>
      </c>
      <c r="B56" s="62"/>
      <c r="C56" s="59"/>
      <c r="D56" s="59"/>
      <c r="E56" s="59"/>
      <c r="F56" s="59"/>
      <c r="G56" s="75"/>
      <c r="H56" s="75"/>
      <c r="I56" s="76"/>
      <c r="J56" s="76"/>
      <c r="K56" s="59"/>
      <c r="L56" s="107"/>
      <c r="M56" s="108"/>
      <c r="N56" s="59"/>
      <c r="O56" s="217">
        <v>339.35966794</v>
      </c>
      <c r="P56" s="217"/>
      <c r="Q56" s="217"/>
      <c r="R56" s="59"/>
      <c r="S56" s="217">
        <v>567.97022269</v>
      </c>
      <c r="T56" s="217"/>
      <c r="U56" s="217"/>
      <c r="V56" s="59"/>
      <c r="W56" s="217">
        <v>265.18824351</v>
      </c>
      <c r="X56" s="217"/>
      <c r="Y56" s="217"/>
      <c r="Z56" s="80">
        <v>382.03363816</v>
      </c>
      <c r="AA56" s="59"/>
      <c r="AB56" s="59"/>
      <c r="AC56" s="59"/>
      <c r="AD56" s="59"/>
      <c r="AE56" s="80">
        <v>308.87826064</v>
      </c>
      <c r="AF56" s="81">
        <v>1863.43003294</v>
      </c>
      <c r="AG56" s="82"/>
      <c r="AH56" s="122">
        <v>1863.43003294</v>
      </c>
      <c r="AI56" s="61">
        <v>1913</v>
      </c>
    </row>
    <row r="57" spans="1:35" s="66" customFormat="1" ht="10.5">
      <c r="A57" s="61">
        <v>1914</v>
      </c>
      <c r="B57" s="62"/>
      <c r="C57" s="59"/>
      <c r="D57" s="59"/>
      <c r="E57" s="59"/>
      <c r="F57" s="59"/>
      <c r="G57" s="75"/>
      <c r="H57" s="75"/>
      <c r="I57" s="76"/>
      <c r="J57" s="76"/>
      <c r="K57" s="59"/>
      <c r="L57" s="107"/>
      <c r="M57" s="108"/>
      <c r="N57" s="59"/>
      <c r="O57" s="217">
        <v>401.33852945</v>
      </c>
      <c r="P57" s="217"/>
      <c r="Q57" s="217"/>
      <c r="R57" s="59"/>
      <c r="S57" s="217">
        <v>541.55300303</v>
      </c>
      <c r="T57" s="217"/>
      <c r="U57" s="217"/>
      <c r="V57" s="59"/>
      <c r="W57" s="217">
        <v>329.19919884</v>
      </c>
      <c r="X57" s="217"/>
      <c r="Y57" s="217"/>
      <c r="Z57" s="80">
        <v>861.60777968</v>
      </c>
      <c r="AA57" s="59"/>
      <c r="AB57" s="59"/>
      <c r="AC57" s="59"/>
      <c r="AD57" s="59"/>
      <c r="AE57" s="80">
        <v>300.74988536</v>
      </c>
      <c r="AF57" s="81">
        <v>2434.44839636</v>
      </c>
      <c r="AG57" s="82"/>
      <c r="AH57" s="122">
        <v>2434.44839636</v>
      </c>
      <c r="AI57" s="61">
        <v>1914</v>
      </c>
    </row>
    <row r="58" spans="1:35" s="66" customFormat="1" ht="10.5">
      <c r="A58" s="61">
        <v>1915</v>
      </c>
      <c r="B58" s="62"/>
      <c r="C58" s="59"/>
      <c r="D58" s="59"/>
      <c r="E58" s="59"/>
      <c r="F58" s="59"/>
      <c r="G58" s="75"/>
      <c r="H58" s="75"/>
      <c r="I58" s="76"/>
      <c r="J58" s="76"/>
      <c r="K58" s="59"/>
      <c r="L58" s="107"/>
      <c r="M58" s="108"/>
      <c r="N58" s="59"/>
      <c r="O58" s="217">
        <v>472.46181315</v>
      </c>
      <c r="P58" s="217"/>
      <c r="Q58" s="217"/>
      <c r="R58" s="59"/>
      <c r="S58" s="217">
        <v>511.07159573</v>
      </c>
      <c r="T58" s="217"/>
      <c r="U58" s="217"/>
      <c r="V58" s="59"/>
      <c r="W58" s="217">
        <v>356.63246541</v>
      </c>
      <c r="X58" s="217"/>
      <c r="Y58" s="217"/>
      <c r="Z58" s="80">
        <v>534.44067466</v>
      </c>
      <c r="AA58" s="59"/>
      <c r="AB58" s="59"/>
      <c r="AC58" s="59"/>
      <c r="AD58" s="59"/>
      <c r="AE58" s="80">
        <v>373.90526288</v>
      </c>
      <c r="AF58" s="81">
        <v>2248.5118118299997</v>
      </c>
      <c r="AG58" s="82"/>
      <c r="AH58" s="122">
        <v>2248.5118118299997</v>
      </c>
      <c r="AI58" s="61">
        <v>1915</v>
      </c>
    </row>
    <row r="59" spans="1:35" s="66" customFormat="1" ht="10.5">
      <c r="A59" s="61">
        <v>1916</v>
      </c>
      <c r="B59" s="62"/>
      <c r="C59" s="59"/>
      <c r="D59" s="59"/>
      <c r="E59" s="59"/>
      <c r="F59" s="59"/>
      <c r="G59" s="75"/>
      <c r="H59" s="75"/>
      <c r="I59" s="76"/>
      <c r="J59" s="76"/>
      <c r="K59" s="59"/>
      <c r="L59" s="107"/>
      <c r="M59" s="108"/>
      <c r="N59" s="59"/>
      <c r="O59" s="217">
        <v>535.45672157</v>
      </c>
      <c r="P59" s="217"/>
      <c r="Q59" s="217"/>
      <c r="R59" s="59"/>
      <c r="S59" s="217">
        <v>457.2211095</v>
      </c>
      <c r="T59" s="217"/>
      <c r="U59" s="217"/>
      <c r="V59" s="59"/>
      <c r="W59" s="217">
        <v>231.65869548</v>
      </c>
      <c r="X59" s="217"/>
      <c r="Y59" s="217"/>
      <c r="Z59" s="80">
        <v>86.36398735</v>
      </c>
      <c r="AA59" s="59"/>
      <c r="AB59" s="59"/>
      <c r="AC59" s="59"/>
      <c r="AD59" s="59"/>
      <c r="AE59" s="80">
        <v>391.17806035</v>
      </c>
      <c r="AF59" s="81">
        <v>1701.8785742500004</v>
      </c>
      <c r="AG59" s="82"/>
      <c r="AH59" s="122">
        <v>1701.8785742500004</v>
      </c>
      <c r="AI59" s="61">
        <v>1916</v>
      </c>
    </row>
    <row r="60" spans="1:35" s="66" customFormat="1" ht="10.5">
      <c r="A60" s="61">
        <v>1917</v>
      </c>
      <c r="B60" s="62"/>
      <c r="C60" s="59"/>
      <c r="D60" s="59"/>
      <c r="E60" s="59"/>
      <c r="F60" s="59"/>
      <c r="G60" s="75"/>
      <c r="H60" s="75"/>
      <c r="I60" s="76"/>
      <c r="J60" s="76"/>
      <c r="K60" s="59"/>
      <c r="L60" s="107"/>
      <c r="M60" s="108"/>
      <c r="N60" s="59"/>
      <c r="O60" s="217">
        <v>460.26925023</v>
      </c>
      <c r="P60" s="217"/>
      <c r="Q60" s="217"/>
      <c r="R60" s="59"/>
      <c r="S60" s="217">
        <v>462.30134405</v>
      </c>
      <c r="T60" s="217"/>
      <c r="U60" s="217"/>
      <c r="V60" s="59"/>
      <c r="W60" s="217">
        <v>127.00586375</v>
      </c>
      <c r="X60" s="217"/>
      <c r="Y60" s="217"/>
      <c r="Z60" s="80">
        <v>1789.2586085100002</v>
      </c>
      <c r="AA60" s="59"/>
      <c r="AB60" s="59"/>
      <c r="AC60" s="59"/>
      <c r="AD60" s="59"/>
      <c r="AE60" s="80">
        <v>412.51504546</v>
      </c>
      <c r="AF60" s="81">
        <v>3251.350112</v>
      </c>
      <c r="AG60" s="82"/>
      <c r="AH60" s="122">
        <v>3251.350112</v>
      </c>
      <c r="AI60" s="61">
        <v>1917</v>
      </c>
    </row>
    <row r="61" spans="1:35" s="66" customFormat="1" ht="10.5">
      <c r="A61" s="61">
        <v>1918</v>
      </c>
      <c r="B61" s="62"/>
      <c r="C61" s="59"/>
      <c r="D61" s="59"/>
      <c r="E61" s="59"/>
      <c r="F61" s="59"/>
      <c r="G61" s="75"/>
      <c r="H61" s="75"/>
      <c r="I61" s="76"/>
      <c r="J61" s="76"/>
      <c r="K61" s="59"/>
      <c r="L61" s="107"/>
      <c r="M61" s="108"/>
      <c r="N61" s="59"/>
      <c r="O61" s="217">
        <v>652.30211622</v>
      </c>
      <c r="P61" s="217"/>
      <c r="Q61" s="217"/>
      <c r="R61" s="59"/>
      <c r="S61" s="217">
        <v>535.45672157</v>
      </c>
      <c r="T61" s="217"/>
      <c r="U61" s="217"/>
      <c r="V61" s="59"/>
      <c r="W61" s="217">
        <v>157.48727105</v>
      </c>
      <c r="X61" s="217"/>
      <c r="Y61" s="217"/>
      <c r="Z61" s="80">
        <v>3423.06203979</v>
      </c>
      <c r="AA61" s="59"/>
      <c r="AB61" s="59"/>
      <c r="AC61" s="59"/>
      <c r="AD61" s="59"/>
      <c r="AE61" s="80">
        <v>469.41367242</v>
      </c>
      <c r="AF61" s="81">
        <v>5237.72182105</v>
      </c>
      <c r="AG61" s="82"/>
      <c r="AH61" s="122">
        <v>5237.72182105</v>
      </c>
      <c r="AI61" s="61">
        <v>1918</v>
      </c>
    </row>
    <row r="62" spans="1:35" s="66" customFormat="1" ht="10.5">
      <c r="A62" s="61">
        <v>1919</v>
      </c>
      <c r="B62" s="62"/>
      <c r="C62" s="59"/>
      <c r="D62" s="59"/>
      <c r="E62" s="59"/>
      <c r="F62" s="59"/>
      <c r="G62" s="75"/>
      <c r="H62" s="75"/>
      <c r="I62" s="76"/>
      <c r="J62" s="76"/>
      <c r="K62" s="59"/>
      <c r="L62" s="107"/>
      <c r="M62" s="108"/>
      <c r="N62" s="59"/>
      <c r="O62" s="217">
        <v>652.30211622</v>
      </c>
      <c r="P62" s="217"/>
      <c r="Q62" s="217"/>
      <c r="R62" s="59"/>
      <c r="S62" s="217">
        <v>515.13578337</v>
      </c>
      <c r="T62" s="217"/>
      <c r="U62" s="217"/>
      <c r="V62" s="59"/>
      <c r="W62" s="217">
        <v>109.73306628</v>
      </c>
      <c r="X62" s="217"/>
      <c r="Y62" s="217"/>
      <c r="Z62" s="80">
        <v>1062.78506786</v>
      </c>
      <c r="AA62" s="59"/>
      <c r="AB62" s="59"/>
      <c r="AC62" s="59"/>
      <c r="AD62" s="59"/>
      <c r="AE62" s="80">
        <v>298.71779154</v>
      </c>
      <c r="AF62" s="81">
        <v>2638.6738252699997</v>
      </c>
      <c r="AG62" s="82"/>
      <c r="AH62" s="122">
        <v>2638.6738252699997</v>
      </c>
      <c r="AI62" s="61">
        <v>1919</v>
      </c>
    </row>
    <row r="63" spans="1:35" s="66" customFormat="1" ht="10.5">
      <c r="A63" s="61"/>
      <c r="B63" s="62"/>
      <c r="C63" s="59"/>
      <c r="D63" s="59"/>
      <c r="E63" s="59"/>
      <c r="F63" s="59"/>
      <c r="G63" s="75"/>
      <c r="H63" s="75"/>
      <c r="I63" s="76"/>
      <c r="J63" s="76"/>
      <c r="K63" s="59"/>
      <c r="L63" s="107"/>
      <c r="M63" s="108"/>
      <c r="N63" s="59"/>
      <c r="O63" s="80"/>
      <c r="P63" s="80"/>
      <c r="Q63" s="80"/>
      <c r="R63" s="59"/>
      <c r="S63" s="80"/>
      <c r="T63" s="80"/>
      <c r="U63" s="80"/>
      <c r="V63" s="59"/>
      <c r="W63" s="80"/>
      <c r="X63" s="80"/>
      <c r="Y63" s="80"/>
      <c r="Z63" s="80"/>
      <c r="AA63" s="59"/>
      <c r="AB63" s="59"/>
      <c r="AC63" s="59"/>
      <c r="AD63" s="59"/>
      <c r="AE63" s="80"/>
      <c r="AF63" s="81"/>
      <c r="AG63" s="82"/>
      <c r="AH63" s="122"/>
      <c r="AI63" s="61"/>
    </row>
    <row r="64" spans="1:35" s="60" customFormat="1" ht="10.5">
      <c r="A64" s="89">
        <v>1920</v>
      </c>
      <c r="B64" s="56"/>
      <c r="C64" s="90"/>
      <c r="D64" s="90"/>
      <c r="E64" s="91"/>
      <c r="F64" s="91"/>
      <c r="G64" s="91"/>
      <c r="H64" s="91"/>
      <c r="I64" s="92"/>
      <c r="J64" s="92"/>
      <c r="K64" s="91"/>
      <c r="L64" s="109"/>
      <c r="M64" s="110"/>
      <c r="N64" s="90"/>
      <c r="O64" s="217">
        <v>632.99722493</v>
      </c>
      <c r="P64" s="217"/>
      <c r="Q64" s="217"/>
      <c r="R64" s="91"/>
      <c r="S64" s="217">
        <v>583.21092634</v>
      </c>
      <c r="T64" s="217"/>
      <c r="U64" s="217"/>
      <c r="V64" s="91"/>
      <c r="W64" s="217">
        <v>241.81916458</v>
      </c>
      <c r="X64" s="217"/>
      <c r="Y64" s="217"/>
      <c r="Z64" s="80">
        <v>1422.465674</v>
      </c>
      <c r="AA64" s="93"/>
      <c r="AB64" s="93"/>
      <c r="AC64" s="93"/>
      <c r="AD64" s="93"/>
      <c r="AE64" s="80">
        <v>393.21015417</v>
      </c>
      <c r="AF64" s="81">
        <v>3273.7031440200003</v>
      </c>
      <c r="AG64" s="93"/>
      <c r="AH64" s="122">
        <v>3273.7031440200003</v>
      </c>
      <c r="AI64" s="89">
        <v>1920</v>
      </c>
    </row>
    <row r="65" spans="1:35" s="60" customFormat="1" ht="10.5">
      <c r="A65" s="89">
        <v>1921</v>
      </c>
      <c r="B65" s="56"/>
      <c r="C65" s="90"/>
      <c r="D65" s="90"/>
      <c r="E65" s="91"/>
      <c r="F65" s="91"/>
      <c r="G65" s="91"/>
      <c r="H65" s="91"/>
      <c r="I65" s="92"/>
      <c r="J65" s="92"/>
      <c r="K65" s="91"/>
      <c r="L65" s="109"/>
      <c r="M65" s="110"/>
      <c r="N65" s="90"/>
      <c r="O65" s="217">
        <v>923.58664119</v>
      </c>
      <c r="P65" s="217"/>
      <c r="Q65" s="217"/>
      <c r="R65" s="91"/>
      <c r="S65" s="217">
        <v>604.54791145</v>
      </c>
      <c r="T65" s="217"/>
      <c r="U65" s="217"/>
      <c r="V65" s="91"/>
      <c r="W65" s="217">
        <v>349.52013704</v>
      </c>
      <c r="X65" s="217"/>
      <c r="Y65" s="217"/>
      <c r="Z65" s="80">
        <v>2374.50162867</v>
      </c>
      <c r="AA65" s="93"/>
      <c r="AB65" s="93"/>
      <c r="AC65" s="93"/>
      <c r="AD65" s="93"/>
      <c r="AE65" s="80">
        <v>193.0489129</v>
      </c>
      <c r="AF65" s="81">
        <v>4445.20523125</v>
      </c>
      <c r="AG65" s="93"/>
      <c r="AH65" s="122">
        <v>4445.20523125</v>
      </c>
      <c r="AI65" s="89">
        <v>1921</v>
      </c>
    </row>
    <row r="66" spans="1:35" s="60" customFormat="1" ht="10.5">
      <c r="A66" s="89">
        <v>1922</v>
      </c>
      <c r="B66" s="56"/>
      <c r="C66" s="90"/>
      <c r="D66" s="90"/>
      <c r="E66" s="91"/>
      <c r="F66" s="91"/>
      <c r="G66" s="91"/>
      <c r="H66" s="91"/>
      <c r="I66" s="92"/>
      <c r="J66" s="92"/>
      <c r="K66" s="91"/>
      <c r="L66" s="109"/>
      <c r="M66" s="110"/>
      <c r="N66" s="90"/>
      <c r="O66" s="217">
        <v>1197.91930689</v>
      </c>
      <c r="P66" s="217"/>
      <c r="Q66" s="217"/>
      <c r="R66" s="91"/>
      <c r="S66" s="217">
        <v>661.44653841</v>
      </c>
      <c r="T66" s="217"/>
      <c r="U66" s="217"/>
      <c r="V66" s="91"/>
      <c r="W66" s="217">
        <v>345.4559494</v>
      </c>
      <c r="X66" s="217"/>
      <c r="Y66" s="217"/>
      <c r="Z66" s="80">
        <v>1304.60423244</v>
      </c>
      <c r="AA66" s="93"/>
      <c r="AB66" s="93"/>
      <c r="AC66" s="93"/>
      <c r="AD66" s="93"/>
      <c r="AE66" s="80">
        <v>280.42894716</v>
      </c>
      <c r="AF66" s="81">
        <v>3789.8549743</v>
      </c>
      <c r="AG66" s="93"/>
      <c r="AH66" s="122">
        <v>3789.8549743</v>
      </c>
      <c r="AI66" s="89">
        <v>1922</v>
      </c>
    </row>
    <row r="67" spans="1:35" s="60" customFormat="1" ht="10.5">
      <c r="A67" s="89">
        <v>1923</v>
      </c>
      <c r="B67" s="56"/>
      <c r="C67" s="90"/>
      <c r="D67" s="90"/>
      <c r="E67" s="91"/>
      <c r="F67" s="91"/>
      <c r="G67" s="91"/>
      <c r="H67" s="91"/>
      <c r="I67" s="92"/>
      <c r="J67" s="92"/>
      <c r="K67" s="91"/>
      <c r="L67" s="109"/>
      <c r="M67" s="110"/>
      <c r="N67" s="90"/>
      <c r="O67" s="217">
        <v>1319.84493609</v>
      </c>
      <c r="P67" s="217"/>
      <c r="Q67" s="217"/>
      <c r="R67" s="91"/>
      <c r="S67" s="217">
        <v>651.28606931</v>
      </c>
      <c r="T67" s="217"/>
      <c r="U67" s="217"/>
      <c r="V67" s="91"/>
      <c r="W67" s="217">
        <v>360.69665305</v>
      </c>
      <c r="X67" s="217"/>
      <c r="Y67" s="217"/>
      <c r="Z67" s="80">
        <v>1088.18624061</v>
      </c>
      <c r="AA67" s="93"/>
      <c r="AB67" s="93"/>
      <c r="AC67" s="93"/>
      <c r="AD67" s="93"/>
      <c r="AE67" s="80">
        <v>324.11896429</v>
      </c>
      <c r="AF67" s="81">
        <v>3744.1328633499998</v>
      </c>
      <c r="AG67" s="93"/>
      <c r="AH67" s="122">
        <v>3744.1328633499998</v>
      </c>
      <c r="AI67" s="89">
        <v>1923</v>
      </c>
    </row>
    <row r="68" spans="1:35" s="60" customFormat="1" ht="10.5">
      <c r="A68" s="89">
        <v>1924</v>
      </c>
      <c r="B68" s="56"/>
      <c r="C68" s="90"/>
      <c r="D68" s="90"/>
      <c r="E68" s="91"/>
      <c r="F68" s="91"/>
      <c r="G68" s="91"/>
      <c r="H68" s="91"/>
      <c r="I68" s="92"/>
      <c r="J68" s="92"/>
      <c r="K68" s="91"/>
      <c r="L68" s="109"/>
      <c r="M68" s="110"/>
      <c r="N68" s="90"/>
      <c r="O68" s="217">
        <v>1682.57368296</v>
      </c>
      <c r="P68" s="217"/>
      <c r="Q68" s="217"/>
      <c r="R68" s="91"/>
      <c r="S68" s="217">
        <v>571.01836342</v>
      </c>
      <c r="T68" s="217"/>
      <c r="U68" s="217"/>
      <c r="V68" s="91"/>
      <c r="W68" s="217">
        <v>369.84107524</v>
      </c>
      <c r="X68" s="217"/>
      <c r="Y68" s="217"/>
      <c r="Z68" s="80">
        <v>1346.2621557500001</v>
      </c>
      <c r="AA68" s="93"/>
      <c r="AB68" s="93"/>
      <c r="AC68" s="93"/>
      <c r="AD68" s="93"/>
      <c r="AE68" s="80">
        <v>414.54713928</v>
      </c>
      <c r="AF68" s="81">
        <v>4384.24241665</v>
      </c>
      <c r="AG68" s="93"/>
      <c r="AH68" s="122">
        <v>4384.24241665</v>
      </c>
      <c r="AI68" s="89">
        <v>1924</v>
      </c>
    </row>
    <row r="69" spans="1:35" s="60" customFormat="1" ht="10.5">
      <c r="A69" s="89">
        <v>1925</v>
      </c>
      <c r="B69" s="56"/>
      <c r="C69" s="90"/>
      <c r="D69" s="90"/>
      <c r="E69" s="91"/>
      <c r="F69" s="91"/>
      <c r="G69" s="91"/>
      <c r="H69" s="91"/>
      <c r="I69" s="92"/>
      <c r="J69" s="92"/>
      <c r="K69" s="91"/>
      <c r="L69" s="109"/>
      <c r="M69" s="110"/>
      <c r="N69" s="90"/>
      <c r="O69" s="217">
        <v>1771.98581104</v>
      </c>
      <c r="P69" s="217"/>
      <c r="Q69" s="217"/>
      <c r="R69" s="91"/>
      <c r="S69" s="217">
        <v>595.40348926</v>
      </c>
      <c r="T69" s="217"/>
      <c r="U69" s="217"/>
      <c r="V69" s="91"/>
      <c r="W69" s="217">
        <v>396.2582949</v>
      </c>
      <c r="X69" s="217"/>
      <c r="Y69" s="217"/>
      <c r="Z69" s="80">
        <v>915.45826591</v>
      </c>
      <c r="AA69" s="93"/>
      <c r="AB69" s="93"/>
      <c r="AC69" s="93"/>
      <c r="AD69" s="93"/>
      <c r="AE69" s="80">
        <v>331.23129266</v>
      </c>
      <c r="AF69" s="81">
        <v>4010.3371537700004</v>
      </c>
      <c r="AG69" s="93"/>
      <c r="AH69" s="122">
        <v>4010.3371537700004</v>
      </c>
      <c r="AI69" s="89">
        <v>1925</v>
      </c>
    </row>
    <row r="70" spans="1:35" s="60" customFormat="1" ht="10.5">
      <c r="A70" s="89">
        <v>1926</v>
      </c>
      <c r="B70" s="56"/>
      <c r="C70" s="90"/>
      <c r="D70" s="90"/>
      <c r="E70" s="91"/>
      <c r="F70" s="91"/>
      <c r="G70" s="91"/>
      <c r="H70" s="91"/>
      <c r="I70" s="92"/>
      <c r="J70" s="92"/>
      <c r="K70" s="91"/>
      <c r="L70" s="109"/>
      <c r="M70" s="110"/>
      <c r="N70" s="90"/>
      <c r="O70" s="217">
        <v>2350.11650283</v>
      </c>
      <c r="P70" s="217"/>
      <c r="Q70" s="217"/>
      <c r="R70" s="91"/>
      <c r="S70" s="217">
        <v>738.66610357</v>
      </c>
      <c r="T70" s="217"/>
      <c r="U70" s="217"/>
      <c r="V70" s="91"/>
      <c r="W70" s="217">
        <v>576.09859797</v>
      </c>
      <c r="X70" s="217"/>
      <c r="Y70" s="217"/>
      <c r="Z70" s="80">
        <v>1460.0594096700002</v>
      </c>
      <c r="AA70" s="93"/>
      <c r="AB70" s="93"/>
      <c r="AC70" s="93"/>
      <c r="AD70" s="93"/>
      <c r="AE70" s="80">
        <v>364.76084069</v>
      </c>
      <c r="AF70" s="81">
        <v>5489.7014547300005</v>
      </c>
      <c r="AG70" s="93"/>
      <c r="AH70" s="122">
        <v>5489.7014547300005</v>
      </c>
      <c r="AI70" s="89">
        <v>1926</v>
      </c>
    </row>
    <row r="71" spans="1:35" s="60" customFormat="1" ht="10.5">
      <c r="A71" s="89">
        <v>1927</v>
      </c>
      <c r="B71" s="56"/>
      <c r="C71" s="90"/>
      <c r="D71" s="90"/>
      <c r="E71" s="91"/>
      <c r="F71" s="91"/>
      <c r="G71" s="91"/>
      <c r="H71" s="91"/>
      <c r="I71" s="92"/>
      <c r="J71" s="92"/>
      <c r="K71" s="91"/>
      <c r="L71" s="109"/>
      <c r="M71" s="110"/>
      <c r="N71" s="90"/>
      <c r="O71" s="217">
        <v>2402.95094215</v>
      </c>
      <c r="P71" s="217"/>
      <c r="Q71" s="217"/>
      <c r="R71" s="91"/>
      <c r="S71" s="217">
        <v>789.46844907</v>
      </c>
      <c r="T71" s="217"/>
      <c r="U71" s="217"/>
      <c r="V71" s="91"/>
      <c r="W71" s="217">
        <v>511.07159573</v>
      </c>
      <c r="X71" s="217"/>
      <c r="Y71" s="217"/>
      <c r="Z71" s="80">
        <v>1732.3599815500002</v>
      </c>
      <c r="AA71" s="93"/>
      <c r="AB71" s="93"/>
      <c r="AC71" s="93"/>
      <c r="AD71" s="93"/>
      <c r="AE71" s="80">
        <v>358.66455923</v>
      </c>
      <c r="AF71" s="81">
        <v>5794.515527730001</v>
      </c>
      <c r="AG71" s="93"/>
      <c r="AH71" s="122">
        <v>5794.515527730001</v>
      </c>
      <c r="AI71" s="89">
        <v>1927</v>
      </c>
    </row>
    <row r="72" spans="1:35" s="60" customFormat="1" ht="10.5">
      <c r="A72" s="89">
        <v>1928</v>
      </c>
      <c r="B72" s="56"/>
      <c r="C72" s="90"/>
      <c r="D72" s="90"/>
      <c r="E72" s="91"/>
      <c r="F72" s="91"/>
      <c r="G72" s="91"/>
      <c r="H72" s="91"/>
      <c r="I72" s="92"/>
      <c r="J72" s="92"/>
      <c r="K72" s="91"/>
      <c r="L72" s="109"/>
      <c r="M72" s="110"/>
      <c r="N72" s="90"/>
      <c r="O72" s="217">
        <v>2862.20414547</v>
      </c>
      <c r="P72" s="217"/>
      <c r="Q72" s="217"/>
      <c r="R72" s="91"/>
      <c r="S72" s="217">
        <v>672.62305442</v>
      </c>
      <c r="T72" s="217"/>
      <c r="U72" s="217"/>
      <c r="V72" s="91"/>
      <c r="W72" s="217">
        <v>532.40858084</v>
      </c>
      <c r="X72" s="217"/>
      <c r="Y72" s="217"/>
      <c r="Z72" s="80">
        <v>1476.3161602300002</v>
      </c>
      <c r="AA72" s="93"/>
      <c r="AB72" s="93"/>
      <c r="AC72" s="93"/>
      <c r="AD72" s="93"/>
      <c r="AE72" s="80">
        <v>415.56318619</v>
      </c>
      <c r="AF72" s="81">
        <v>5959.11512715</v>
      </c>
      <c r="AG72" s="93"/>
      <c r="AH72" s="122">
        <v>5959.11512715</v>
      </c>
      <c r="AI72" s="89">
        <v>1928</v>
      </c>
    </row>
    <row r="73" spans="1:35" s="60" customFormat="1" ht="10.5">
      <c r="A73" s="89">
        <v>1929</v>
      </c>
      <c r="B73" s="56"/>
      <c r="C73" s="90"/>
      <c r="D73" s="90"/>
      <c r="E73" s="91"/>
      <c r="F73" s="91"/>
      <c r="G73" s="91"/>
      <c r="H73" s="91"/>
      <c r="I73" s="92"/>
      <c r="J73" s="92"/>
      <c r="K73" s="91"/>
      <c r="L73" s="109"/>
      <c r="M73" s="110"/>
      <c r="N73" s="90"/>
      <c r="O73" s="217">
        <v>3013.59513506</v>
      </c>
      <c r="P73" s="217"/>
      <c r="Q73" s="217"/>
      <c r="R73" s="91"/>
      <c r="S73" s="217">
        <v>840.27079457</v>
      </c>
      <c r="T73" s="217"/>
      <c r="U73" s="217"/>
      <c r="V73" s="91"/>
      <c r="W73" s="217">
        <v>474.49390697</v>
      </c>
      <c r="X73" s="217"/>
      <c r="Y73" s="217"/>
      <c r="Z73" s="80">
        <v>2381.61395704</v>
      </c>
      <c r="AA73" s="93"/>
      <c r="AB73" s="93"/>
      <c r="AC73" s="93"/>
      <c r="AD73" s="93"/>
      <c r="AE73" s="80">
        <v>415.56318619</v>
      </c>
      <c r="AF73" s="81">
        <v>7125.53697983</v>
      </c>
      <c r="AG73" s="93"/>
      <c r="AH73" s="122">
        <v>7125.53697983</v>
      </c>
      <c r="AI73" s="89">
        <v>1929</v>
      </c>
    </row>
    <row r="74" spans="1:35" s="60" customFormat="1" ht="10.5">
      <c r="A74" s="89"/>
      <c r="B74" s="56"/>
      <c r="C74" s="90"/>
      <c r="D74" s="90"/>
      <c r="E74" s="91"/>
      <c r="F74" s="91"/>
      <c r="G74" s="91"/>
      <c r="H74" s="91"/>
      <c r="I74" s="92"/>
      <c r="J74" s="92"/>
      <c r="K74" s="91"/>
      <c r="L74" s="109"/>
      <c r="M74" s="110"/>
      <c r="N74" s="90"/>
      <c r="O74" s="80"/>
      <c r="P74" s="80"/>
      <c r="Q74" s="80"/>
      <c r="R74" s="91"/>
      <c r="S74" s="80"/>
      <c r="T74" s="80"/>
      <c r="U74" s="80"/>
      <c r="V74" s="91"/>
      <c r="W74" s="80"/>
      <c r="X74" s="80"/>
      <c r="Y74" s="80"/>
      <c r="Z74" s="80"/>
      <c r="AA74" s="93"/>
      <c r="AB74" s="93"/>
      <c r="AC74" s="93"/>
      <c r="AD74" s="93"/>
      <c r="AE74" s="80"/>
      <c r="AF74" s="81"/>
      <c r="AG74" s="93"/>
      <c r="AH74" s="122"/>
      <c r="AI74" s="89"/>
    </row>
    <row r="75" spans="1:35" s="60" customFormat="1" ht="10.5">
      <c r="A75" s="89">
        <v>1930</v>
      </c>
      <c r="B75" s="56"/>
      <c r="C75" s="90"/>
      <c r="D75" s="90"/>
      <c r="E75" s="91"/>
      <c r="F75" s="91"/>
      <c r="G75" s="91"/>
      <c r="H75" s="91"/>
      <c r="I75" s="92"/>
      <c r="J75" s="92"/>
      <c r="K75" s="91"/>
      <c r="L75" s="109"/>
      <c r="M75" s="110"/>
      <c r="N75" s="90"/>
      <c r="O75" s="217">
        <v>3613.06281196</v>
      </c>
      <c r="P75" s="217"/>
      <c r="Q75" s="217"/>
      <c r="R75" s="91"/>
      <c r="S75" s="217">
        <v>724.44144683</v>
      </c>
      <c r="T75" s="217"/>
      <c r="U75" s="217"/>
      <c r="V75" s="91"/>
      <c r="W75" s="217">
        <v>534.44067466</v>
      </c>
      <c r="X75" s="217"/>
      <c r="Y75" s="217"/>
      <c r="Z75" s="80">
        <v>2641.721966</v>
      </c>
      <c r="AA75" s="93"/>
      <c r="AB75" s="93"/>
      <c r="AC75" s="93"/>
      <c r="AD75" s="93"/>
      <c r="AE75" s="80">
        <v>442.99645276</v>
      </c>
      <c r="AF75" s="81">
        <v>7956.66335221</v>
      </c>
      <c r="AG75" s="93"/>
      <c r="AH75" s="122">
        <v>7956.66335221</v>
      </c>
      <c r="AI75" s="89">
        <v>1930</v>
      </c>
    </row>
    <row r="76" spans="1:35" s="60" customFormat="1" ht="10.5">
      <c r="A76" s="89">
        <v>1931</v>
      </c>
      <c r="B76" s="56"/>
      <c r="C76" s="90"/>
      <c r="D76" s="90"/>
      <c r="E76" s="91"/>
      <c r="F76" s="91"/>
      <c r="G76" s="91"/>
      <c r="H76" s="91"/>
      <c r="I76" s="92"/>
      <c r="J76" s="92"/>
      <c r="K76" s="91"/>
      <c r="L76" s="93"/>
      <c r="M76" s="91"/>
      <c r="N76" s="91"/>
      <c r="O76" s="217">
        <v>3450.49530636</v>
      </c>
      <c r="P76" s="217"/>
      <c r="Q76" s="217"/>
      <c r="R76" s="91"/>
      <c r="S76" s="217">
        <v>833.1584662</v>
      </c>
      <c r="T76" s="217"/>
      <c r="U76" s="217"/>
      <c r="V76" s="91"/>
      <c r="W76" s="217">
        <v>366.79293451</v>
      </c>
      <c r="X76" s="217"/>
      <c r="Y76" s="217"/>
      <c r="Z76" s="80">
        <v>2411.07931743</v>
      </c>
      <c r="AA76" s="93"/>
      <c r="AB76" s="93"/>
      <c r="AC76" s="93"/>
      <c r="AD76" s="93"/>
      <c r="AE76" s="80">
        <v>411.49899855</v>
      </c>
      <c r="AF76" s="81">
        <v>7473.0250230500005</v>
      </c>
      <c r="AG76" s="93"/>
      <c r="AH76" s="122">
        <v>7473.0250230500005</v>
      </c>
      <c r="AI76" s="89">
        <v>1931</v>
      </c>
    </row>
    <row r="77" spans="1:35" s="60" customFormat="1" ht="10.5">
      <c r="A77" s="89">
        <v>1932</v>
      </c>
      <c r="B77" s="56"/>
      <c r="C77" s="90"/>
      <c r="D77" s="90"/>
      <c r="E77" s="91"/>
      <c r="F77" s="91"/>
      <c r="G77" s="91"/>
      <c r="H77" s="91"/>
      <c r="I77" s="92"/>
      <c r="J77" s="92"/>
      <c r="K77" s="91"/>
      <c r="L77" s="93"/>
      <c r="M77" s="91"/>
      <c r="N77" s="91"/>
      <c r="O77" s="217">
        <v>3598.83815522</v>
      </c>
      <c r="P77" s="217"/>
      <c r="Q77" s="217"/>
      <c r="R77" s="91"/>
      <c r="S77" s="217">
        <v>685.83166425</v>
      </c>
      <c r="T77" s="217"/>
      <c r="U77" s="217"/>
      <c r="V77" s="91"/>
      <c r="W77" s="217">
        <v>463.31739096</v>
      </c>
      <c r="X77" s="217"/>
      <c r="Y77" s="217"/>
      <c r="Z77" s="80">
        <v>2388.72628541</v>
      </c>
      <c r="AA77" s="93"/>
      <c r="AB77" s="93"/>
      <c r="AC77" s="93"/>
      <c r="AD77" s="93"/>
      <c r="AE77" s="80">
        <v>358.66455923</v>
      </c>
      <c r="AF77" s="81">
        <v>7495.37805507</v>
      </c>
      <c r="AG77" s="93"/>
      <c r="AH77" s="122">
        <v>7495.37805507</v>
      </c>
      <c r="AI77" s="89">
        <v>1932</v>
      </c>
    </row>
    <row r="78" spans="1:35" s="60" customFormat="1" ht="10.5">
      <c r="A78" s="89">
        <v>1933</v>
      </c>
      <c r="B78" s="56"/>
      <c r="C78" s="90"/>
      <c r="D78" s="90"/>
      <c r="E78" s="91"/>
      <c r="F78" s="91"/>
      <c r="G78" s="91"/>
      <c r="H78" s="91"/>
      <c r="I78" s="92"/>
      <c r="J78" s="92"/>
      <c r="K78" s="91"/>
      <c r="L78" s="217">
        <v>10.1604691</v>
      </c>
      <c r="M78" s="217"/>
      <c r="N78" s="80"/>
      <c r="O78" s="217">
        <v>3931.08549479</v>
      </c>
      <c r="P78" s="217"/>
      <c r="Q78" s="217"/>
      <c r="R78" s="91"/>
      <c r="S78" s="217">
        <v>709.20074318</v>
      </c>
      <c r="T78" s="217"/>
      <c r="U78" s="217"/>
      <c r="V78" s="91"/>
      <c r="W78" s="217">
        <v>535.45672157</v>
      </c>
      <c r="X78" s="217"/>
      <c r="Y78" s="217"/>
      <c r="Z78" s="80">
        <v>2665.09104493</v>
      </c>
      <c r="AA78" s="93"/>
      <c r="AB78" s="93"/>
      <c r="AC78" s="93"/>
      <c r="AD78" s="93"/>
      <c r="AE78" s="80">
        <v>449.09273422</v>
      </c>
      <c r="AF78" s="81">
        <v>8300.08720779</v>
      </c>
      <c r="AG78" s="93"/>
      <c r="AH78" s="122">
        <v>8300.08720779</v>
      </c>
      <c r="AI78" s="89">
        <v>1933</v>
      </c>
    </row>
    <row r="79" spans="1:35" s="60" customFormat="1" ht="10.5">
      <c r="A79" s="89">
        <v>1934</v>
      </c>
      <c r="B79" s="56"/>
      <c r="C79" s="90"/>
      <c r="D79" s="90"/>
      <c r="E79" s="91"/>
      <c r="F79" s="91"/>
      <c r="G79" s="91"/>
      <c r="H79" s="91"/>
      <c r="I79" s="92"/>
      <c r="J79" s="92"/>
      <c r="K79" s="91"/>
      <c r="L79" s="217">
        <v>25.40117275</v>
      </c>
      <c r="M79" s="217"/>
      <c r="N79" s="80"/>
      <c r="O79" s="217">
        <v>4057.07531163</v>
      </c>
      <c r="P79" s="217"/>
      <c r="Q79" s="217"/>
      <c r="R79" s="91"/>
      <c r="S79" s="217">
        <v>843.3189353</v>
      </c>
      <c r="T79" s="217"/>
      <c r="U79" s="217"/>
      <c r="V79" s="91"/>
      <c r="W79" s="217">
        <v>597.43558308</v>
      </c>
      <c r="X79" s="217"/>
      <c r="Y79" s="217"/>
      <c r="Z79" s="80">
        <v>3322.4733957</v>
      </c>
      <c r="AA79" s="93"/>
      <c r="AB79" s="93"/>
      <c r="AC79" s="93"/>
      <c r="AD79" s="93"/>
      <c r="AE79" s="80">
        <v>464.33343787</v>
      </c>
      <c r="AF79" s="81">
        <v>9310.037836329999</v>
      </c>
      <c r="AG79" s="93"/>
      <c r="AH79" s="122">
        <v>9310.037836329999</v>
      </c>
      <c r="AI79" s="89">
        <v>1934</v>
      </c>
    </row>
    <row r="80" spans="1:35" s="60" customFormat="1" ht="10.5">
      <c r="A80" s="89">
        <v>1935</v>
      </c>
      <c r="B80" s="56"/>
      <c r="C80" s="90"/>
      <c r="D80" s="90"/>
      <c r="E80" s="91"/>
      <c r="F80" s="91"/>
      <c r="G80" s="91"/>
      <c r="H80" s="91"/>
      <c r="I80" s="92"/>
      <c r="J80" s="92"/>
      <c r="K80" s="91"/>
      <c r="L80" s="217">
        <v>50.8023455</v>
      </c>
      <c r="M80" s="217"/>
      <c r="N80" s="80"/>
      <c r="O80" s="217">
        <v>4282.63772565</v>
      </c>
      <c r="P80" s="217"/>
      <c r="Q80" s="217"/>
      <c r="R80" s="91"/>
      <c r="S80" s="217">
        <v>756.95494795</v>
      </c>
      <c r="T80" s="217"/>
      <c r="U80" s="217"/>
      <c r="V80" s="91"/>
      <c r="W80" s="217">
        <v>510.05554882</v>
      </c>
      <c r="X80" s="217"/>
      <c r="Y80" s="217"/>
      <c r="Z80" s="80">
        <v>3262.52662801</v>
      </c>
      <c r="AA80" s="93"/>
      <c r="AB80" s="93"/>
      <c r="AC80" s="93"/>
      <c r="AD80" s="93"/>
      <c r="AE80" s="80">
        <v>458.23715641</v>
      </c>
      <c r="AF80" s="81">
        <v>9321.21435234</v>
      </c>
      <c r="AG80" s="93"/>
      <c r="AH80" s="122">
        <v>9321.21435234</v>
      </c>
      <c r="AI80" s="89">
        <v>1935</v>
      </c>
    </row>
    <row r="81" spans="1:35" s="60" customFormat="1" ht="10.5">
      <c r="A81" s="89">
        <v>1936</v>
      </c>
      <c r="B81" s="56"/>
      <c r="C81" s="90"/>
      <c r="D81" s="90"/>
      <c r="E81" s="91"/>
      <c r="F81" s="91"/>
      <c r="G81" s="91"/>
      <c r="H81" s="91"/>
      <c r="I81" s="92"/>
      <c r="J81" s="92"/>
      <c r="K81" s="91"/>
      <c r="L81" s="217">
        <v>71.1232837</v>
      </c>
      <c r="M81" s="217"/>
      <c r="N81" s="80"/>
      <c r="O81" s="217">
        <v>4476.70268546</v>
      </c>
      <c r="P81" s="217"/>
      <c r="Q81" s="217"/>
      <c r="R81" s="91"/>
      <c r="S81" s="217">
        <v>802.6770589</v>
      </c>
      <c r="T81" s="217"/>
      <c r="U81" s="217"/>
      <c r="V81" s="91"/>
      <c r="W81" s="217">
        <v>558.8258005</v>
      </c>
      <c r="X81" s="217"/>
      <c r="Y81" s="217"/>
      <c r="Z81" s="80">
        <v>3319.42525497</v>
      </c>
      <c r="AA81" s="93"/>
      <c r="AB81" s="93"/>
      <c r="AC81" s="93"/>
      <c r="AD81" s="93"/>
      <c r="AE81" s="80">
        <v>526.31229938</v>
      </c>
      <c r="AF81" s="81">
        <v>9755.06638291</v>
      </c>
      <c r="AG81" s="93"/>
      <c r="AH81" s="122">
        <v>9755.06638291</v>
      </c>
      <c r="AI81" s="89">
        <v>1936</v>
      </c>
    </row>
    <row r="82" spans="1:35" s="60" customFormat="1" ht="10.5">
      <c r="A82" s="89">
        <v>1937</v>
      </c>
      <c r="B82" s="56"/>
      <c r="C82" s="84"/>
      <c r="D82" s="84"/>
      <c r="E82" s="91"/>
      <c r="F82" s="80"/>
      <c r="G82" s="80"/>
      <c r="H82" s="80"/>
      <c r="I82" s="81"/>
      <c r="J82" s="81"/>
      <c r="K82" s="80"/>
      <c r="L82" s="217">
        <v>91.4442219</v>
      </c>
      <c r="M82" s="217"/>
      <c r="N82" s="80"/>
      <c r="O82" s="217">
        <v>4696.16881802</v>
      </c>
      <c r="P82" s="217"/>
      <c r="Q82" s="217"/>
      <c r="R82" s="80"/>
      <c r="S82" s="217">
        <v>816.90171564</v>
      </c>
      <c r="T82" s="217"/>
      <c r="U82" s="217"/>
      <c r="V82" s="80"/>
      <c r="W82" s="217">
        <v>579.1467387</v>
      </c>
      <c r="X82" s="217"/>
      <c r="Y82" s="217"/>
      <c r="Z82" s="80">
        <v>3641.51212544</v>
      </c>
      <c r="AA82" s="80"/>
      <c r="AB82" s="80"/>
      <c r="AC82" s="80"/>
      <c r="AD82" s="80"/>
      <c r="AE82" s="80">
        <v>549.68137831</v>
      </c>
      <c r="AF82" s="81">
        <v>10374.85499801</v>
      </c>
      <c r="AG82" s="80"/>
      <c r="AH82" s="122">
        <v>10374.85499801</v>
      </c>
      <c r="AI82" s="89">
        <v>1937</v>
      </c>
    </row>
    <row r="83" spans="1:35" s="60" customFormat="1" ht="21.75" customHeight="1">
      <c r="A83" s="89">
        <v>1938</v>
      </c>
      <c r="B83" s="56"/>
      <c r="C83" s="84">
        <v>2</v>
      </c>
      <c r="D83" s="84">
        <v>0</v>
      </c>
      <c r="E83" s="91"/>
      <c r="F83" s="80"/>
      <c r="G83" s="80"/>
      <c r="H83" s="80"/>
      <c r="I83" s="81"/>
      <c r="J83" s="81"/>
      <c r="K83" s="80">
        <v>132</v>
      </c>
      <c r="L83" s="217">
        <v>115</v>
      </c>
      <c r="M83" s="217"/>
      <c r="N83" s="80"/>
      <c r="O83" s="80">
        <v>4909</v>
      </c>
      <c r="P83" s="80">
        <v>39</v>
      </c>
      <c r="Q83" s="80">
        <v>73</v>
      </c>
      <c r="R83" s="80"/>
      <c r="S83" s="80">
        <v>0</v>
      </c>
      <c r="T83" s="80">
        <v>552</v>
      </c>
      <c r="U83" s="80">
        <v>181</v>
      </c>
      <c r="V83" s="80"/>
      <c r="W83" s="80">
        <v>393</v>
      </c>
      <c r="X83" s="217">
        <v>810</v>
      </c>
      <c r="Y83" s="217"/>
      <c r="Z83" s="80">
        <v>638</v>
      </c>
      <c r="AA83" s="80">
        <v>569</v>
      </c>
      <c r="AB83" s="80">
        <v>617</v>
      </c>
      <c r="AC83" s="80">
        <v>49</v>
      </c>
      <c r="AD83" s="80"/>
      <c r="AE83" s="80"/>
      <c r="AF83" s="81">
        <v>9079</v>
      </c>
      <c r="AG83" s="80">
        <v>186</v>
      </c>
      <c r="AH83" s="122">
        <v>9265</v>
      </c>
      <c r="AI83" s="89">
        <v>1938</v>
      </c>
    </row>
    <row r="84" spans="1:35" s="60" customFormat="1" ht="19.5" customHeight="1">
      <c r="A84" s="89">
        <v>1939</v>
      </c>
      <c r="B84" s="56"/>
      <c r="C84" s="84"/>
      <c r="D84" s="84"/>
      <c r="E84" s="91"/>
      <c r="F84" s="80"/>
      <c r="G84" s="80"/>
      <c r="H84" s="80"/>
      <c r="I84" s="81"/>
      <c r="J84" s="81"/>
      <c r="K84" s="80"/>
      <c r="L84" s="217">
        <v>4844</v>
      </c>
      <c r="M84" s="217"/>
      <c r="N84" s="217"/>
      <c r="O84" s="217"/>
      <c r="P84" s="217"/>
      <c r="Q84" s="217"/>
      <c r="R84" s="80"/>
      <c r="S84" s="217">
        <v>805</v>
      </c>
      <c r="T84" s="217"/>
      <c r="U84" s="217"/>
      <c r="V84" s="80"/>
      <c r="W84" s="80">
        <v>523</v>
      </c>
      <c r="X84" s="227" t="s">
        <v>149</v>
      </c>
      <c r="Y84" s="217"/>
      <c r="Z84" s="217"/>
      <c r="AA84" s="80">
        <v>512</v>
      </c>
      <c r="AB84" s="80"/>
      <c r="AC84" s="80"/>
      <c r="AD84" s="80"/>
      <c r="AE84" s="80"/>
      <c r="AF84" s="81">
        <v>8231</v>
      </c>
      <c r="AG84" s="80"/>
      <c r="AH84" s="122">
        <v>8231</v>
      </c>
      <c r="AI84" s="89">
        <v>1939</v>
      </c>
    </row>
    <row r="85" spans="1:35" s="60" customFormat="1" ht="10.5">
      <c r="A85" s="89"/>
      <c r="B85" s="56"/>
      <c r="C85" s="84"/>
      <c r="D85" s="84"/>
      <c r="E85" s="91"/>
      <c r="F85" s="80"/>
      <c r="G85" s="80"/>
      <c r="H85" s="80"/>
      <c r="I85" s="81"/>
      <c r="J85" s="81"/>
      <c r="K85" s="80"/>
      <c r="R85" s="80"/>
      <c r="V85" s="80"/>
      <c r="W85" s="80"/>
      <c r="X85" s="80"/>
      <c r="Y85" s="80"/>
      <c r="Z85" s="80"/>
      <c r="AA85" s="80"/>
      <c r="AB85" s="80"/>
      <c r="AC85" s="80"/>
      <c r="AD85" s="80"/>
      <c r="AE85" s="80"/>
      <c r="AF85" s="81"/>
      <c r="AG85" s="80"/>
      <c r="AH85" s="122"/>
      <c r="AI85" s="89"/>
    </row>
    <row r="86" spans="1:35" s="60" customFormat="1" ht="10.5">
      <c r="A86" s="89">
        <v>1940</v>
      </c>
      <c r="B86" s="56"/>
      <c r="C86" s="84">
        <v>3</v>
      </c>
      <c r="D86" s="84">
        <v>0</v>
      </c>
      <c r="E86" s="91"/>
      <c r="F86" s="80"/>
      <c r="G86" s="80"/>
      <c r="H86" s="80"/>
      <c r="I86" s="81"/>
      <c r="J86" s="81"/>
      <c r="K86" s="80">
        <v>168</v>
      </c>
      <c r="L86" s="217">
        <v>3799</v>
      </c>
      <c r="M86" s="217"/>
      <c r="N86" s="217"/>
      <c r="O86" s="217"/>
      <c r="P86" s="80">
        <v>48</v>
      </c>
      <c r="Q86" s="80">
        <v>83</v>
      </c>
      <c r="R86" s="80"/>
      <c r="S86" s="217">
        <v>888</v>
      </c>
      <c r="T86" s="217"/>
      <c r="U86" s="217"/>
      <c r="V86" s="80"/>
      <c r="W86" s="80">
        <v>436</v>
      </c>
      <c r="X86" s="217">
        <v>815</v>
      </c>
      <c r="Y86" s="217"/>
      <c r="Z86" s="80">
        <v>605</v>
      </c>
      <c r="AA86" s="80">
        <v>525</v>
      </c>
      <c r="AB86" s="80">
        <v>386</v>
      </c>
      <c r="AC86" s="80">
        <v>58</v>
      </c>
      <c r="AD86" s="94"/>
      <c r="AE86" s="94"/>
      <c r="AF86" s="81">
        <v>7814</v>
      </c>
      <c r="AG86" s="80">
        <v>178</v>
      </c>
      <c r="AH86" s="122">
        <v>7992</v>
      </c>
      <c r="AI86" s="89">
        <v>1940</v>
      </c>
    </row>
    <row r="87" spans="1:35" s="60" customFormat="1" ht="10.5">
      <c r="A87" s="89">
        <v>1941</v>
      </c>
      <c r="B87" s="56"/>
      <c r="C87" s="84">
        <v>3</v>
      </c>
      <c r="D87" s="84">
        <v>0</v>
      </c>
      <c r="E87" s="91"/>
      <c r="F87" s="80"/>
      <c r="G87" s="80"/>
      <c r="H87" s="80"/>
      <c r="I87" s="81"/>
      <c r="J87" s="81"/>
      <c r="K87" s="80">
        <v>200</v>
      </c>
      <c r="L87" s="217">
        <v>4444</v>
      </c>
      <c r="M87" s="217"/>
      <c r="N87" s="217"/>
      <c r="O87" s="217"/>
      <c r="P87" s="80">
        <v>60</v>
      </c>
      <c r="Q87" s="80">
        <v>91</v>
      </c>
      <c r="R87" s="80"/>
      <c r="S87" s="217">
        <v>958</v>
      </c>
      <c r="T87" s="217"/>
      <c r="U87" s="217"/>
      <c r="V87" s="80"/>
      <c r="W87" s="80">
        <v>474</v>
      </c>
      <c r="X87" s="217">
        <v>909</v>
      </c>
      <c r="Y87" s="217"/>
      <c r="Z87" s="80">
        <v>499</v>
      </c>
      <c r="AA87" s="80">
        <v>657</v>
      </c>
      <c r="AB87" s="80">
        <v>354</v>
      </c>
      <c r="AC87" s="80">
        <v>60</v>
      </c>
      <c r="AD87" s="94"/>
      <c r="AE87" s="94"/>
      <c r="AF87" s="81">
        <v>8709</v>
      </c>
      <c r="AG87" s="80">
        <v>170</v>
      </c>
      <c r="AH87" s="122">
        <v>8879</v>
      </c>
      <c r="AI87" s="89">
        <v>1941</v>
      </c>
    </row>
    <row r="88" spans="1:35" s="60" customFormat="1" ht="10.5">
      <c r="A88" s="89">
        <v>1942</v>
      </c>
      <c r="B88" s="56"/>
      <c r="C88" s="84">
        <v>4</v>
      </c>
      <c r="D88" s="84">
        <v>0</v>
      </c>
      <c r="E88" s="91"/>
      <c r="F88" s="80"/>
      <c r="G88" s="80"/>
      <c r="H88" s="80"/>
      <c r="I88" s="81"/>
      <c r="J88" s="81"/>
      <c r="K88" s="80">
        <v>204</v>
      </c>
      <c r="L88" s="217">
        <v>4377</v>
      </c>
      <c r="M88" s="217"/>
      <c r="N88" s="217"/>
      <c r="O88" s="217"/>
      <c r="P88" s="80">
        <v>60</v>
      </c>
      <c r="Q88" s="80">
        <v>103</v>
      </c>
      <c r="R88" s="80"/>
      <c r="S88" s="217">
        <v>1028</v>
      </c>
      <c r="T88" s="217"/>
      <c r="U88" s="217"/>
      <c r="V88" s="80"/>
      <c r="W88" s="80">
        <v>481</v>
      </c>
      <c r="X88" s="217">
        <v>846</v>
      </c>
      <c r="Y88" s="217"/>
      <c r="Z88" s="80">
        <v>453</v>
      </c>
      <c r="AA88" s="80">
        <v>638</v>
      </c>
      <c r="AB88" s="80">
        <v>252</v>
      </c>
      <c r="AC88" s="80">
        <v>54</v>
      </c>
      <c r="AD88" s="94"/>
      <c r="AE88" s="94"/>
      <c r="AF88" s="81">
        <v>8500</v>
      </c>
      <c r="AG88" s="80">
        <v>137</v>
      </c>
      <c r="AH88" s="122">
        <v>8637</v>
      </c>
      <c r="AI88" s="89">
        <v>1942</v>
      </c>
    </row>
    <row r="89" spans="1:35" s="60" customFormat="1" ht="10.5">
      <c r="A89" s="89">
        <v>1943</v>
      </c>
      <c r="B89" s="56"/>
      <c r="C89" s="84">
        <v>4</v>
      </c>
      <c r="D89" s="84">
        <v>0</v>
      </c>
      <c r="E89" s="91"/>
      <c r="F89" s="80"/>
      <c r="G89" s="80"/>
      <c r="H89" s="80"/>
      <c r="I89" s="81"/>
      <c r="J89" s="81"/>
      <c r="K89" s="80">
        <v>228</v>
      </c>
      <c r="L89" s="217">
        <v>5091</v>
      </c>
      <c r="M89" s="217"/>
      <c r="N89" s="217"/>
      <c r="O89" s="217"/>
      <c r="P89" s="80">
        <v>59</v>
      </c>
      <c r="Q89" s="80">
        <v>94</v>
      </c>
      <c r="R89" s="80"/>
      <c r="S89" s="217">
        <v>1084</v>
      </c>
      <c r="T89" s="217"/>
      <c r="U89" s="217"/>
      <c r="V89" s="80"/>
      <c r="W89" s="80">
        <v>459</v>
      </c>
      <c r="X89" s="217">
        <v>852</v>
      </c>
      <c r="Y89" s="217"/>
      <c r="Z89" s="80">
        <v>308</v>
      </c>
      <c r="AA89" s="80">
        <v>601</v>
      </c>
      <c r="AB89" s="80">
        <v>180</v>
      </c>
      <c r="AC89" s="80">
        <v>50</v>
      </c>
      <c r="AD89" s="94"/>
      <c r="AE89" s="94"/>
      <c r="AF89" s="81">
        <v>9010</v>
      </c>
      <c r="AG89" s="80">
        <v>101</v>
      </c>
      <c r="AH89" s="122">
        <v>9111</v>
      </c>
      <c r="AI89" s="89">
        <v>1943</v>
      </c>
    </row>
    <row r="90" spans="1:35" s="60" customFormat="1" ht="10.5">
      <c r="A90" s="89">
        <v>1944</v>
      </c>
      <c r="B90" s="56"/>
      <c r="C90" s="84">
        <v>4</v>
      </c>
      <c r="D90" s="84">
        <v>0</v>
      </c>
      <c r="E90" s="91"/>
      <c r="F90" s="80"/>
      <c r="G90" s="80"/>
      <c r="H90" s="80"/>
      <c r="I90" s="81"/>
      <c r="J90" s="81"/>
      <c r="K90" s="80">
        <v>384</v>
      </c>
      <c r="L90" s="217">
        <v>8583</v>
      </c>
      <c r="M90" s="217"/>
      <c r="N90" s="217"/>
      <c r="O90" s="217"/>
      <c r="P90" s="80">
        <v>73</v>
      </c>
      <c r="Q90" s="80">
        <v>108</v>
      </c>
      <c r="R90" s="80"/>
      <c r="S90" s="217">
        <v>1152</v>
      </c>
      <c r="T90" s="217"/>
      <c r="U90" s="217"/>
      <c r="V90" s="80"/>
      <c r="W90" s="80">
        <v>507</v>
      </c>
      <c r="X90" s="217">
        <v>995</v>
      </c>
      <c r="Y90" s="217"/>
      <c r="Z90" s="80">
        <v>251</v>
      </c>
      <c r="AA90" s="80">
        <v>710</v>
      </c>
      <c r="AB90" s="80">
        <v>267</v>
      </c>
      <c r="AC90" s="80">
        <v>54</v>
      </c>
      <c r="AD90" s="94"/>
      <c r="AE90" s="94"/>
      <c r="AF90" s="81">
        <v>13088</v>
      </c>
      <c r="AG90" s="80">
        <v>190</v>
      </c>
      <c r="AH90" s="122">
        <v>13278</v>
      </c>
      <c r="AI90" s="89">
        <v>1944</v>
      </c>
    </row>
    <row r="91" spans="1:35" s="60" customFormat="1" ht="10.5">
      <c r="A91" s="89">
        <v>1945</v>
      </c>
      <c r="B91" s="56"/>
      <c r="C91" s="84">
        <v>5</v>
      </c>
      <c r="D91" s="84">
        <v>0</v>
      </c>
      <c r="E91" s="91"/>
      <c r="F91" s="80"/>
      <c r="G91" s="80"/>
      <c r="H91" s="80"/>
      <c r="I91" s="81"/>
      <c r="J91" s="81"/>
      <c r="K91" s="80">
        <v>437</v>
      </c>
      <c r="L91" s="217">
        <v>6060</v>
      </c>
      <c r="M91" s="217"/>
      <c r="N91" s="217"/>
      <c r="O91" s="217"/>
      <c r="P91" s="80">
        <v>59</v>
      </c>
      <c r="Q91" s="80">
        <v>115</v>
      </c>
      <c r="R91" s="80"/>
      <c r="S91" s="217">
        <v>1283</v>
      </c>
      <c r="T91" s="217"/>
      <c r="U91" s="217"/>
      <c r="V91" s="80"/>
      <c r="W91" s="80">
        <v>519</v>
      </c>
      <c r="X91" s="217">
        <v>1006</v>
      </c>
      <c r="Y91" s="217"/>
      <c r="Z91" s="80">
        <v>231</v>
      </c>
      <c r="AA91" s="80">
        <v>562</v>
      </c>
      <c r="AB91" s="80">
        <v>247</v>
      </c>
      <c r="AC91" s="80">
        <v>48</v>
      </c>
      <c r="AD91" s="94"/>
      <c r="AE91" s="94"/>
      <c r="AF91" s="81">
        <v>10572</v>
      </c>
      <c r="AG91" s="80">
        <v>152</v>
      </c>
      <c r="AH91" s="122">
        <v>10724</v>
      </c>
      <c r="AI91" s="89">
        <v>1945</v>
      </c>
    </row>
    <row r="92" spans="1:35" s="101" customFormat="1" ht="21" customHeight="1">
      <c r="A92" s="95">
        <v>1946</v>
      </c>
      <c r="B92" s="96"/>
      <c r="C92" s="97">
        <v>9</v>
      </c>
      <c r="D92" s="97">
        <v>0</v>
      </c>
      <c r="E92" s="98"/>
      <c r="F92" s="100"/>
      <c r="G92" s="100"/>
      <c r="H92" s="100"/>
      <c r="I92" s="99"/>
      <c r="J92" s="99"/>
      <c r="K92" s="100">
        <v>544</v>
      </c>
      <c r="L92" s="218">
        <v>4478</v>
      </c>
      <c r="M92" s="218"/>
      <c r="N92" s="218"/>
      <c r="O92" s="218"/>
      <c r="P92" s="100">
        <v>57</v>
      </c>
      <c r="Q92" s="100">
        <v>125</v>
      </c>
      <c r="R92" s="100"/>
      <c r="S92" s="218">
        <v>1314</v>
      </c>
      <c r="T92" s="218"/>
      <c r="U92" s="218"/>
      <c r="V92" s="100"/>
      <c r="W92" s="100">
        <v>621</v>
      </c>
      <c r="X92" s="218">
        <v>1166</v>
      </c>
      <c r="Y92" s="218"/>
      <c r="Z92" s="100">
        <v>606</v>
      </c>
      <c r="AA92" s="100">
        <v>624</v>
      </c>
      <c r="AB92" s="100">
        <v>382</v>
      </c>
      <c r="AC92" s="100">
        <v>43</v>
      </c>
      <c r="AD92" s="94"/>
      <c r="AE92" s="94"/>
      <c r="AF92" s="99">
        <v>9969</v>
      </c>
      <c r="AG92" s="100">
        <v>307</v>
      </c>
      <c r="AH92" s="123">
        <v>10276</v>
      </c>
      <c r="AI92" s="95">
        <v>1946</v>
      </c>
    </row>
    <row r="93" spans="1:35" s="60" customFormat="1" ht="10.5">
      <c r="A93" s="89">
        <v>1947</v>
      </c>
      <c r="B93" s="56"/>
      <c r="C93" s="84">
        <v>18</v>
      </c>
      <c r="D93" s="84">
        <v>0</v>
      </c>
      <c r="E93" s="91"/>
      <c r="F93" s="94"/>
      <c r="G93" s="94"/>
      <c r="H93" s="94"/>
      <c r="I93" s="81">
        <v>12</v>
      </c>
      <c r="J93" s="81"/>
      <c r="K93" s="80">
        <v>0</v>
      </c>
      <c r="L93" s="217">
        <v>248</v>
      </c>
      <c r="M93" s="217"/>
      <c r="N93" s="80"/>
      <c r="O93" s="80">
        <v>4668</v>
      </c>
      <c r="P93" s="80">
        <v>58</v>
      </c>
      <c r="Q93" s="80">
        <v>135</v>
      </c>
      <c r="R93" s="80"/>
      <c r="S93" s="80">
        <v>40</v>
      </c>
      <c r="T93" s="80">
        <v>624</v>
      </c>
      <c r="U93" s="80">
        <v>857</v>
      </c>
      <c r="V93" s="80"/>
      <c r="W93" s="80">
        <v>712</v>
      </c>
      <c r="X93" s="217">
        <v>1489</v>
      </c>
      <c r="Y93" s="217"/>
      <c r="Z93" s="80">
        <v>1967</v>
      </c>
      <c r="AA93" s="80">
        <v>676</v>
      </c>
      <c r="AB93" s="80">
        <v>431</v>
      </c>
      <c r="AC93" s="80">
        <v>39</v>
      </c>
      <c r="AD93" s="94"/>
      <c r="AE93" s="94"/>
      <c r="AF93" s="81">
        <v>11974</v>
      </c>
      <c r="AG93" s="80">
        <v>349</v>
      </c>
      <c r="AH93" s="122">
        <v>12323</v>
      </c>
      <c r="AI93" s="89">
        <v>1947</v>
      </c>
    </row>
    <row r="94" spans="1:35" s="60" customFormat="1" ht="10.5">
      <c r="A94" s="89">
        <v>1948</v>
      </c>
      <c r="B94" s="56"/>
      <c r="C94" s="84">
        <v>19</v>
      </c>
      <c r="D94" s="84">
        <v>0</v>
      </c>
      <c r="E94" s="91"/>
      <c r="F94" s="94"/>
      <c r="G94" s="94"/>
      <c r="H94" s="94"/>
      <c r="I94" s="81">
        <v>24</v>
      </c>
      <c r="J94" s="81"/>
      <c r="K94" s="80">
        <v>0</v>
      </c>
      <c r="L94" s="217">
        <v>277</v>
      </c>
      <c r="M94" s="217"/>
      <c r="N94" s="80"/>
      <c r="O94" s="80">
        <v>4333</v>
      </c>
      <c r="P94" s="80">
        <v>67</v>
      </c>
      <c r="Q94" s="80">
        <v>144</v>
      </c>
      <c r="R94" s="80"/>
      <c r="S94" s="80">
        <v>71</v>
      </c>
      <c r="T94" s="80">
        <v>567</v>
      </c>
      <c r="U94" s="80">
        <v>824</v>
      </c>
      <c r="V94" s="80"/>
      <c r="W94" s="80">
        <v>830</v>
      </c>
      <c r="X94" s="217">
        <v>1390</v>
      </c>
      <c r="Y94" s="217"/>
      <c r="Z94" s="80">
        <v>2786</v>
      </c>
      <c r="AA94" s="80">
        <v>663</v>
      </c>
      <c r="AB94" s="80">
        <v>501</v>
      </c>
      <c r="AC94" s="80">
        <v>44</v>
      </c>
      <c r="AD94" s="94"/>
      <c r="AE94" s="94"/>
      <c r="AF94" s="81">
        <v>12540</v>
      </c>
      <c r="AG94" s="80">
        <v>429</v>
      </c>
      <c r="AH94" s="122">
        <v>12969</v>
      </c>
      <c r="AI94" s="89">
        <v>1948</v>
      </c>
    </row>
    <row r="95" spans="1:35" s="60" customFormat="1" ht="10.5">
      <c r="A95" s="89">
        <v>1949</v>
      </c>
      <c r="B95" s="56"/>
      <c r="C95" s="84">
        <v>23</v>
      </c>
      <c r="D95" s="84">
        <v>1</v>
      </c>
      <c r="E95" s="91"/>
      <c r="F95" s="94"/>
      <c r="G95" s="94"/>
      <c r="H95" s="94"/>
      <c r="I95" s="81">
        <v>114</v>
      </c>
      <c r="J95" s="81"/>
      <c r="K95" s="80">
        <v>0</v>
      </c>
      <c r="L95" s="217">
        <v>293</v>
      </c>
      <c r="M95" s="217"/>
      <c r="N95" s="80"/>
      <c r="O95" s="80">
        <v>4746</v>
      </c>
      <c r="P95" s="80">
        <v>66</v>
      </c>
      <c r="Q95" s="80">
        <v>150</v>
      </c>
      <c r="R95" s="80"/>
      <c r="S95" s="80">
        <v>112</v>
      </c>
      <c r="T95" s="80">
        <v>564</v>
      </c>
      <c r="U95" s="80">
        <v>874</v>
      </c>
      <c r="V95" s="80"/>
      <c r="W95" s="80">
        <v>939</v>
      </c>
      <c r="X95" s="217">
        <v>1512</v>
      </c>
      <c r="Y95" s="217"/>
      <c r="Z95" s="80">
        <v>2840</v>
      </c>
      <c r="AA95" s="80">
        <v>725</v>
      </c>
      <c r="AB95" s="80">
        <v>554</v>
      </c>
      <c r="AC95" s="80">
        <v>41</v>
      </c>
      <c r="AD95" s="94"/>
      <c r="AE95" s="94"/>
      <c r="AF95" s="81">
        <v>13554</v>
      </c>
      <c r="AG95" s="80">
        <v>507</v>
      </c>
      <c r="AH95" s="122">
        <v>14061</v>
      </c>
      <c r="AI95" s="89">
        <v>1949</v>
      </c>
    </row>
    <row r="96" spans="1:35" s="60" customFormat="1" ht="10.5">
      <c r="A96" s="89"/>
      <c r="B96" s="56"/>
      <c r="C96" s="84"/>
      <c r="D96" s="84"/>
      <c r="E96" s="91"/>
      <c r="F96" s="80"/>
      <c r="G96" s="80"/>
      <c r="H96" s="80"/>
      <c r="I96" s="81"/>
      <c r="J96" s="81"/>
      <c r="K96" s="80"/>
      <c r="L96" s="80"/>
      <c r="M96" s="80"/>
      <c r="N96" s="80"/>
      <c r="O96" s="80"/>
      <c r="P96" s="80"/>
      <c r="Q96" s="80"/>
      <c r="R96" s="80"/>
      <c r="S96" s="80"/>
      <c r="T96" s="80"/>
      <c r="U96" s="80"/>
      <c r="V96" s="80"/>
      <c r="W96" s="80"/>
      <c r="X96" s="80"/>
      <c r="Y96" s="80"/>
      <c r="Z96" s="80"/>
      <c r="AA96" s="80"/>
      <c r="AB96" s="80"/>
      <c r="AC96" s="80"/>
      <c r="AD96" s="94"/>
      <c r="AE96" s="94"/>
      <c r="AF96" s="81"/>
      <c r="AG96" s="80"/>
      <c r="AH96" s="122"/>
      <c r="AI96" s="89"/>
    </row>
    <row r="97" spans="1:35" s="60" customFormat="1" ht="10.5">
      <c r="A97" s="89">
        <v>1950</v>
      </c>
      <c r="B97" s="56"/>
      <c r="C97" s="84">
        <v>30</v>
      </c>
      <c r="D97" s="84">
        <v>1</v>
      </c>
      <c r="E97" s="91"/>
      <c r="F97" s="94"/>
      <c r="G97" s="94"/>
      <c r="H97" s="94"/>
      <c r="I97" s="81">
        <v>218</v>
      </c>
      <c r="J97" s="81"/>
      <c r="K97" s="80">
        <v>0</v>
      </c>
      <c r="L97" s="217">
        <v>287</v>
      </c>
      <c r="M97" s="217"/>
      <c r="N97" s="80"/>
      <c r="O97" s="80">
        <v>5278</v>
      </c>
      <c r="P97" s="80">
        <v>82</v>
      </c>
      <c r="Q97" s="80">
        <v>151</v>
      </c>
      <c r="R97" s="80"/>
      <c r="S97" s="80">
        <v>179</v>
      </c>
      <c r="T97" s="80">
        <v>571</v>
      </c>
      <c r="U97" s="80">
        <v>814</v>
      </c>
      <c r="V97" s="80"/>
      <c r="W97" s="80">
        <v>1051</v>
      </c>
      <c r="X97" s="217">
        <v>1621</v>
      </c>
      <c r="Y97" s="217"/>
      <c r="Z97" s="80">
        <v>3143</v>
      </c>
      <c r="AA97" s="80">
        <v>761</v>
      </c>
      <c r="AB97" s="80">
        <v>631</v>
      </c>
      <c r="AC97" s="80">
        <v>44</v>
      </c>
      <c r="AD97" s="94"/>
      <c r="AE97" s="94"/>
      <c r="AF97" s="81">
        <v>14862</v>
      </c>
      <c r="AG97" s="80">
        <v>660</v>
      </c>
      <c r="AH97" s="122">
        <v>15522</v>
      </c>
      <c r="AI97" s="89">
        <v>1950</v>
      </c>
    </row>
    <row r="98" spans="1:35" s="60" customFormat="1" ht="10.5">
      <c r="A98" s="89">
        <v>1951</v>
      </c>
      <c r="B98" s="56"/>
      <c r="C98" s="84">
        <v>38</v>
      </c>
      <c r="D98" s="84">
        <v>1</v>
      </c>
      <c r="E98" s="91"/>
      <c r="F98" s="94"/>
      <c r="G98" s="94"/>
      <c r="H98" s="94"/>
      <c r="I98" s="81">
        <v>323</v>
      </c>
      <c r="J98" s="81"/>
      <c r="K98" s="80">
        <v>0</v>
      </c>
      <c r="L98" s="217">
        <v>340</v>
      </c>
      <c r="M98" s="217"/>
      <c r="N98" s="80"/>
      <c r="O98" s="80">
        <v>5542</v>
      </c>
      <c r="P98" s="80">
        <v>100</v>
      </c>
      <c r="Q98" s="80">
        <v>152</v>
      </c>
      <c r="R98" s="80"/>
      <c r="S98" s="80">
        <v>345</v>
      </c>
      <c r="T98" s="80">
        <v>596</v>
      </c>
      <c r="U98" s="80">
        <v>863</v>
      </c>
      <c r="V98" s="80"/>
      <c r="W98" s="80">
        <v>1144</v>
      </c>
      <c r="X98" s="217">
        <v>1739</v>
      </c>
      <c r="Y98" s="217"/>
      <c r="Z98" s="80">
        <v>3473</v>
      </c>
      <c r="AA98" s="80">
        <v>810</v>
      </c>
      <c r="AB98" s="80">
        <v>758</v>
      </c>
      <c r="AC98" s="80">
        <v>51</v>
      </c>
      <c r="AD98" s="94"/>
      <c r="AE98" s="94"/>
      <c r="AF98" s="81">
        <v>16275</v>
      </c>
      <c r="AG98" s="80">
        <v>885</v>
      </c>
      <c r="AH98" s="122">
        <v>17160</v>
      </c>
      <c r="AI98" s="89">
        <v>1951</v>
      </c>
    </row>
    <row r="99" spans="1:35" s="60" customFormat="1" ht="10.5">
      <c r="A99" s="89">
        <v>1952</v>
      </c>
      <c r="B99" s="56"/>
      <c r="C99" s="84">
        <v>50</v>
      </c>
      <c r="D99" s="84">
        <v>0</v>
      </c>
      <c r="E99" s="91"/>
      <c r="F99" s="94"/>
      <c r="G99" s="94"/>
      <c r="H99" s="94"/>
      <c r="I99" s="81">
        <v>367</v>
      </c>
      <c r="J99" s="81"/>
      <c r="K99" s="80">
        <v>0</v>
      </c>
      <c r="L99" s="217">
        <v>610</v>
      </c>
      <c r="M99" s="217"/>
      <c r="N99" s="80"/>
      <c r="O99" s="80">
        <v>5528</v>
      </c>
      <c r="P99" s="80">
        <v>80</v>
      </c>
      <c r="Q99" s="80">
        <v>139</v>
      </c>
      <c r="R99" s="80"/>
      <c r="S99" s="80">
        <v>367</v>
      </c>
      <c r="T99" s="80">
        <v>586</v>
      </c>
      <c r="U99" s="80">
        <v>880</v>
      </c>
      <c r="V99" s="80"/>
      <c r="W99" s="80">
        <v>1200</v>
      </c>
      <c r="X99" s="217">
        <v>1667</v>
      </c>
      <c r="Y99" s="217"/>
      <c r="Z99" s="80">
        <v>3512</v>
      </c>
      <c r="AA99" s="80">
        <v>764</v>
      </c>
      <c r="AB99" s="80">
        <v>734</v>
      </c>
      <c r="AC99" s="80">
        <v>30</v>
      </c>
      <c r="AD99" s="94"/>
      <c r="AE99" s="94"/>
      <c r="AF99" s="81">
        <v>16514</v>
      </c>
      <c r="AG99" s="80">
        <v>1276</v>
      </c>
      <c r="AH99" s="122">
        <v>17790</v>
      </c>
      <c r="AI99" s="89">
        <v>1952</v>
      </c>
    </row>
    <row r="100" spans="1:35" s="60" customFormat="1" ht="10.5">
      <c r="A100" s="89">
        <v>1953</v>
      </c>
      <c r="B100" s="56"/>
      <c r="C100" s="84">
        <v>55</v>
      </c>
      <c r="D100" s="84">
        <v>0</v>
      </c>
      <c r="E100" s="91"/>
      <c r="F100" s="94"/>
      <c r="G100" s="94"/>
      <c r="H100" s="94"/>
      <c r="I100" s="81">
        <v>515</v>
      </c>
      <c r="J100" s="81"/>
      <c r="K100" s="80">
        <v>0</v>
      </c>
      <c r="L100" s="217">
        <v>900</v>
      </c>
      <c r="M100" s="217"/>
      <c r="N100" s="80"/>
      <c r="O100" s="80">
        <v>5832</v>
      </c>
      <c r="P100" s="80">
        <v>103</v>
      </c>
      <c r="Q100" s="80">
        <v>143</v>
      </c>
      <c r="R100" s="80"/>
      <c r="S100" s="80">
        <v>303</v>
      </c>
      <c r="T100" s="80">
        <v>556</v>
      </c>
      <c r="U100" s="80">
        <v>846</v>
      </c>
      <c r="V100" s="80"/>
      <c r="W100" s="80">
        <v>1291</v>
      </c>
      <c r="X100" s="217">
        <v>1745</v>
      </c>
      <c r="Y100" s="217"/>
      <c r="Z100" s="80">
        <v>3876</v>
      </c>
      <c r="AA100" s="80">
        <v>807</v>
      </c>
      <c r="AB100" s="80">
        <v>762</v>
      </c>
      <c r="AC100" s="80">
        <v>41</v>
      </c>
      <c r="AD100" s="94"/>
      <c r="AE100" s="94"/>
      <c r="AF100" s="81">
        <v>17775</v>
      </c>
      <c r="AG100" s="80">
        <v>1533</v>
      </c>
      <c r="AH100" s="122">
        <v>19308</v>
      </c>
      <c r="AI100" s="89">
        <v>1953</v>
      </c>
    </row>
    <row r="101" spans="1:35" s="60" customFormat="1" ht="10.5">
      <c r="A101" s="89">
        <v>1954</v>
      </c>
      <c r="B101" s="56"/>
      <c r="C101" s="84">
        <v>59</v>
      </c>
      <c r="D101" s="84">
        <v>1</v>
      </c>
      <c r="E101" s="91"/>
      <c r="F101" s="94"/>
      <c r="G101" s="94"/>
      <c r="H101" s="94"/>
      <c r="I101" s="81">
        <v>617</v>
      </c>
      <c r="J101" s="81"/>
      <c r="K101" s="80">
        <v>0</v>
      </c>
      <c r="L101" s="217">
        <v>1113</v>
      </c>
      <c r="M101" s="217"/>
      <c r="N101" s="80"/>
      <c r="O101" s="80">
        <v>6017</v>
      </c>
      <c r="P101" s="80">
        <v>123</v>
      </c>
      <c r="Q101" s="80">
        <v>150</v>
      </c>
      <c r="R101" s="80"/>
      <c r="S101" s="80">
        <v>399</v>
      </c>
      <c r="T101" s="80">
        <v>614</v>
      </c>
      <c r="U101" s="80">
        <v>718</v>
      </c>
      <c r="V101" s="80"/>
      <c r="W101" s="80">
        <v>1436</v>
      </c>
      <c r="X101" s="217">
        <v>1968</v>
      </c>
      <c r="Y101" s="217"/>
      <c r="Z101" s="80">
        <v>4487</v>
      </c>
      <c r="AA101" s="80">
        <v>859</v>
      </c>
      <c r="AB101" s="80">
        <v>821</v>
      </c>
      <c r="AC101" s="80">
        <v>47</v>
      </c>
      <c r="AD101" s="94"/>
      <c r="AE101" s="94"/>
      <c r="AF101" s="81">
        <v>19429</v>
      </c>
      <c r="AG101" s="80">
        <v>1954</v>
      </c>
      <c r="AH101" s="122">
        <v>21383</v>
      </c>
      <c r="AI101" s="89">
        <v>1954</v>
      </c>
    </row>
    <row r="102" spans="1:35" s="60" customFormat="1" ht="10.5">
      <c r="A102" s="89">
        <v>1955</v>
      </c>
      <c r="B102" s="56"/>
      <c r="C102" s="84">
        <v>64</v>
      </c>
      <c r="D102" s="84">
        <v>1</v>
      </c>
      <c r="E102" s="91"/>
      <c r="F102" s="94"/>
      <c r="G102" s="94"/>
      <c r="H102" s="94"/>
      <c r="I102" s="81">
        <v>575</v>
      </c>
      <c r="J102" s="81"/>
      <c r="K102" s="80">
        <v>0</v>
      </c>
      <c r="L102" s="217">
        <v>1158</v>
      </c>
      <c r="M102" s="217"/>
      <c r="N102" s="80"/>
      <c r="O102" s="80">
        <v>6340</v>
      </c>
      <c r="P102" s="80">
        <v>136</v>
      </c>
      <c r="Q102" s="80">
        <v>151</v>
      </c>
      <c r="R102" s="80"/>
      <c r="S102" s="80">
        <v>567</v>
      </c>
      <c r="T102" s="80">
        <v>703</v>
      </c>
      <c r="U102" s="80">
        <v>700</v>
      </c>
      <c r="V102" s="80"/>
      <c r="W102" s="80">
        <v>1627</v>
      </c>
      <c r="X102" s="217">
        <v>2195</v>
      </c>
      <c r="Y102" s="217"/>
      <c r="Z102" s="80">
        <v>5470</v>
      </c>
      <c r="AA102" s="80">
        <v>903</v>
      </c>
      <c r="AB102" s="80">
        <v>879</v>
      </c>
      <c r="AC102" s="80">
        <v>47</v>
      </c>
      <c r="AD102" s="94"/>
      <c r="AE102" s="94"/>
      <c r="AF102" s="81">
        <v>21516</v>
      </c>
      <c r="AG102" s="80">
        <v>2093</v>
      </c>
      <c r="AH102" s="122">
        <v>23609</v>
      </c>
      <c r="AI102" s="89">
        <v>1955</v>
      </c>
    </row>
    <row r="103" spans="1:35" s="60" customFormat="1" ht="10.5">
      <c r="A103" s="89">
        <v>1956</v>
      </c>
      <c r="B103" s="56"/>
      <c r="C103" s="84">
        <v>69</v>
      </c>
      <c r="D103" s="84">
        <v>2</v>
      </c>
      <c r="E103" s="91"/>
      <c r="F103" s="94"/>
      <c r="G103" s="94"/>
      <c r="H103" s="94"/>
      <c r="I103" s="81">
        <v>677</v>
      </c>
      <c r="J103" s="81"/>
      <c r="K103" s="80">
        <v>0</v>
      </c>
      <c r="L103" s="217">
        <v>1178</v>
      </c>
      <c r="M103" s="217"/>
      <c r="N103" s="80"/>
      <c r="O103" s="80">
        <v>6425</v>
      </c>
      <c r="P103" s="80">
        <v>150</v>
      </c>
      <c r="Q103" s="80">
        <v>159</v>
      </c>
      <c r="R103" s="80"/>
      <c r="S103" s="80">
        <v>605</v>
      </c>
      <c r="T103" s="80">
        <v>844</v>
      </c>
      <c r="U103" s="80">
        <v>583</v>
      </c>
      <c r="V103" s="80"/>
      <c r="W103" s="80">
        <v>1826</v>
      </c>
      <c r="X103" s="217">
        <v>2426</v>
      </c>
      <c r="Y103" s="217"/>
      <c r="Z103" s="80">
        <v>6575</v>
      </c>
      <c r="AA103" s="80">
        <v>908</v>
      </c>
      <c r="AB103" s="80">
        <v>956</v>
      </c>
      <c r="AC103" s="80">
        <v>53</v>
      </c>
      <c r="AD103" s="94"/>
      <c r="AE103" s="94"/>
      <c r="AF103" s="81">
        <v>23436</v>
      </c>
      <c r="AG103" s="80">
        <v>2192</v>
      </c>
      <c r="AH103" s="122">
        <v>25628</v>
      </c>
      <c r="AI103" s="89">
        <v>1956</v>
      </c>
    </row>
    <row r="104" spans="1:35" s="60" customFormat="1" ht="10.5">
      <c r="A104" s="89">
        <v>1957</v>
      </c>
      <c r="B104" s="56"/>
      <c r="C104" s="84">
        <v>74</v>
      </c>
      <c r="D104" s="84">
        <v>1</v>
      </c>
      <c r="E104" s="91"/>
      <c r="F104" s="94"/>
      <c r="G104" s="94"/>
      <c r="H104" s="94"/>
      <c r="I104" s="81">
        <v>806</v>
      </c>
      <c r="J104" s="81"/>
      <c r="K104" s="80">
        <v>0</v>
      </c>
      <c r="L104" s="217">
        <v>1124</v>
      </c>
      <c r="M104" s="217"/>
      <c r="N104" s="80"/>
      <c r="O104" s="80">
        <v>5837</v>
      </c>
      <c r="P104" s="80">
        <v>174</v>
      </c>
      <c r="Q104" s="80">
        <v>151</v>
      </c>
      <c r="R104" s="80"/>
      <c r="S104" s="80">
        <v>532</v>
      </c>
      <c r="T104" s="80">
        <v>809</v>
      </c>
      <c r="U104" s="80">
        <v>528</v>
      </c>
      <c r="V104" s="80"/>
      <c r="W104" s="80">
        <v>1824</v>
      </c>
      <c r="X104" s="217">
        <v>2379</v>
      </c>
      <c r="Y104" s="217"/>
      <c r="Z104" s="80">
        <v>7042</v>
      </c>
      <c r="AA104" s="80">
        <v>839</v>
      </c>
      <c r="AB104" s="80">
        <v>862</v>
      </c>
      <c r="AC104" s="80">
        <v>50</v>
      </c>
      <c r="AD104" s="94"/>
      <c r="AE104" s="94"/>
      <c r="AF104" s="81">
        <v>23032</v>
      </c>
      <c r="AG104" s="80">
        <v>2151</v>
      </c>
      <c r="AH104" s="122">
        <v>25183</v>
      </c>
      <c r="AI104" s="89">
        <v>1957</v>
      </c>
    </row>
    <row r="105" spans="1:35" s="60" customFormat="1" ht="10.5">
      <c r="A105" s="89">
        <v>1958</v>
      </c>
      <c r="B105" s="56"/>
      <c r="C105" s="84">
        <v>90</v>
      </c>
      <c r="D105" s="84">
        <v>73</v>
      </c>
      <c r="E105" s="91"/>
      <c r="F105" s="94"/>
      <c r="G105" s="94"/>
      <c r="H105" s="94"/>
      <c r="I105" s="81">
        <v>844</v>
      </c>
      <c r="J105" s="81"/>
      <c r="K105" s="80">
        <v>42</v>
      </c>
      <c r="L105" s="217">
        <v>1081</v>
      </c>
      <c r="M105" s="217"/>
      <c r="N105" s="80"/>
      <c r="O105" s="80">
        <v>6730</v>
      </c>
      <c r="P105" s="80">
        <v>185</v>
      </c>
      <c r="Q105" s="80">
        <v>153</v>
      </c>
      <c r="R105" s="80"/>
      <c r="S105" s="80">
        <v>509</v>
      </c>
      <c r="T105" s="80">
        <v>1142</v>
      </c>
      <c r="U105" s="80">
        <v>452</v>
      </c>
      <c r="V105" s="80"/>
      <c r="W105" s="80">
        <v>2082</v>
      </c>
      <c r="X105" s="217">
        <v>3035</v>
      </c>
      <c r="Y105" s="217"/>
      <c r="Z105" s="80">
        <v>10752</v>
      </c>
      <c r="AA105" s="80">
        <v>886</v>
      </c>
      <c r="AB105" s="80">
        <v>882</v>
      </c>
      <c r="AC105" s="80">
        <v>53</v>
      </c>
      <c r="AD105" s="94"/>
      <c r="AE105" s="94"/>
      <c r="AF105" s="81">
        <v>28991</v>
      </c>
      <c r="AG105" s="80">
        <v>2573</v>
      </c>
      <c r="AH105" s="122">
        <v>31564</v>
      </c>
      <c r="AI105" s="89">
        <v>1958</v>
      </c>
    </row>
    <row r="106" spans="1:35" s="60" customFormat="1" ht="10.5">
      <c r="A106" s="89">
        <v>1959</v>
      </c>
      <c r="B106" s="56"/>
      <c r="C106" s="84">
        <v>128</v>
      </c>
      <c r="D106" s="84">
        <v>151</v>
      </c>
      <c r="E106" s="91"/>
      <c r="F106" s="94"/>
      <c r="G106" s="94"/>
      <c r="H106" s="94"/>
      <c r="I106" s="81">
        <v>1084</v>
      </c>
      <c r="J106" s="81"/>
      <c r="K106" s="80">
        <v>229</v>
      </c>
      <c r="L106" s="217">
        <v>988</v>
      </c>
      <c r="M106" s="217"/>
      <c r="N106" s="80"/>
      <c r="O106" s="80">
        <v>7238</v>
      </c>
      <c r="P106" s="80">
        <v>210</v>
      </c>
      <c r="Q106" s="80">
        <v>159</v>
      </c>
      <c r="R106" s="80"/>
      <c r="S106" s="80">
        <v>667</v>
      </c>
      <c r="T106" s="80">
        <v>1222</v>
      </c>
      <c r="U106" s="80">
        <v>375</v>
      </c>
      <c r="V106" s="80"/>
      <c r="W106" s="80">
        <v>2313</v>
      </c>
      <c r="X106" s="217">
        <v>3174</v>
      </c>
      <c r="Y106" s="217"/>
      <c r="Z106" s="80">
        <v>14034</v>
      </c>
      <c r="AA106" s="80">
        <v>843</v>
      </c>
      <c r="AB106" s="80">
        <v>1007</v>
      </c>
      <c r="AC106" s="80">
        <v>52</v>
      </c>
      <c r="AD106" s="94"/>
      <c r="AE106" s="94"/>
      <c r="AF106" s="81">
        <v>33874</v>
      </c>
      <c r="AG106" s="80">
        <v>3127</v>
      </c>
      <c r="AH106" s="122">
        <v>37001</v>
      </c>
      <c r="AI106" s="89">
        <v>1959</v>
      </c>
    </row>
    <row r="107" spans="1:35" s="60" customFormat="1" ht="10.5">
      <c r="A107" s="89"/>
      <c r="B107" s="56"/>
      <c r="C107" s="84"/>
      <c r="D107" s="84"/>
      <c r="E107" s="91"/>
      <c r="F107" s="80"/>
      <c r="G107" s="80"/>
      <c r="H107" s="80"/>
      <c r="I107" s="81"/>
      <c r="J107" s="81"/>
      <c r="K107" s="80"/>
      <c r="L107" s="80"/>
      <c r="M107" s="80"/>
      <c r="N107" s="80"/>
      <c r="O107" s="80"/>
      <c r="P107" s="80"/>
      <c r="Q107" s="80"/>
      <c r="R107" s="80"/>
      <c r="S107" s="80"/>
      <c r="T107" s="80"/>
      <c r="U107" s="80"/>
      <c r="V107" s="80"/>
      <c r="W107" s="80"/>
      <c r="X107" s="80"/>
      <c r="Y107" s="80"/>
      <c r="Z107" s="80"/>
      <c r="AA107" s="80"/>
      <c r="AB107" s="80"/>
      <c r="AC107" s="80"/>
      <c r="AD107" s="94"/>
      <c r="AE107" s="94"/>
      <c r="AF107" s="81"/>
      <c r="AG107" s="80"/>
      <c r="AH107" s="122"/>
      <c r="AI107" s="89"/>
    </row>
    <row r="108" spans="1:35" s="60" customFormat="1" ht="10.5">
      <c r="A108" s="89">
        <v>1960</v>
      </c>
      <c r="B108" s="56"/>
      <c r="C108" s="84">
        <v>156</v>
      </c>
      <c r="D108" s="84">
        <v>243</v>
      </c>
      <c r="E108" s="91"/>
      <c r="F108" s="94"/>
      <c r="G108" s="94"/>
      <c r="H108" s="94"/>
      <c r="I108" s="81">
        <v>1587</v>
      </c>
      <c r="J108" s="81"/>
      <c r="K108" s="80">
        <v>406</v>
      </c>
      <c r="L108" s="80">
        <v>267</v>
      </c>
      <c r="M108" s="80">
        <v>733</v>
      </c>
      <c r="N108" s="80"/>
      <c r="O108" s="80">
        <v>7747</v>
      </c>
      <c r="P108" s="80">
        <v>234</v>
      </c>
      <c r="Q108" s="80">
        <v>155</v>
      </c>
      <c r="R108" s="80"/>
      <c r="S108" s="80">
        <v>793</v>
      </c>
      <c r="T108" s="80">
        <v>1316</v>
      </c>
      <c r="U108" s="80">
        <v>294</v>
      </c>
      <c r="V108" s="80"/>
      <c r="W108" s="80">
        <v>2623</v>
      </c>
      <c r="X108" s="80">
        <v>3410</v>
      </c>
      <c r="Y108" s="80">
        <v>187</v>
      </c>
      <c r="Z108" s="80">
        <v>17718</v>
      </c>
      <c r="AA108" s="80">
        <v>980</v>
      </c>
      <c r="AB108" s="80">
        <v>1079</v>
      </c>
      <c r="AC108" s="80">
        <v>55</v>
      </c>
      <c r="AD108" s="94"/>
      <c r="AE108" s="94"/>
      <c r="AF108" s="81">
        <v>39983</v>
      </c>
      <c r="AG108" s="80">
        <v>3397</v>
      </c>
      <c r="AH108" s="122">
        <v>43380</v>
      </c>
      <c r="AI108" s="89">
        <v>1960</v>
      </c>
    </row>
    <row r="109" spans="1:35" s="60" customFormat="1" ht="10.5">
      <c r="A109" s="89">
        <v>1961</v>
      </c>
      <c r="B109" s="56"/>
      <c r="C109" s="84">
        <v>209</v>
      </c>
      <c r="D109" s="84">
        <v>272</v>
      </c>
      <c r="E109" s="91"/>
      <c r="F109" s="80">
        <v>157</v>
      </c>
      <c r="G109" s="80">
        <v>1161</v>
      </c>
      <c r="H109" s="80">
        <v>284</v>
      </c>
      <c r="I109" s="81">
        <v>1602</v>
      </c>
      <c r="J109" s="81"/>
      <c r="K109" s="80">
        <v>505</v>
      </c>
      <c r="L109" s="80">
        <v>272</v>
      </c>
      <c r="M109" s="80">
        <v>1026</v>
      </c>
      <c r="N109" s="80"/>
      <c r="O109" s="80">
        <v>8274</v>
      </c>
      <c r="P109" s="80">
        <v>212</v>
      </c>
      <c r="Q109" s="80">
        <v>152</v>
      </c>
      <c r="R109" s="80"/>
      <c r="S109" s="80">
        <v>892</v>
      </c>
      <c r="T109" s="80">
        <v>1251</v>
      </c>
      <c r="U109" s="80">
        <v>265</v>
      </c>
      <c r="V109" s="80"/>
      <c r="W109" s="80">
        <v>2884</v>
      </c>
      <c r="X109" s="80">
        <v>3801</v>
      </c>
      <c r="Y109" s="80">
        <v>210</v>
      </c>
      <c r="Z109" s="80">
        <v>19119</v>
      </c>
      <c r="AA109" s="80">
        <v>996</v>
      </c>
      <c r="AB109" s="80">
        <v>1185</v>
      </c>
      <c r="AC109" s="80">
        <v>53</v>
      </c>
      <c r="AD109" s="94"/>
      <c r="AE109" s="94"/>
      <c r="AF109" s="81">
        <v>43180</v>
      </c>
      <c r="AG109" s="80">
        <v>3571</v>
      </c>
      <c r="AH109" s="122">
        <v>46751</v>
      </c>
      <c r="AI109" s="89">
        <v>1961</v>
      </c>
    </row>
    <row r="110" spans="1:35" s="60" customFormat="1" ht="10.5">
      <c r="A110" s="89">
        <v>1962</v>
      </c>
      <c r="B110" s="56"/>
      <c r="C110" s="84">
        <v>299</v>
      </c>
      <c r="D110" s="84">
        <v>350</v>
      </c>
      <c r="E110" s="91"/>
      <c r="F110" s="80">
        <v>147</v>
      </c>
      <c r="G110" s="80">
        <v>1575</v>
      </c>
      <c r="H110" s="80">
        <v>258</v>
      </c>
      <c r="I110" s="81">
        <v>1980</v>
      </c>
      <c r="J110" s="81"/>
      <c r="K110" s="80">
        <v>726</v>
      </c>
      <c r="L110" s="80">
        <v>226</v>
      </c>
      <c r="M110" s="80">
        <v>820</v>
      </c>
      <c r="N110" s="80"/>
      <c r="O110" s="80">
        <v>8702</v>
      </c>
      <c r="P110" s="80">
        <v>196</v>
      </c>
      <c r="Q110" s="80">
        <v>145</v>
      </c>
      <c r="R110" s="80"/>
      <c r="S110" s="80">
        <v>1096</v>
      </c>
      <c r="T110" s="80">
        <v>1454</v>
      </c>
      <c r="U110" s="80">
        <v>215</v>
      </c>
      <c r="V110" s="80"/>
      <c r="W110" s="80">
        <v>3090</v>
      </c>
      <c r="X110" s="80">
        <v>4381</v>
      </c>
      <c r="Y110" s="80">
        <v>312</v>
      </c>
      <c r="Z110" s="80">
        <v>21671</v>
      </c>
      <c r="AA110" s="80">
        <v>984</v>
      </c>
      <c r="AB110" s="80">
        <v>1258</v>
      </c>
      <c r="AC110" s="80">
        <v>53</v>
      </c>
      <c r="AD110" s="94"/>
      <c r="AE110" s="94"/>
      <c r="AF110" s="81">
        <v>47958</v>
      </c>
      <c r="AG110" s="80">
        <v>3758</v>
      </c>
      <c r="AH110" s="122">
        <v>51716</v>
      </c>
      <c r="AI110" s="89">
        <v>1962</v>
      </c>
    </row>
    <row r="111" spans="1:35" s="60" customFormat="1" ht="10.5">
      <c r="A111" s="89">
        <v>1963</v>
      </c>
      <c r="B111" s="56"/>
      <c r="C111" s="84">
        <v>479</v>
      </c>
      <c r="D111" s="84">
        <v>433</v>
      </c>
      <c r="E111" s="91"/>
      <c r="F111" s="80">
        <v>142</v>
      </c>
      <c r="G111" s="80">
        <v>2273</v>
      </c>
      <c r="H111" s="80">
        <v>334</v>
      </c>
      <c r="I111" s="81">
        <v>2749</v>
      </c>
      <c r="J111" s="81"/>
      <c r="K111" s="80">
        <v>914</v>
      </c>
      <c r="L111" s="80">
        <v>244</v>
      </c>
      <c r="M111" s="80">
        <v>523</v>
      </c>
      <c r="N111" s="80"/>
      <c r="O111" s="80">
        <v>9189</v>
      </c>
      <c r="P111" s="80">
        <v>203</v>
      </c>
      <c r="Q111" s="80">
        <v>142</v>
      </c>
      <c r="R111" s="80"/>
      <c r="S111" s="80">
        <v>1508</v>
      </c>
      <c r="T111" s="80">
        <v>1700</v>
      </c>
      <c r="U111" s="80">
        <v>187</v>
      </c>
      <c r="V111" s="80"/>
      <c r="W111" s="80">
        <v>3358</v>
      </c>
      <c r="X111" s="80">
        <v>5035</v>
      </c>
      <c r="Y111" s="80">
        <v>506</v>
      </c>
      <c r="Z111" s="80">
        <v>23068</v>
      </c>
      <c r="AA111" s="80">
        <v>1019</v>
      </c>
      <c r="AB111" s="80">
        <v>1336</v>
      </c>
      <c r="AC111" s="80">
        <v>54</v>
      </c>
      <c r="AD111" s="94"/>
      <c r="AE111" s="94"/>
      <c r="AF111" s="81">
        <v>52647</v>
      </c>
      <c r="AG111" s="80">
        <v>3938</v>
      </c>
      <c r="AH111" s="122">
        <v>56585</v>
      </c>
      <c r="AI111" s="89">
        <v>1963</v>
      </c>
    </row>
    <row r="112" spans="1:35" s="60" customFormat="1" ht="10.5">
      <c r="A112" s="89">
        <v>1964</v>
      </c>
      <c r="B112" s="56"/>
      <c r="C112" s="84">
        <v>781</v>
      </c>
      <c r="D112" s="84">
        <v>491</v>
      </c>
      <c r="E112" s="91"/>
      <c r="F112" s="80">
        <v>157</v>
      </c>
      <c r="G112" s="80">
        <v>2740</v>
      </c>
      <c r="H112" s="80">
        <v>279</v>
      </c>
      <c r="I112" s="81">
        <v>3176</v>
      </c>
      <c r="J112" s="81"/>
      <c r="K112" s="80">
        <v>1369</v>
      </c>
      <c r="L112" s="80">
        <v>196</v>
      </c>
      <c r="M112" s="80">
        <v>458</v>
      </c>
      <c r="N112" s="80"/>
      <c r="O112" s="80">
        <v>10173</v>
      </c>
      <c r="P112" s="80">
        <v>234</v>
      </c>
      <c r="Q112" s="80">
        <v>145</v>
      </c>
      <c r="R112" s="80"/>
      <c r="S112" s="80">
        <v>1686</v>
      </c>
      <c r="T112" s="80">
        <v>1492</v>
      </c>
      <c r="U112" s="80">
        <v>150</v>
      </c>
      <c r="V112" s="80"/>
      <c r="W112" s="80">
        <v>3694</v>
      </c>
      <c r="X112" s="80">
        <v>5564</v>
      </c>
      <c r="Y112" s="80">
        <v>533</v>
      </c>
      <c r="Z112" s="80">
        <v>25203</v>
      </c>
      <c r="AA112" s="80">
        <v>1098</v>
      </c>
      <c r="AB112" s="80">
        <v>1515</v>
      </c>
      <c r="AC112" s="80">
        <v>60</v>
      </c>
      <c r="AD112" s="94"/>
      <c r="AE112" s="94"/>
      <c r="AF112" s="81">
        <v>58018</v>
      </c>
      <c r="AG112" s="80">
        <v>4083</v>
      </c>
      <c r="AH112" s="122">
        <v>62101</v>
      </c>
      <c r="AI112" s="89">
        <v>1964</v>
      </c>
    </row>
    <row r="113" spans="1:35" s="60" customFormat="1" ht="10.5">
      <c r="A113" s="89">
        <v>1965</v>
      </c>
      <c r="B113" s="56"/>
      <c r="C113" s="84">
        <v>1021</v>
      </c>
      <c r="D113" s="84">
        <v>532</v>
      </c>
      <c r="E113" s="91"/>
      <c r="F113" s="80">
        <v>157</v>
      </c>
      <c r="G113" s="80">
        <v>2900</v>
      </c>
      <c r="H113" s="80">
        <v>325</v>
      </c>
      <c r="I113" s="81">
        <v>3382</v>
      </c>
      <c r="J113" s="81"/>
      <c r="K113" s="80">
        <v>2098</v>
      </c>
      <c r="L113" s="80">
        <v>170</v>
      </c>
      <c r="M113" s="80">
        <v>326</v>
      </c>
      <c r="N113" s="80"/>
      <c r="O113" s="80">
        <v>10911</v>
      </c>
      <c r="P113" s="80">
        <v>238</v>
      </c>
      <c r="Q113" s="80">
        <v>150</v>
      </c>
      <c r="R113" s="80"/>
      <c r="S113" s="80">
        <v>1929</v>
      </c>
      <c r="T113" s="80">
        <v>1610</v>
      </c>
      <c r="U113" s="80">
        <v>122</v>
      </c>
      <c r="V113" s="80"/>
      <c r="W113" s="80">
        <v>3906</v>
      </c>
      <c r="X113" s="80">
        <v>6331</v>
      </c>
      <c r="Y113" s="80">
        <v>635</v>
      </c>
      <c r="Z113" s="80">
        <v>27734</v>
      </c>
      <c r="AA113" s="80">
        <v>1124</v>
      </c>
      <c r="AB113" s="80">
        <v>1483</v>
      </c>
      <c r="AC113" s="80">
        <v>57</v>
      </c>
      <c r="AD113" s="94"/>
      <c r="AE113" s="94"/>
      <c r="AF113" s="81">
        <v>63759</v>
      </c>
      <c r="AG113" s="80">
        <v>4234</v>
      </c>
      <c r="AH113" s="122">
        <v>67993</v>
      </c>
      <c r="AI113" s="89">
        <v>1965</v>
      </c>
    </row>
    <row r="114" spans="1:35" s="60" customFormat="1" ht="10.5">
      <c r="A114" s="89">
        <v>1966</v>
      </c>
      <c r="B114" s="56"/>
      <c r="C114" s="84">
        <v>1330</v>
      </c>
      <c r="D114" s="84">
        <v>574</v>
      </c>
      <c r="E114" s="91"/>
      <c r="F114" s="80">
        <v>137</v>
      </c>
      <c r="G114" s="80">
        <v>3206</v>
      </c>
      <c r="H114" s="80">
        <v>342</v>
      </c>
      <c r="I114" s="81">
        <v>3685</v>
      </c>
      <c r="J114" s="81"/>
      <c r="K114" s="80">
        <v>3041</v>
      </c>
      <c r="L114" s="80">
        <v>149</v>
      </c>
      <c r="M114" s="80">
        <v>283</v>
      </c>
      <c r="N114" s="80"/>
      <c r="O114" s="80">
        <v>11504</v>
      </c>
      <c r="P114" s="80">
        <v>210</v>
      </c>
      <c r="Q114" s="80">
        <v>146</v>
      </c>
      <c r="R114" s="80"/>
      <c r="S114" s="80">
        <v>2191</v>
      </c>
      <c r="T114" s="80">
        <v>1676</v>
      </c>
      <c r="U114" s="80">
        <v>101</v>
      </c>
      <c r="V114" s="80"/>
      <c r="W114" s="80">
        <v>4106</v>
      </c>
      <c r="X114" s="80">
        <v>7046</v>
      </c>
      <c r="Y114" s="80">
        <v>661</v>
      </c>
      <c r="Z114" s="80">
        <v>29562</v>
      </c>
      <c r="AA114" s="80">
        <v>1156</v>
      </c>
      <c r="AB114" s="80">
        <v>1564</v>
      </c>
      <c r="AC114" s="80">
        <v>56</v>
      </c>
      <c r="AD114" s="94"/>
      <c r="AE114" s="94"/>
      <c r="AF114" s="81">
        <v>69041</v>
      </c>
      <c r="AG114" s="80">
        <v>4640</v>
      </c>
      <c r="AH114" s="122">
        <v>73681</v>
      </c>
      <c r="AI114" s="89">
        <v>1966</v>
      </c>
    </row>
    <row r="115" spans="1:35" s="60" customFormat="1" ht="10.5">
      <c r="A115" s="89">
        <v>1967</v>
      </c>
      <c r="B115" s="56"/>
      <c r="C115" s="84">
        <v>1277</v>
      </c>
      <c r="D115" s="84">
        <v>590</v>
      </c>
      <c r="E115" s="91"/>
      <c r="F115" s="80">
        <v>239</v>
      </c>
      <c r="G115" s="80">
        <v>4207</v>
      </c>
      <c r="H115" s="80">
        <v>239</v>
      </c>
      <c r="I115" s="81">
        <v>4685</v>
      </c>
      <c r="J115" s="81"/>
      <c r="K115" s="80">
        <v>4035</v>
      </c>
      <c r="L115" s="80">
        <v>130</v>
      </c>
      <c r="M115" s="80">
        <v>311</v>
      </c>
      <c r="N115" s="80"/>
      <c r="O115" s="80">
        <v>12278</v>
      </c>
      <c r="P115" s="80">
        <v>178</v>
      </c>
      <c r="Q115" s="80">
        <v>147</v>
      </c>
      <c r="R115" s="80"/>
      <c r="S115" s="80">
        <v>2517</v>
      </c>
      <c r="T115" s="80">
        <v>1776</v>
      </c>
      <c r="U115" s="80">
        <v>89</v>
      </c>
      <c r="V115" s="80"/>
      <c r="W115" s="80">
        <v>4355</v>
      </c>
      <c r="X115" s="80">
        <v>7766</v>
      </c>
      <c r="Y115" s="80">
        <v>437</v>
      </c>
      <c r="Z115" s="80">
        <v>31099</v>
      </c>
      <c r="AA115" s="80">
        <v>1118</v>
      </c>
      <c r="AB115" s="80">
        <v>1789</v>
      </c>
      <c r="AC115" s="80">
        <v>54</v>
      </c>
      <c r="AD115" s="94"/>
      <c r="AE115" s="94"/>
      <c r="AF115" s="81">
        <v>74631</v>
      </c>
      <c r="AG115" s="80">
        <v>4766</v>
      </c>
      <c r="AH115" s="122">
        <v>79397</v>
      </c>
      <c r="AI115" s="89">
        <v>1967</v>
      </c>
    </row>
    <row r="116" spans="1:35" s="60" customFormat="1" ht="10.5">
      <c r="A116" s="89">
        <v>1968</v>
      </c>
      <c r="B116" s="56"/>
      <c r="C116" s="84">
        <v>1186</v>
      </c>
      <c r="D116" s="84">
        <v>546</v>
      </c>
      <c r="E116" s="91"/>
      <c r="F116" s="80">
        <v>113</v>
      </c>
      <c r="G116" s="80">
        <v>5071</v>
      </c>
      <c r="H116" s="80">
        <v>244</v>
      </c>
      <c r="I116" s="81">
        <v>5428</v>
      </c>
      <c r="J116" s="81"/>
      <c r="K116" s="80">
        <v>5176</v>
      </c>
      <c r="L116" s="80">
        <v>105</v>
      </c>
      <c r="M116" s="80">
        <v>347</v>
      </c>
      <c r="N116" s="80"/>
      <c r="O116" s="80">
        <v>13014</v>
      </c>
      <c r="P116" s="80">
        <v>219</v>
      </c>
      <c r="Q116" s="80">
        <v>147</v>
      </c>
      <c r="R116" s="80"/>
      <c r="S116" s="80">
        <v>2765</v>
      </c>
      <c r="T116" s="80">
        <v>1999</v>
      </c>
      <c r="U116" s="80">
        <v>75</v>
      </c>
      <c r="V116" s="80"/>
      <c r="W116" s="80">
        <v>4650</v>
      </c>
      <c r="X116" s="80">
        <v>8781</v>
      </c>
      <c r="Y116" s="80">
        <v>389</v>
      </c>
      <c r="Z116" s="80">
        <v>31102</v>
      </c>
      <c r="AA116" s="80">
        <v>1152</v>
      </c>
      <c r="AB116" s="80">
        <v>1857</v>
      </c>
      <c r="AC116" s="80">
        <v>56</v>
      </c>
      <c r="AD116" s="94"/>
      <c r="AE116" s="94"/>
      <c r="AF116" s="81">
        <v>78994</v>
      </c>
      <c r="AG116" s="80">
        <v>5165</v>
      </c>
      <c r="AH116" s="122">
        <v>84159</v>
      </c>
      <c r="AI116" s="89">
        <v>1968</v>
      </c>
    </row>
    <row r="117" spans="1:35" s="60" customFormat="1" ht="10.5">
      <c r="A117" s="89">
        <v>1969</v>
      </c>
      <c r="B117" s="56"/>
      <c r="C117" s="84">
        <v>1208</v>
      </c>
      <c r="D117" s="84">
        <v>465</v>
      </c>
      <c r="E117" s="91"/>
      <c r="F117" s="80">
        <v>123</v>
      </c>
      <c r="G117" s="80">
        <v>5851</v>
      </c>
      <c r="H117" s="80">
        <v>289</v>
      </c>
      <c r="I117" s="81">
        <v>6263</v>
      </c>
      <c r="J117" s="81"/>
      <c r="K117" s="80">
        <v>5400</v>
      </c>
      <c r="L117" s="80">
        <v>101</v>
      </c>
      <c r="M117" s="80">
        <v>282</v>
      </c>
      <c r="N117" s="80"/>
      <c r="O117" s="80">
        <v>13443</v>
      </c>
      <c r="P117" s="80">
        <v>101</v>
      </c>
      <c r="Q117" s="80">
        <v>144</v>
      </c>
      <c r="R117" s="80"/>
      <c r="S117" s="80">
        <v>2968</v>
      </c>
      <c r="T117" s="80">
        <v>2243</v>
      </c>
      <c r="U117" s="80">
        <v>65</v>
      </c>
      <c r="V117" s="80"/>
      <c r="W117" s="80">
        <v>4868</v>
      </c>
      <c r="X117" s="80">
        <v>10059</v>
      </c>
      <c r="Y117" s="80">
        <v>456</v>
      </c>
      <c r="Z117" s="80">
        <v>33929</v>
      </c>
      <c r="AA117" s="80">
        <v>1227</v>
      </c>
      <c r="AB117" s="80">
        <v>1841</v>
      </c>
      <c r="AC117" s="80">
        <v>59</v>
      </c>
      <c r="AD117" s="94"/>
      <c r="AE117" s="94"/>
      <c r="AF117" s="81">
        <v>85122</v>
      </c>
      <c r="AG117" s="80">
        <v>5653</v>
      </c>
      <c r="AH117" s="122">
        <v>90775</v>
      </c>
      <c r="AI117" s="89">
        <v>1969</v>
      </c>
    </row>
    <row r="118" spans="1:35" s="60" customFormat="1" ht="10.5">
      <c r="A118" s="89"/>
      <c r="B118" s="56"/>
      <c r="C118" s="84"/>
      <c r="D118" s="84"/>
      <c r="E118" s="91"/>
      <c r="F118" s="80"/>
      <c r="G118" s="80"/>
      <c r="H118" s="80"/>
      <c r="I118" s="81"/>
      <c r="J118" s="81"/>
      <c r="K118" s="80"/>
      <c r="L118" s="80"/>
      <c r="M118" s="80"/>
      <c r="N118" s="80"/>
      <c r="O118" s="80"/>
      <c r="P118" s="80"/>
      <c r="Q118" s="80"/>
      <c r="R118" s="80"/>
      <c r="S118" s="80"/>
      <c r="T118" s="80"/>
      <c r="U118" s="80"/>
      <c r="V118" s="80"/>
      <c r="W118" s="80"/>
      <c r="X118" s="80"/>
      <c r="Y118" s="80"/>
      <c r="Z118" s="80"/>
      <c r="AA118" s="80"/>
      <c r="AB118" s="80"/>
      <c r="AC118" s="80"/>
      <c r="AD118" s="94"/>
      <c r="AE118" s="94"/>
      <c r="AF118" s="81"/>
      <c r="AG118" s="80"/>
      <c r="AH118" s="122"/>
      <c r="AI118" s="89"/>
    </row>
    <row r="119" spans="1:35" s="60" customFormat="1" ht="10.5">
      <c r="A119" s="89">
        <v>1970</v>
      </c>
      <c r="B119" s="56"/>
      <c r="C119" s="84">
        <v>1174</v>
      </c>
      <c r="D119" s="84">
        <v>323</v>
      </c>
      <c r="E119" s="91"/>
      <c r="F119" s="80">
        <v>113</v>
      </c>
      <c r="G119" s="80">
        <v>5984</v>
      </c>
      <c r="H119" s="80">
        <v>275</v>
      </c>
      <c r="I119" s="81">
        <v>6372</v>
      </c>
      <c r="J119" s="81"/>
      <c r="K119" s="80">
        <v>3542</v>
      </c>
      <c r="L119" s="80">
        <v>75</v>
      </c>
      <c r="M119" s="80">
        <v>152</v>
      </c>
      <c r="N119" s="80"/>
      <c r="O119" s="80">
        <v>14235</v>
      </c>
      <c r="P119" s="80">
        <v>48</v>
      </c>
      <c r="Q119" s="80">
        <v>136</v>
      </c>
      <c r="R119" s="80"/>
      <c r="S119" s="80">
        <v>3253</v>
      </c>
      <c r="T119" s="80">
        <v>2481</v>
      </c>
      <c r="U119" s="80">
        <v>54</v>
      </c>
      <c r="V119" s="80"/>
      <c r="W119" s="80">
        <v>5035</v>
      </c>
      <c r="X119" s="80">
        <v>11554</v>
      </c>
      <c r="Y119" s="80">
        <v>555</v>
      </c>
      <c r="Z119" s="80">
        <v>38584</v>
      </c>
      <c r="AA119" s="80">
        <v>1176</v>
      </c>
      <c r="AB119" s="80">
        <v>2069</v>
      </c>
      <c r="AC119" s="80">
        <v>57</v>
      </c>
      <c r="AD119" s="94"/>
      <c r="AE119" s="94"/>
      <c r="AF119" s="81">
        <v>90875</v>
      </c>
      <c r="AG119" s="80">
        <v>6028</v>
      </c>
      <c r="AH119" s="122">
        <v>96903</v>
      </c>
      <c r="AI119" s="89">
        <v>1970</v>
      </c>
    </row>
    <row r="120" spans="1:35" s="60" customFormat="1" ht="10.5">
      <c r="A120" s="89">
        <v>1971</v>
      </c>
      <c r="B120" s="56"/>
      <c r="C120" s="84">
        <v>1183</v>
      </c>
      <c r="D120" s="84">
        <v>242</v>
      </c>
      <c r="E120" s="91"/>
      <c r="F120" s="80">
        <v>69</v>
      </c>
      <c r="G120" s="80">
        <v>5725</v>
      </c>
      <c r="H120" s="80">
        <v>259</v>
      </c>
      <c r="I120" s="81">
        <v>6053</v>
      </c>
      <c r="J120" s="81"/>
      <c r="K120" s="80">
        <v>1898</v>
      </c>
      <c r="L120" s="80">
        <v>64</v>
      </c>
      <c r="M120" s="80">
        <v>83</v>
      </c>
      <c r="N120" s="80"/>
      <c r="O120" s="80">
        <v>14963</v>
      </c>
      <c r="P120" s="80">
        <v>49</v>
      </c>
      <c r="Q120" s="80">
        <v>137</v>
      </c>
      <c r="R120" s="80"/>
      <c r="S120" s="80">
        <v>3667</v>
      </c>
      <c r="T120" s="80">
        <v>2566</v>
      </c>
      <c r="U120" s="80">
        <v>48</v>
      </c>
      <c r="V120" s="80"/>
      <c r="W120" s="80">
        <v>5186</v>
      </c>
      <c r="X120" s="80">
        <v>12123</v>
      </c>
      <c r="Y120" s="80">
        <v>445</v>
      </c>
      <c r="Z120" s="80">
        <v>39394</v>
      </c>
      <c r="AA120" s="80">
        <v>1147</v>
      </c>
      <c r="AB120" s="80">
        <v>2208</v>
      </c>
      <c r="AC120" s="80">
        <v>62</v>
      </c>
      <c r="AD120" s="94"/>
      <c r="AE120" s="94"/>
      <c r="AF120" s="81">
        <v>91518</v>
      </c>
      <c r="AG120" s="80">
        <v>6184</v>
      </c>
      <c r="AH120" s="122">
        <v>97702</v>
      </c>
      <c r="AI120" s="89">
        <v>1971</v>
      </c>
    </row>
    <row r="121" spans="1:35" s="60" customFormat="1" ht="10.5">
      <c r="A121" s="89">
        <v>1972</v>
      </c>
      <c r="B121" s="56"/>
      <c r="C121" s="84">
        <v>1447</v>
      </c>
      <c r="D121" s="84">
        <v>259</v>
      </c>
      <c r="E121" s="91"/>
      <c r="F121" s="80">
        <v>112</v>
      </c>
      <c r="G121" s="80">
        <v>5923</v>
      </c>
      <c r="H121" s="80">
        <v>280</v>
      </c>
      <c r="I121" s="81">
        <v>6315</v>
      </c>
      <c r="J121" s="81"/>
      <c r="K121" s="80">
        <v>1469</v>
      </c>
      <c r="L121" s="80">
        <v>64</v>
      </c>
      <c r="M121" s="80">
        <v>77</v>
      </c>
      <c r="N121" s="80"/>
      <c r="O121" s="80">
        <v>15899</v>
      </c>
      <c r="P121" s="80">
        <v>67</v>
      </c>
      <c r="Q121" s="80">
        <v>147</v>
      </c>
      <c r="R121" s="80"/>
      <c r="S121" s="80">
        <v>3929</v>
      </c>
      <c r="T121" s="80">
        <v>2928</v>
      </c>
      <c r="U121" s="80">
        <v>41</v>
      </c>
      <c r="V121" s="80"/>
      <c r="W121" s="80">
        <v>5255</v>
      </c>
      <c r="X121" s="80">
        <v>14553</v>
      </c>
      <c r="Y121" s="80">
        <v>560</v>
      </c>
      <c r="Z121" s="80">
        <v>41306</v>
      </c>
      <c r="AA121" s="80">
        <v>1113</v>
      </c>
      <c r="AB121" s="80">
        <v>2204</v>
      </c>
      <c r="AC121" s="80">
        <v>66</v>
      </c>
      <c r="AD121" s="94"/>
      <c r="AE121" s="94"/>
      <c r="AF121" s="81">
        <v>97699</v>
      </c>
      <c r="AG121" s="80">
        <v>6420</v>
      </c>
      <c r="AH121" s="122">
        <v>104119</v>
      </c>
      <c r="AI121" s="89">
        <v>1972</v>
      </c>
    </row>
    <row r="122" spans="1:35" s="60" customFormat="1" ht="10.5">
      <c r="A122" s="89">
        <v>1973</v>
      </c>
      <c r="B122" s="56"/>
      <c r="C122" s="84">
        <v>1590</v>
      </c>
      <c r="D122" s="84">
        <v>267</v>
      </c>
      <c r="E122" s="91"/>
      <c r="F122" s="80">
        <v>133</v>
      </c>
      <c r="G122" s="80">
        <v>6723</v>
      </c>
      <c r="H122" s="80">
        <v>351</v>
      </c>
      <c r="I122" s="81">
        <v>7207</v>
      </c>
      <c r="J122" s="81"/>
      <c r="K122" s="80">
        <v>1650</v>
      </c>
      <c r="L122" s="80">
        <v>63</v>
      </c>
      <c r="M122" s="80">
        <v>72</v>
      </c>
      <c r="N122" s="80"/>
      <c r="O122" s="80">
        <v>16926</v>
      </c>
      <c r="P122" s="80">
        <v>78</v>
      </c>
      <c r="Q122" s="80">
        <v>155</v>
      </c>
      <c r="R122" s="80"/>
      <c r="S122" s="80">
        <v>4201</v>
      </c>
      <c r="T122" s="80">
        <v>3184</v>
      </c>
      <c r="U122" s="80">
        <v>36</v>
      </c>
      <c r="V122" s="80"/>
      <c r="W122" s="80">
        <v>5658</v>
      </c>
      <c r="X122" s="80">
        <v>14593</v>
      </c>
      <c r="Y122" s="80">
        <v>506</v>
      </c>
      <c r="Z122" s="80">
        <v>39447</v>
      </c>
      <c r="AA122" s="80">
        <v>1185</v>
      </c>
      <c r="AB122" s="80">
        <v>2459</v>
      </c>
      <c r="AC122" s="80">
        <v>75</v>
      </c>
      <c r="AD122" s="94"/>
      <c r="AE122" s="94"/>
      <c r="AF122" s="81">
        <v>99352</v>
      </c>
      <c r="AG122" s="80">
        <v>7052</v>
      </c>
      <c r="AH122" s="122">
        <v>106404</v>
      </c>
      <c r="AI122" s="89">
        <v>1973</v>
      </c>
    </row>
    <row r="123" spans="1:35" s="60" customFormat="1" ht="10.5">
      <c r="A123" s="89">
        <v>1974</v>
      </c>
      <c r="B123" s="56"/>
      <c r="C123" s="84">
        <v>1388</v>
      </c>
      <c r="D123" s="84">
        <v>154</v>
      </c>
      <c r="E123" s="91"/>
      <c r="F123" s="80">
        <v>143</v>
      </c>
      <c r="G123" s="80">
        <v>6704</v>
      </c>
      <c r="H123" s="80">
        <v>392</v>
      </c>
      <c r="I123" s="81">
        <v>7239</v>
      </c>
      <c r="J123" s="81"/>
      <c r="K123" s="80">
        <v>997</v>
      </c>
      <c r="L123" s="80">
        <v>54</v>
      </c>
      <c r="M123" s="80">
        <v>63</v>
      </c>
      <c r="N123" s="80"/>
      <c r="O123" s="80">
        <v>16483</v>
      </c>
      <c r="P123" s="80">
        <v>71</v>
      </c>
      <c r="Q123" s="80">
        <v>136</v>
      </c>
      <c r="R123" s="80"/>
      <c r="S123" s="80">
        <v>3689</v>
      </c>
      <c r="T123" s="80">
        <v>2782</v>
      </c>
      <c r="U123" s="80">
        <v>26</v>
      </c>
      <c r="V123" s="80"/>
      <c r="W123" s="80">
        <v>5519</v>
      </c>
      <c r="X123" s="80">
        <v>13111</v>
      </c>
      <c r="Y123" s="80">
        <v>469</v>
      </c>
      <c r="Z123" s="80">
        <v>36810</v>
      </c>
      <c r="AA123" s="80">
        <v>1046</v>
      </c>
      <c r="AB123" s="80">
        <v>2240</v>
      </c>
      <c r="AC123" s="80">
        <v>89</v>
      </c>
      <c r="AD123" s="94"/>
      <c r="AE123" s="94"/>
      <c r="AF123" s="81">
        <v>92366</v>
      </c>
      <c r="AG123" s="80">
        <v>6946</v>
      </c>
      <c r="AH123" s="122">
        <v>99312</v>
      </c>
      <c r="AI123" s="89">
        <v>1974</v>
      </c>
    </row>
    <row r="124" spans="1:35" s="60" customFormat="1" ht="10.5">
      <c r="A124" s="89">
        <v>1975</v>
      </c>
      <c r="B124" s="56"/>
      <c r="C124" s="84">
        <v>1258</v>
      </c>
      <c r="D124" s="84">
        <v>52</v>
      </c>
      <c r="E124" s="91"/>
      <c r="F124" s="80">
        <v>119</v>
      </c>
      <c r="G124" s="80">
        <v>4660</v>
      </c>
      <c r="H124" s="80">
        <v>155</v>
      </c>
      <c r="I124" s="81">
        <v>4934</v>
      </c>
      <c r="J124" s="81"/>
      <c r="K124" s="80">
        <v>456</v>
      </c>
      <c r="L124" s="80">
        <v>50</v>
      </c>
      <c r="M124" s="80">
        <v>32</v>
      </c>
      <c r="N124" s="80"/>
      <c r="O124" s="80">
        <v>16125</v>
      </c>
      <c r="P124" s="80">
        <v>68</v>
      </c>
      <c r="Q124" s="80">
        <v>134</v>
      </c>
      <c r="R124" s="80"/>
      <c r="S124" s="80">
        <v>3834</v>
      </c>
      <c r="T124" s="80">
        <v>2628</v>
      </c>
      <c r="U124" s="80">
        <v>17</v>
      </c>
      <c r="V124" s="80"/>
      <c r="W124" s="80">
        <v>5414</v>
      </c>
      <c r="X124" s="80">
        <v>12599</v>
      </c>
      <c r="Y124" s="80">
        <v>451</v>
      </c>
      <c r="Z124" s="80">
        <v>30470</v>
      </c>
      <c r="AA124" s="80">
        <v>992</v>
      </c>
      <c r="AB124" s="80">
        <v>2089</v>
      </c>
      <c r="AC124" s="80">
        <v>64</v>
      </c>
      <c r="AD124" s="94"/>
      <c r="AE124" s="94"/>
      <c r="AF124" s="81">
        <v>81667</v>
      </c>
      <c r="AG124" s="80">
        <v>6031</v>
      </c>
      <c r="AH124" s="122">
        <v>87698</v>
      </c>
      <c r="AI124" s="89">
        <v>1975</v>
      </c>
    </row>
    <row r="125" spans="1:35" s="60" customFormat="1" ht="10.5">
      <c r="A125" s="89">
        <v>1976</v>
      </c>
      <c r="B125" s="56"/>
      <c r="C125" s="84">
        <v>1308</v>
      </c>
      <c r="D125" s="84">
        <v>35</v>
      </c>
      <c r="E125" s="91"/>
      <c r="F125" s="80">
        <v>184</v>
      </c>
      <c r="G125" s="80">
        <v>5228</v>
      </c>
      <c r="H125" s="80">
        <v>264</v>
      </c>
      <c r="I125" s="81">
        <v>5676</v>
      </c>
      <c r="J125" s="81"/>
      <c r="K125" s="80">
        <v>176</v>
      </c>
      <c r="L125" s="80">
        <v>46</v>
      </c>
      <c r="M125" s="80">
        <v>2</v>
      </c>
      <c r="N125" s="80"/>
      <c r="O125" s="80">
        <v>16879</v>
      </c>
      <c r="P125" s="80">
        <v>66</v>
      </c>
      <c r="Q125" s="80">
        <v>122</v>
      </c>
      <c r="R125" s="80"/>
      <c r="S125" s="80">
        <v>3989</v>
      </c>
      <c r="T125" s="80">
        <v>2620</v>
      </c>
      <c r="U125" s="80">
        <v>13</v>
      </c>
      <c r="V125" s="80"/>
      <c r="W125" s="80">
        <v>5594</v>
      </c>
      <c r="X125" s="80">
        <v>12522</v>
      </c>
      <c r="Y125" s="80">
        <v>462</v>
      </c>
      <c r="Z125" s="80">
        <v>27825</v>
      </c>
      <c r="AA125" s="80">
        <v>1010</v>
      </c>
      <c r="AB125" s="80">
        <v>1867</v>
      </c>
      <c r="AC125" s="80">
        <v>79</v>
      </c>
      <c r="AD125" s="94"/>
      <c r="AE125" s="94"/>
      <c r="AF125" s="81">
        <v>80291</v>
      </c>
      <c r="AG125" s="80">
        <v>6324</v>
      </c>
      <c r="AH125" s="122">
        <v>86615</v>
      </c>
      <c r="AI125" s="89">
        <v>1976</v>
      </c>
    </row>
    <row r="126" spans="1:35" s="60" customFormat="1" ht="10.5">
      <c r="A126" s="89">
        <v>1977</v>
      </c>
      <c r="B126" s="56"/>
      <c r="C126" s="84">
        <v>1301</v>
      </c>
      <c r="D126" s="84">
        <v>57</v>
      </c>
      <c r="E126" s="91"/>
      <c r="F126" s="80">
        <v>188</v>
      </c>
      <c r="G126" s="80">
        <v>5071</v>
      </c>
      <c r="H126" s="80">
        <v>488</v>
      </c>
      <c r="I126" s="81">
        <v>5747</v>
      </c>
      <c r="J126" s="81"/>
      <c r="K126" s="80">
        <v>108</v>
      </c>
      <c r="L126" s="80">
        <v>47</v>
      </c>
      <c r="M126" s="80">
        <v>6</v>
      </c>
      <c r="N126" s="80"/>
      <c r="O126" s="80">
        <v>17336</v>
      </c>
      <c r="P126" s="80">
        <v>62</v>
      </c>
      <c r="Q126" s="80">
        <v>115</v>
      </c>
      <c r="R126" s="80"/>
      <c r="S126" s="80">
        <v>4165</v>
      </c>
      <c r="T126" s="80">
        <v>2615</v>
      </c>
      <c r="U126" s="80">
        <v>12</v>
      </c>
      <c r="V126" s="80"/>
      <c r="W126" s="80">
        <v>5711</v>
      </c>
      <c r="X126" s="80">
        <v>13374</v>
      </c>
      <c r="Y126" s="80">
        <v>540</v>
      </c>
      <c r="Z126" s="80">
        <v>27772</v>
      </c>
      <c r="AA126" s="80">
        <v>1029</v>
      </c>
      <c r="AB126" s="80">
        <v>1847</v>
      </c>
      <c r="AC126" s="80">
        <v>74</v>
      </c>
      <c r="AD126" s="94"/>
      <c r="AE126" s="94"/>
      <c r="AF126" s="81">
        <v>81918</v>
      </c>
      <c r="AG126" s="80">
        <v>6238</v>
      </c>
      <c r="AH126" s="122">
        <v>88156</v>
      </c>
      <c r="AI126" s="89">
        <v>1977</v>
      </c>
    </row>
    <row r="127" spans="1:35" s="60" customFormat="1" ht="10.5">
      <c r="A127" s="89">
        <v>1978</v>
      </c>
      <c r="B127" s="56"/>
      <c r="C127" s="84">
        <v>1251</v>
      </c>
      <c r="D127" s="84">
        <v>154</v>
      </c>
      <c r="E127" s="91"/>
      <c r="F127" s="80">
        <v>184</v>
      </c>
      <c r="G127" s="80">
        <v>4850</v>
      </c>
      <c r="H127" s="80">
        <v>855</v>
      </c>
      <c r="I127" s="81">
        <v>5889</v>
      </c>
      <c r="J127" s="81"/>
      <c r="K127" s="80">
        <v>66</v>
      </c>
      <c r="L127" s="80">
        <v>46</v>
      </c>
      <c r="M127" s="80">
        <v>5</v>
      </c>
      <c r="N127" s="80"/>
      <c r="O127" s="80">
        <v>18348</v>
      </c>
      <c r="P127" s="80">
        <v>68</v>
      </c>
      <c r="Q127" s="80">
        <v>127</v>
      </c>
      <c r="R127" s="80"/>
      <c r="S127" s="80">
        <v>4506</v>
      </c>
      <c r="T127" s="80">
        <v>2652</v>
      </c>
      <c r="U127" s="80">
        <v>8</v>
      </c>
      <c r="V127" s="80"/>
      <c r="W127" s="80">
        <v>5875</v>
      </c>
      <c r="X127" s="80">
        <v>13180</v>
      </c>
      <c r="Y127" s="80">
        <v>420</v>
      </c>
      <c r="Z127" s="80">
        <v>28191</v>
      </c>
      <c r="AA127" s="80">
        <v>1021</v>
      </c>
      <c r="AB127" s="80">
        <v>1887</v>
      </c>
      <c r="AC127" s="80">
        <v>84</v>
      </c>
      <c r="AD127" s="80">
        <v>115</v>
      </c>
      <c r="AE127" s="80">
        <v>248</v>
      </c>
      <c r="AF127" s="81">
        <v>84141</v>
      </c>
      <c r="AG127" s="80">
        <v>6423</v>
      </c>
      <c r="AH127" s="122">
        <v>90564</v>
      </c>
      <c r="AI127" s="89">
        <v>1978</v>
      </c>
    </row>
    <row r="128" spans="1:35" s="60" customFormat="1" ht="10.5">
      <c r="A128" s="89">
        <v>1979</v>
      </c>
      <c r="B128" s="56"/>
      <c r="C128" s="84">
        <v>1349</v>
      </c>
      <c r="D128" s="84">
        <v>160</v>
      </c>
      <c r="E128" s="91"/>
      <c r="F128" s="80">
        <v>243</v>
      </c>
      <c r="G128" s="80">
        <v>4797</v>
      </c>
      <c r="H128" s="80">
        <v>840</v>
      </c>
      <c r="I128" s="81">
        <v>5880</v>
      </c>
      <c r="J128" s="81"/>
      <c r="K128" s="80">
        <v>70</v>
      </c>
      <c r="L128" s="80">
        <v>44</v>
      </c>
      <c r="M128" s="80">
        <v>3</v>
      </c>
      <c r="N128" s="80"/>
      <c r="O128" s="80">
        <v>18658</v>
      </c>
      <c r="P128" s="80">
        <v>64</v>
      </c>
      <c r="Q128" s="80">
        <v>136</v>
      </c>
      <c r="R128" s="80"/>
      <c r="S128" s="80">
        <v>4666</v>
      </c>
      <c r="T128" s="80">
        <v>2695</v>
      </c>
      <c r="U128" s="80">
        <v>3</v>
      </c>
      <c r="V128" s="80"/>
      <c r="W128" s="80">
        <v>6075</v>
      </c>
      <c r="X128" s="80">
        <v>13428</v>
      </c>
      <c r="Y128" s="80">
        <v>322</v>
      </c>
      <c r="Z128" s="80">
        <v>27487</v>
      </c>
      <c r="AA128" s="80">
        <v>1030</v>
      </c>
      <c r="AB128" s="80">
        <v>1977</v>
      </c>
      <c r="AC128" s="80">
        <v>79</v>
      </c>
      <c r="AD128" s="80">
        <v>115</v>
      </c>
      <c r="AE128" s="80">
        <v>250</v>
      </c>
      <c r="AF128" s="81">
        <v>84491</v>
      </c>
      <c r="AG128" s="80">
        <v>6538</v>
      </c>
      <c r="AH128" s="122">
        <v>91029</v>
      </c>
      <c r="AI128" s="89">
        <v>1979</v>
      </c>
    </row>
    <row r="129" spans="1:35" s="60" customFormat="1" ht="10.5">
      <c r="A129" s="89"/>
      <c r="B129" s="56"/>
      <c r="C129" s="84"/>
      <c r="D129" s="84"/>
      <c r="E129" s="91"/>
      <c r="F129" s="58"/>
      <c r="G129" s="80"/>
      <c r="H129" s="80"/>
      <c r="I129" s="81"/>
      <c r="J129" s="81"/>
      <c r="K129" s="80"/>
      <c r="L129" s="80"/>
      <c r="M129" s="80"/>
      <c r="N129" s="80"/>
      <c r="O129" s="80"/>
      <c r="P129" s="80"/>
      <c r="Q129" s="80"/>
      <c r="R129" s="80"/>
      <c r="S129" s="80"/>
      <c r="T129" s="80"/>
      <c r="U129" s="80"/>
      <c r="V129" s="80"/>
      <c r="W129" s="80"/>
      <c r="X129" s="80"/>
      <c r="Y129" s="80"/>
      <c r="Z129" s="80"/>
      <c r="AA129" s="80"/>
      <c r="AB129" s="80"/>
      <c r="AC129" s="80"/>
      <c r="AD129" s="80"/>
      <c r="AE129" s="80"/>
      <c r="AF129" s="81"/>
      <c r="AG129" s="80"/>
      <c r="AH129" s="122"/>
      <c r="AI129" s="89"/>
    </row>
    <row r="130" spans="1:35" s="60" customFormat="1" ht="10.5">
      <c r="A130" s="89">
        <v>1980</v>
      </c>
      <c r="B130" s="56"/>
      <c r="C130" s="84">
        <v>1191</v>
      </c>
      <c r="D130" s="84">
        <v>156</v>
      </c>
      <c r="E130" s="91"/>
      <c r="F130" s="80">
        <v>191</v>
      </c>
      <c r="G130" s="80">
        <v>3206</v>
      </c>
      <c r="H130" s="80">
        <v>344</v>
      </c>
      <c r="I130" s="81">
        <v>3741</v>
      </c>
      <c r="J130" s="81"/>
      <c r="K130" s="80">
        <v>71</v>
      </c>
      <c r="L130" s="80">
        <v>40</v>
      </c>
      <c r="M130" s="80">
        <v>3</v>
      </c>
      <c r="N130" s="80"/>
      <c r="O130" s="80">
        <v>19145</v>
      </c>
      <c r="P130" s="80">
        <v>56</v>
      </c>
      <c r="Q130" s="80">
        <v>114</v>
      </c>
      <c r="R130" s="80"/>
      <c r="S130" s="80">
        <v>4685</v>
      </c>
      <c r="T130" s="80">
        <v>2103</v>
      </c>
      <c r="U130" s="80">
        <v>0</v>
      </c>
      <c r="V130" s="80"/>
      <c r="W130" s="80">
        <v>5854</v>
      </c>
      <c r="X130" s="80">
        <v>11611</v>
      </c>
      <c r="Y130" s="80">
        <v>160</v>
      </c>
      <c r="Z130" s="80">
        <v>19157</v>
      </c>
      <c r="AA130" s="80">
        <v>896</v>
      </c>
      <c r="AB130" s="80">
        <v>1826</v>
      </c>
      <c r="AC130" s="80">
        <v>71</v>
      </c>
      <c r="AD130" s="80">
        <v>100</v>
      </c>
      <c r="AE130" s="80">
        <v>197</v>
      </c>
      <c r="AF130" s="81">
        <v>71177</v>
      </c>
      <c r="AG130" s="80">
        <v>6317</v>
      </c>
      <c r="AH130" s="122">
        <v>77494</v>
      </c>
      <c r="AI130" s="89">
        <v>1980</v>
      </c>
    </row>
    <row r="131" spans="1:35" s="60" customFormat="1" ht="10.5">
      <c r="A131" s="89">
        <v>1981</v>
      </c>
      <c r="B131" s="56"/>
      <c r="C131" s="84">
        <v>1150</v>
      </c>
      <c r="D131" s="84">
        <v>142</v>
      </c>
      <c r="E131" s="91"/>
      <c r="F131" s="80">
        <v>128</v>
      </c>
      <c r="G131" s="80">
        <v>3528</v>
      </c>
      <c r="H131" s="80">
        <v>210</v>
      </c>
      <c r="I131" s="81">
        <v>3866</v>
      </c>
      <c r="J131" s="81"/>
      <c r="K131" s="80">
        <v>74</v>
      </c>
      <c r="L131" s="80">
        <v>32</v>
      </c>
      <c r="M131" s="80">
        <v>2</v>
      </c>
      <c r="N131" s="80"/>
      <c r="O131" s="80">
        <v>18718</v>
      </c>
      <c r="P131" s="80">
        <v>50</v>
      </c>
      <c r="Q131" s="80">
        <v>124</v>
      </c>
      <c r="R131" s="80"/>
      <c r="S131" s="80">
        <v>4495</v>
      </c>
      <c r="T131" s="80">
        <v>1906</v>
      </c>
      <c r="U131" s="80">
        <v>0</v>
      </c>
      <c r="V131" s="80"/>
      <c r="W131" s="80">
        <v>5549</v>
      </c>
      <c r="X131" s="80">
        <v>10912</v>
      </c>
      <c r="Y131" s="80">
        <v>82</v>
      </c>
      <c r="Z131" s="80">
        <v>15645</v>
      </c>
      <c r="AA131" s="80">
        <v>837</v>
      </c>
      <c r="AB131" s="80">
        <v>1666</v>
      </c>
      <c r="AC131" s="80">
        <v>64</v>
      </c>
      <c r="AD131" s="80">
        <v>98</v>
      </c>
      <c r="AE131" s="80">
        <v>218</v>
      </c>
      <c r="AF131" s="81">
        <v>65630</v>
      </c>
      <c r="AG131" s="80">
        <v>5494</v>
      </c>
      <c r="AH131" s="122">
        <v>71124</v>
      </c>
      <c r="AI131" s="89">
        <v>1981</v>
      </c>
    </row>
    <row r="132" spans="1:35" s="60" customFormat="1" ht="10.5">
      <c r="A132" s="89">
        <v>1982</v>
      </c>
      <c r="B132" s="56"/>
      <c r="C132" s="84">
        <v>1351</v>
      </c>
      <c r="D132" s="84">
        <v>251</v>
      </c>
      <c r="E132" s="91"/>
      <c r="F132" s="80">
        <v>173</v>
      </c>
      <c r="G132" s="80">
        <v>3341</v>
      </c>
      <c r="H132" s="80">
        <v>651</v>
      </c>
      <c r="I132" s="81">
        <v>4165</v>
      </c>
      <c r="J132" s="81"/>
      <c r="K132" s="80">
        <v>71</v>
      </c>
      <c r="L132" s="80">
        <v>27</v>
      </c>
      <c r="M132" s="80">
        <v>3</v>
      </c>
      <c r="N132" s="80"/>
      <c r="O132" s="80">
        <v>19247</v>
      </c>
      <c r="P132" s="80">
        <v>55</v>
      </c>
      <c r="Q132" s="80">
        <v>120</v>
      </c>
      <c r="R132" s="80"/>
      <c r="S132" s="80">
        <v>4474</v>
      </c>
      <c r="T132" s="80">
        <v>1745</v>
      </c>
      <c r="U132" s="80">
        <v>0</v>
      </c>
      <c r="V132" s="80"/>
      <c r="W132" s="80">
        <v>5731</v>
      </c>
      <c r="X132" s="80">
        <v>10481</v>
      </c>
      <c r="Y132" s="80">
        <v>71</v>
      </c>
      <c r="Z132" s="80">
        <v>16191</v>
      </c>
      <c r="AA132" s="80">
        <v>827</v>
      </c>
      <c r="AB132" s="80">
        <v>1956</v>
      </c>
      <c r="AC132" s="80">
        <v>56</v>
      </c>
      <c r="AD132" s="80">
        <v>128</v>
      </c>
      <c r="AE132" s="80">
        <v>296</v>
      </c>
      <c r="AF132" s="81">
        <v>67246</v>
      </c>
      <c r="AG132" s="80">
        <v>5550</v>
      </c>
      <c r="AH132" s="122">
        <v>72796</v>
      </c>
      <c r="AI132" s="89">
        <v>1982</v>
      </c>
    </row>
    <row r="133" spans="1:35" s="60" customFormat="1" ht="10.5">
      <c r="A133" s="89">
        <v>1983</v>
      </c>
      <c r="B133" s="56"/>
      <c r="C133" s="84">
        <v>1558</v>
      </c>
      <c r="D133" s="84">
        <v>370</v>
      </c>
      <c r="E133" s="91"/>
      <c r="F133" s="80">
        <v>289</v>
      </c>
      <c r="G133" s="80">
        <v>3514</v>
      </c>
      <c r="H133" s="80">
        <v>709</v>
      </c>
      <c r="I133" s="81">
        <v>4512</v>
      </c>
      <c r="J133" s="81"/>
      <c r="K133" s="80">
        <v>56</v>
      </c>
      <c r="L133" s="80">
        <v>28</v>
      </c>
      <c r="M133" s="80">
        <v>3</v>
      </c>
      <c r="N133" s="80"/>
      <c r="O133" s="80">
        <v>19566</v>
      </c>
      <c r="P133" s="80">
        <v>63</v>
      </c>
      <c r="Q133" s="80">
        <v>133</v>
      </c>
      <c r="R133" s="80"/>
      <c r="S133" s="80">
        <v>4566</v>
      </c>
      <c r="T133" s="80">
        <v>1663</v>
      </c>
      <c r="U133" s="80">
        <v>0</v>
      </c>
      <c r="V133" s="80"/>
      <c r="W133" s="80">
        <v>6183</v>
      </c>
      <c r="X133" s="80">
        <v>9877</v>
      </c>
      <c r="Y133" s="80">
        <v>67</v>
      </c>
      <c r="Z133" s="80">
        <v>12512</v>
      </c>
      <c r="AA133" s="80">
        <v>818</v>
      </c>
      <c r="AB133" s="80">
        <v>1987</v>
      </c>
      <c r="AC133" s="80">
        <v>57</v>
      </c>
      <c r="AD133" s="80">
        <v>142</v>
      </c>
      <c r="AE133" s="80">
        <v>306</v>
      </c>
      <c r="AF133" s="81">
        <v>64467</v>
      </c>
      <c r="AG133" s="80">
        <v>5297</v>
      </c>
      <c r="AH133" s="122">
        <v>69764</v>
      </c>
      <c r="AI133" s="89">
        <v>1983</v>
      </c>
    </row>
    <row r="134" spans="1:35" s="60" customFormat="1" ht="10.5">
      <c r="A134" s="89">
        <v>1984</v>
      </c>
      <c r="B134" s="56"/>
      <c r="C134" s="84">
        <v>1479</v>
      </c>
      <c r="D134" s="84">
        <v>370</v>
      </c>
      <c r="E134" s="91"/>
      <c r="F134" s="80">
        <v>710</v>
      </c>
      <c r="G134" s="80">
        <v>3284</v>
      </c>
      <c r="H134" s="80">
        <v>701</v>
      </c>
      <c r="I134" s="81">
        <v>4695</v>
      </c>
      <c r="J134" s="81"/>
      <c r="K134" s="80">
        <v>52</v>
      </c>
      <c r="L134" s="80">
        <v>27</v>
      </c>
      <c r="M134" s="80">
        <v>2</v>
      </c>
      <c r="N134" s="80"/>
      <c r="O134" s="80">
        <v>20226</v>
      </c>
      <c r="P134" s="80">
        <v>71</v>
      </c>
      <c r="Q134" s="80">
        <v>149</v>
      </c>
      <c r="R134" s="80"/>
      <c r="S134" s="80">
        <v>4828</v>
      </c>
      <c r="T134" s="80">
        <v>1710</v>
      </c>
      <c r="U134" s="80">
        <v>0</v>
      </c>
      <c r="V134" s="80"/>
      <c r="W134" s="80">
        <v>6755</v>
      </c>
      <c r="X134" s="80">
        <v>9920</v>
      </c>
      <c r="Y134" s="80">
        <v>47</v>
      </c>
      <c r="Z134" s="80">
        <v>27843</v>
      </c>
      <c r="AA134" s="80">
        <v>818</v>
      </c>
      <c r="AB134" s="80">
        <v>1900</v>
      </c>
      <c r="AC134" s="80">
        <v>59</v>
      </c>
      <c r="AD134" s="80">
        <v>104</v>
      </c>
      <c r="AE134" s="80">
        <v>379</v>
      </c>
      <c r="AF134" s="81">
        <v>81434</v>
      </c>
      <c r="AG134" s="80">
        <v>5350</v>
      </c>
      <c r="AH134" s="122">
        <v>86784</v>
      </c>
      <c r="AI134" s="89">
        <v>1984</v>
      </c>
    </row>
    <row r="135" spans="1:35" s="60" customFormat="1" ht="10.5">
      <c r="A135" s="89">
        <v>1985</v>
      </c>
      <c r="B135" s="56"/>
      <c r="C135" s="84">
        <v>1038</v>
      </c>
      <c r="D135" s="84">
        <v>94</v>
      </c>
      <c r="E135" s="91"/>
      <c r="F135" s="80">
        <v>1085</v>
      </c>
      <c r="G135" s="80">
        <v>3214</v>
      </c>
      <c r="H135" s="80">
        <v>733</v>
      </c>
      <c r="I135" s="81">
        <v>5032</v>
      </c>
      <c r="J135" s="81"/>
      <c r="K135" s="80">
        <v>51</v>
      </c>
      <c r="L135" s="80">
        <v>28</v>
      </c>
      <c r="M135" s="80">
        <v>1</v>
      </c>
      <c r="N135" s="80"/>
      <c r="O135" s="80">
        <v>20403</v>
      </c>
      <c r="P135" s="80">
        <v>75</v>
      </c>
      <c r="Q135" s="80">
        <v>139</v>
      </c>
      <c r="R135" s="80"/>
      <c r="S135" s="80">
        <v>5007</v>
      </c>
      <c r="T135" s="80">
        <v>1870</v>
      </c>
      <c r="U135" s="80">
        <v>0</v>
      </c>
      <c r="V135" s="80"/>
      <c r="W135" s="80">
        <v>7106</v>
      </c>
      <c r="X135" s="80">
        <v>9711</v>
      </c>
      <c r="Y135" s="80">
        <v>21</v>
      </c>
      <c r="Z135" s="80">
        <v>15969</v>
      </c>
      <c r="AA135" s="80">
        <v>816</v>
      </c>
      <c r="AB135" s="80">
        <v>1887</v>
      </c>
      <c r="AC135" s="80">
        <v>58</v>
      </c>
      <c r="AD135" s="80">
        <v>96</v>
      </c>
      <c r="AE135" s="80">
        <v>379</v>
      </c>
      <c r="AF135" s="81">
        <v>69781</v>
      </c>
      <c r="AG135" s="80">
        <v>5179</v>
      </c>
      <c r="AH135" s="122">
        <v>74960</v>
      </c>
      <c r="AI135" s="89">
        <v>1985</v>
      </c>
    </row>
    <row r="136" spans="1:35" s="60" customFormat="1" ht="10.5">
      <c r="A136" s="89">
        <v>1986</v>
      </c>
      <c r="B136" s="56"/>
      <c r="C136" s="84">
        <v>1058</v>
      </c>
      <c r="D136" s="84">
        <v>123</v>
      </c>
      <c r="E136" s="91"/>
      <c r="F136" s="80">
        <v>1721</v>
      </c>
      <c r="G136" s="80">
        <v>3179</v>
      </c>
      <c r="H136" s="80">
        <v>751</v>
      </c>
      <c r="I136" s="81">
        <v>5651</v>
      </c>
      <c r="J136" s="81"/>
      <c r="K136" s="80">
        <v>46</v>
      </c>
      <c r="L136" s="80">
        <v>29</v>
      </c>
      <c r="M136" s="80">
        <v>0</v>
      </c>
      <c r="N136" s="80"/>
      <c r="O136" s="80">
        <v>21470</v>
      </c>
      <c r="P136" s="80">
        <v>75</v>
      </c>
      <c r="Q136" s="80">
        <v>131</v>
      </c>
      <c r="R136" s="80"/>
      <c r="S136" s="80">
        <v>5497</v>
      </c>
      <c r="T136" s="80">
        <v>2020</v>
      </c>
      <c r="U136" s="80">
        <v>0</v>
      </c>
      <c r="V136" s="80"/>
      <c r="W136" s="80">
        <v>7866</v>
      </c>
      <c r="X136" s="80">
        <v>9223</v>
      </c>
      <c r="Y136" s="80">
        <v>18</v>
      </c>
      <c r="Z136" s="80">
        <v>12514</v>
      </c>
      <c r="AA136" s="80">
        <v>803</v>
      </c>
      <c r="AB136" s="80">
        <v>2019</v>
      </c>
      <c r="AC136" s="80">
        <v>60</v>
      </c>
      <c r="AD136" s="80">
        <v>268</v>
      </c>
      <c r="AE136" s="80">
        <v>355</v>
      </c>
      <c r="AF136" s="81">
        <v>69226</v>
      </c>
      <c r="AG136" s="80">
        <v>5404</v>
      </c>
      <c r="AH136" s="122">
        <v>74630</v>
      </c>
      <c r="AI136" s="89">
        <v>1986</v>
      </c>
    </row>
    <row r="137" spans="1:35" s="60" customFormat="1" ht="10.5">
      <c r="A137" s="89">
        <v>1987</v>
      </c>
      <c r="B137" s="56"/>
      <c r="C137" s="84">
        <v>1132</v>
      </c>
      <c r="D137" s="84">
        <v>64</v>
      </c>
      <c r="E137" s="91"/>
      <c r="F137" s="80">
        <v>1736</v>
      </c>
      <c r="G137" s="80">
        <v>3131</v>
      </c>
      <c r="H137" s="80">
        <v>670</v>
      </c>
      <c r="I137" s="81">
        <v>5537</v>
      </c>
      <c r="J137" s="81"/>
      <c r="K137" s="80">
        <v>30</v>
      </c>
      <c r="L137" s="80">
        <v>28</v>
      </c>
      <c r="M137" s="80">
        <v>0</v>
      </c>
      <c r="N137" s="80"/>
      <c r="O137" s="80">
        <v>22184</v>
      </c>
      <c r="P137" s="80">
        <v>76</v>
      </c>
      <c r="Q137" s="80">
        <v>142</v>
      </c>
      <c r="R137" s="80"/>
      <c r="S137" s="80">
        <v>5815</v>
      </c>
      <c r="T137" s="80">
        <v>2034</v>
      </c>
      <c r="U137" s="80">
        <v>0</v>
      </c>
      <c r="V137" s="80"/>
      <c r="W137" s="80">
        <v>8469</v>
      </c>
      <c r="X137" s="80">
        <v>8507</v>
      </c>
      <c r="Y137" s="80">
        <v>101</v>
      </c>
      <c r="Z137" s="80">
        <v>9935</v>
      </c>
      <c r="AA137" s="80">
        <v>828</v>
      </c>
      <c r="AB137" s="80">
        <v>2162</v>
      </c>
      <c r="AC137" s="80">
        <v>59</v>
      </c>
      <c r="AD137" s="80">
        <v>260</v>
      </c>
      <c r="AE137" s="80">
        <v>339</v>
      </c>
      <c r="AF137" s="81">
        <v>67702</v>
      </c>
      <c r="AG137" s="80">
        <v>5216</v>
      </c>
      <c r="AH137" s="122">
        <v>72918</v>
      </c>
      <c r="AI137" s="89">
        <v>1987</v>
      </c>
    </row>
    <row r="138" spans="1:35" s="60" customFormat="1" ht="10.5">
      <c r="A138" s="89">
        <v>1988</v>
      </c>
      <c r="B138" s="56"/>
      <c r="C138" s="84">
        <v>1087</v>
      </c>
      <c r="D138" s="84">
        <v>59</v>
      </c>
      <c r="E138" s="91"/>
      <c r="F138" s="80">
        <v>1991</v>
      </c>
      <c r="G138" s="80">
        <v>3223</v>
      </c>
      <c r="H138" s="80">
        <v>718</v>
      </c>
      <c r="I138" s="81">
        <v>5932</v>
      </c>
      <c r="J138" s="81"/>
      <c r="K138" s="80">
        <v>10</v>
      </c>
      <c r="L138" s="80">
        <v>28</v>
      </c>
      <c r="M138" s="80">
        <v>0</v>
      </c>
      <c r="N138" s="80"/>
      <c r="O138" s="80">
        <v>23249</v>
      </c>
      <c r="P138" s="80">
        <v>93</v>
      </c>
      <c r="Q138" s="80">
        <v>153</v>
      </c>
      <c r="R138" s="80"/>
      <c r="S138" s="80">
        <v>6200</v>
      </c>
      <c r="T138" s="80">
        <v>1992</v>
      </c>
      <c r="U138" s="80">
        <v>0</v>
      </c>
      <c r="V138" s="80"/>
      <c r="W138" s="80">
        <v>9370</v>
      </c>
      <c r="X138" s="80">
        <v>8393</v>
      </c>
      <c r="Y138" s="80">
        <v>63</v>
      </c>
      <c r="Z138" s="80">
        <v>11865</v>
      </c>
      <c r="AA138" s="80">
        <v>849</v>
      </c>
      <c r="AB138" s="80">
        <v>2342</v>
      </c>
      <c r="AC138" s="80">
        <v>67</v>
      </c>
      <c r="AD138" s="80">
        <v>136</v>
      </c>
      <c r="AE138" s="80">
        <v>419</v>
      </c>
      <c r="AF138" s="81">
        <v>72307</v>
      </c>
      <c r="AG138" s="80">
        <v>5484</v>
      </c>
      <c r="AH138" s="122">
        <v>77791</v>
      </c>
      <c r="AI138" s="89">
        <v>1988</v>
      </c>
    </row>
    <row r="139" spans="1:35" s="60" customFormat="1" ht="10.5">
      <c r="A139" s="89">
        <v>1989</v>
      </c>
      <c r="B139" s="56"/>
      <c r="C139" s="84">
        <v>1077</v>
      </c>
      <c r="D139" s="84">
        <v>49</v>
      </c>
      <c r="E139" s="91"/>
      <c r="F139" s="80">
        <v>1821</v>
      </c>
      <c r="G139" s="80">
        <v>3386</v>
      </c>
      <c r="H139" s="80">
        <v>609</v>
      </c>
      <c r="I139" s="81">
        <v>5816</v>
      </c>
      <c r="J139" s="81"/>
      <c r="K139" s="80">
        <v>0</v>
      </c>
      <c r="L139" s="80">
        <v>29</v>
      </c>
      <c r="M139" s="80">
        <v>0</v>
      </c>
      <c r="N139" s="80"/>
      <c r="O139" s="80">
        <v>23924</v>
      </c>
      <c r="P139" s="80">
        <v>75</v>
      </c>
      <c r="Q139" s="80">
        <v>133</v>
      </c>
      <c r="R139" s="80"/>
      <c r="S139" s="80">
        <v>6564</v>
      </c>
      <c r="T139" s="80">
        <v>1937</v>
      </c>
      <c r="U139" s="80">
        <v>0</v>
      </c>
      <c r="V139" s="80"/>
      <c r="W139" s="80">
        <v>10118</v>
      </c>
      <c r="X139" s="80">
        <v>8256</v>
      </c>
      <c r="Y139" s="80">
        <v>67</v>
      </c>
      <c r="Z139" s="80">
        <v>11125</v>
      </c>
      <c r="AA139" s="80">
        <v>839</v>
      </c>
      <c r="AB139" s="80">
        <v>2423</v>
      </c>
      <c r="AC139" s="80">
        <v>77</v>
      </c>
      <c r="AD139" s="80">
        <v>120</v>
      </c>
      <c r="AE139" s="80">
        <v>399</v>
      </c>
      <c r="AF139" s="81">
        <v>73028</v>
      </c>
      <c r="AG139" s="80">
        <v>5816</v>
      </c>
      <c r="AH139" s="122">
        <v>78844</v>
      </c>
      <c r="AI139" s="89">
        <v>1989</v>
      </c>
    </row>
    <row r="140" spans="1:35" s="60" customFormat="1" ht="10.5">
      <c r="A140" s="89"/>
      <c r="B140" s="56"/>
      <c r="C140" s="84"/>
      <c r="D140" s="84"/>
      <c r="E140" s="91"/>
      <c r="F140" s="58"/>
      <c r="G140" s="80"/>
      <c r="H140" s="80"/>
      <c r="I140" s="81"/>
      <c r="J140" s="81"/>
      <c r="K140" s="80"/>
      <c r="L140" s="80"/>
      <c r="M140" s="80"/>
      <c r="N140" s="80"/>
      <c r="O140" s="80"/>
      <c r="P140" s="80"/>
      <c r="Q140" s="80"/>
      <c r="R140" s="80"/>
      <c r="S140" s="80"/>
      <c r="T140" s="80"/>
      <c r="U140" s="80"/>
      <c r="V140" s="80"/>
      <c r="W140" s="80"/>
      <c r="X140" s="80"/>
      <c r="Y140" s="80"/>
      <c r="Z140" s="80"/>
      <c r="AA140" s="80"/>
      <c r="AB140" s="80"/>
      <c r="AC140" s="80"/>
      <c r="AD140" s="80"/>
      <c r="AE140" s="80"/>
      <c r="AF140" s="81"/>
      <c r="AG140" s="80"/>
      <c r="AH140" s="122"/>
      <c r="AI140" s="89"/>
    </row>
    <row r="141" spans="1:35" s="60" customFormat="1" ht="10.5">
      <c r="A141" s="89">
        <v>1990</v>
      </c>
      <c r="B141" s="56"/>
      <c r="C141" s="84">
        <v>1045</v>
      </c>
      <c r="D141" s="84">
        <v>48</v>
      </c>
      <c r="E141" s="91"/>
      <c r="F141" s="80">
        <v>1580</v>
      </c>
      <c r="G141" s="80">
        <v>3039</v>
      </c>
      <c r="H141" s="80">
        <v>496</v>
      </c>
      <c r="I141" s="81">
        <v>5115</v>
      </c>
      <c r="J141" s="81"/>
      <c r="K141" s="80">
        <v>0</v>
      </c>
      <c r="L141" s="80">
        <v>26</v>
      </c>
      <c r="M141" s="80">
        <v>0</v>
      </c>
      <c r="N141" s="80"/>
      <c r="O141" s="80">
        <v>24312</v>
      </c>
      <c r="P141" s="80">
        <v>50</v>
      </c>
      <c r="Q141" s="80">
        <v>123</v>
      </c>
      <c r="R141" s="80"/>
      <c r="S141" s="80">
        <v>6589</v>
      </c>
      <c r="T141" s="80">
        <v>2058</v>
      </c>
      <c r="U141" s="80">
        <v>0</v>
      </c>
      <c r="V141" s="80"/>
      <c r="W141" s="80">
        <v>10652</v>
      </c>
      <c r="X141" s="80">
        <v>8033</v>
      </c>
      <c r="Y141" s="80">
        <v>12</v>
      </c>
      <c r="Z141" s="80">
        <v>11997</v>
      </c>
      <c r="AA141" s="80">
        <v>822</v>
      </c>
      <c r="AB141" s="80">
        <v>2491</v>
      </c>
      <c r="AC141" s="80">
        <v>55</v>
      </c>
      <c r="AD141" s="80">
        <v>112</v>
      </c>
      <c r="AE141" s="80">
        <v>403</v>
      </c>
      <c r="AF141" s="81">
        <v>73943</v>
      </c>
      <c r="AG141" s="80">
        <v>5838</v>
      </c>
      <c r="AH141" s="122">
        <v>79781</v>
      </c>
      <c r="AI141" s="89">
        <v>1990</v>
      </c>
    </row>
    <row r="142" spans="1:35" s="60" customFormat="1" ht="10.5">
      <c r="A142" s="89">
        <v>1991</v>
      </c>
      <c r="B142" s="56"/>
      <c r="C142" s="84">
        <v>1213</v>
      </c>
      <c r="D142" s="84">
        <v>63</v>
      </c>
      <c r="E142" s="91"/>
      <c r="F142" s="80">
        <v>1982</v>
      </c>
      <c r="G142" s="80">
        <v>3299</v>
      </c>
      <c r="H142" s="80">
        <v>653</v>
      </c>
      <c r="I142" s="81">
        <v>5934</v>
      </c>
      <c r="J142" s="81"/>
      <c r="K142" s="80">
        <v>0</v>
      </c>
      <c r="L142" s="80">
        <v>24</v>
      </c>
      <c r="M142" s="80">
        <v>0</v>
      </c>
      <c r="N142" s="80"/>
      <c r="O142" s="80">
        <v>24021</v>
      </c>
      <c r="P142" s="80">
        <v>44</v>
      </c>
      <c r="Q142" s="80">
        <v>119</v>
      </c>
      <c r="R142" s="80"/>
      <c r="S142" s="80">
        <v>6176</v>
      </c>
      <c r="T142" s="80">
        <v>2383</v>
      </c>
      <c r="U142" s="80">
        <v>0</v>
      </c>
      <c r="V142" s="80"/>
      <c r="W142" s="80">
        <v>10694</v>
      </c>
      <c r="X142" s="80">
        <v>8022</v>
      </c>
      <c r="Y142" s="80">
        <v>9</v>
      </c>
      <c r="Z142" s="80">
        <v>11948</v>
      </c>
      <c r="AA142" s="80">
        <v>759</v>
      </c>
      <c r="AB142" s="80">
        <v>2514</v>
      </c>
      <c r="AC142" s="80">
        <v>49</v>
      </c>
      <c r="AD142" s="80">
        <v>154</v>
      </c>
      <c r="AE142" s="80">
        <v>380</v>
      </c>
      <c r="AF142" s="81">
        <v>74506</v>
      </c>
      <c r="AG142" s="80">
        <v>6058</v>
      </c>
      <c r="AH142" s="122">
        <v>80564</v>
      </c>
      <c r="AI142" s="89">
        <v>1991</v>
      </c>
    </row>
    <row r="143" spans="1:35" s="60" customFormat="1" ht="10.5">
      <c r="A143" s="89">
        <v>1992</v>
      </c>
      <c r="B143" s="56"/>
      <c r="C143" s="84">
        <v>1089</v>
      </c>
      <c r="D143" s="84">
        <v>58</v>
      </c>
      <c r="E143" s="91"/>
      <c r="F143" s="80">
        <v>1944</v>
      </c>
      <c r="G143" s="80">
        <v>3281</v>
      </c>
      <c r="H143" s="80">
        <v>745</v>
      </c>
      <c r="I143" s="81">
        <v>5970</v>
      </c>
      <c r="J143" s="81"/>
      <c r="K143" s="80">
        <v>0</v>
      </c>
      <c r="L143" s="80">
        <v>27</v>
      </c>
      <c r="M143" s="80">
        <v>0</v>
      </c>
      <c r="N143" s="80"/>
      <c r="O143" s="80">
        <v>24044</v>
      </c>
      <c r="P143" s="80">
        <v>48</v>
      </c>
      <c r="Q143" s="80">
        <v>111</v>
      </c>
      <c r="R143" s="80"/>
      <c r="S143" s="80">
        <v>6666</v>
      </c>
      <c r="T143" s="80">
        <v>2472</v>
      </c>
      <c r="U143" s="80">
        <v>0</v>
      </c>
      <c r="V143" s="80"/>
      <c r="W143" s="80">
        <v>11132</v>
      </c>
      <c r="X143" s="80">
        <v>7864</v>
      </c>
      <c r="Y143" s="80">
        <v>7</v>
      </c>
      <c r="Z143" s="80">
        <v>11481</v>
      </c>
      <c r="AA143" s="80">
        <v>786</v>
      </c>
      <c r="AB143" s="80">
        <v>2555</v>
      </c>
      <c r="AC143" s="80">
        <v>47</v>
      </c>
      <c r="AD143" s="80">
        <v>682</v>
      </c>
      <c r="AE143" s="80">
        <v>433</v>
      </c>
      <c r="AF143" s="81">
        <v>75472</v>
      </c>
      <c r="AG143" s="80">
        <v>6080</v>
      </c>
      <c r="AH143" s="122">
        <v>81552</v>
      </c>
      <c r="AI143" s="89">
        <v>1992</v>
      </c>
    </row>
    <row r="144" spans="1:35" s="60" customFormat="1" ht="10.5">
      <c r="A144" s="89">
        <v>1993</v>
      </c>
      <c r="B144" s="56"/>
      <c r="C144" s="84">
        <v>1135</v>
      </c>
      <c r="D144" s="84">
        <v>48</v>
      </c>
      <c r="E144" s="91"/>
      <c r="F144" s="80">
        <v>2070</v>
      </c>
      <c r="G144" s="80">
        <v>3117</v>
      </c>
      <c r="H144" s="80">
        <v>734</v>
      </c>
      <c r="I144" s="81">
        <v>5921</v>
      </c>
      <c r="J144" s="81"/>
      <c r="K144" s="80">
        <v>0</v>
      </c>
      <c r="L144" s="80">
        <v>27</v>
      </c>
      <c r="M144" s="80">
        <v>0</v>
      </c>
      <c r="N144" s="80"/>
      <c r="O144" s="80">
        <v>23766</v>
      </c>
      <c r="P144" s="80">
        <v>46</v>
      </c>
      <c r="Q144" s="80">
        <v>118</v>
      </c>
      <c r="R144" s="80"/>
      <c r="S144" s="80">
        <v>7106</v>
      </c>
      <c r="T144" s="80">
        <v>2625</v>
      </c>
      <c r="U144" s="80">
        <v>0</v>
      </c>
      <c r="V144" s="80"/>
      <c r="W144" s="80">
        <v>11806</v>
      </c>
      <c r="X144" s="80">
        <v>7773</v>
      </c>
      <c r="Y144" s="80">
        <v>9</v>
      </c>
      <c r="Z144" s="80">
        <v>10770</v>
      </c>
      <c r="AA144" s="80">
        <v>806</v>
      </c>
      <c r="AB144" s="80">
        <v>2523</v>
      </c>
      <c r="AC144" s="80">
        <v>48</v>
      </c>
      <c r="AD144" s="80">
        <v>778</v>
      </c>
      <c r="AE144" s="80">
        <v>484</v>
      </c>
      <c r="AF144" s="81">
        <v>75789</v>
      </c>
      <c r="AG144" s="80">
        <v>6383</v>
      </c>
      <c r="AH144" s="122">
        <v>82172</v>
      </c>
      <c r="AI144" s="89">
        <v>1993</v>
      </c>
    </row>
    <row r="145" spans="1:35" s="60" customFormat="1" ht="10.5">
      <c r="A145" s="89">
        <v>1994</v>
      </c>
      <c r="B145" s="56"/>
      <c r="C145" s="84">
        <v>1200</v>
      </c>
      <c r="D145" s="84">
        <v>88</v>
      </c>
      <c r="E145" s="91"/>
      <c r="F145" s="80">
        <v>2657</v>
      </c>
      <c r="G145" s="80">
        <v>2866</v>
      </c>
      <c r="H145" s="80">
        <v>676</v>
      </c>
      <c r="I145" s="81">
        <v>6199</v>
      </c>
      <c r="J145" s="81"/>
      <c r="K145" s="80">
        <v>0</v>
      </c>
      <c r="L145" s="80">
        <v>29</v>
      </c>
      <c r="M145" s="80">
        <v>0</v>
      </c>
      <c r="N145" s="80"/>
      <c r="O145" s="80">
        <v>22843</v>
      </c>
      <c r="P145" s="80">
        <v>49</v>
      </c>
      <c r="Q145" s="80">
        <v>121</v>
      </c>
      <c r="R145" s="80"/>
      <c r="S145" s="80">
        <v>7284</v>
      </c>
      <c r="T145" s="80">
        <v>2655</v>
      </c>
      <c r="U145" s="80">
        <v>0</v>
      </c>
      <c r="V145" s="80"/>
      <c r="W145" s="80">
        <v>12914</v>
      </c>
      <c r="X145" s="80">
        <v>7488</v>
      </c>
      <c r="Y145" s="80">
        <v>3</v>
      </c>
      <c r="Z145" s="80">
        <v>9275</v>
      </c>
      <c r="AA145" s="80">
        <v>795</v>
      </c>
      <c r="AB145" s="80">
        <v>2595</v>
      </c>
      <c r="AC145" s="80">
        <v>47</v>
      </c>
      <c r="AD145" s="80">
        <v>911</v>
      </c>
      <c r="AE145" s="80">
        <v>461</v>
      </c>
      <c r="AF145" s="81">
        <v>74957</v>
      </c>
      <c r="AG145" s="80">
        <v>6256</v>
      </c>
      <c r="AH145" s="122">
        <v>81213</v>
      </c>
      <c r="AI145" s="89">
        <v>1994</v>
      </c>
    </row>
    <row r="146" spans="1:35" s="60" customFormat="1" ht="10.5">
      <c r="A146" s="89">
        <v>1995</v>
      </c>
      <c r="B146" s="56"/>
      <c r="C146" s="84">
        <v>1201</v>
      </c>
      <c r="D146" s="84">
        <v>98</v>
      </c>
      <c r="E146" s="91"/>
      <c r="F146" s="80">
        <v>2690</v>
      </c>
      <c r="G146" s="80">
        <v>2885</v>
      </c>
      <c r="H146" s="80">
        <v>652</v>
      </c>
      <c r="I146" s="81">
        <v>6227</v>
      </c>
      <c r="J146" s="81"/>
      <c r="K146" s="80">
        <v>0</v>
      </c>
      <c r="L146" s="80">
        <v>29</v>
      </c>
      <c r="M146" s="80">
        <v>0</v>
      </c>
      <c r="N146" s="80"/>
      <c r="O146" s="80">
        <v>21953</v>
      </c>
      <c r="P146" s="80">
        <v>62</v>
      </c>
      <c r="Q146" s="80">
        <v>116</v>
      </c>
      <c r="R146" s="80"/>
      <c r="S146" s="80">
        <v>7660</v>
      </c>
      <c r="T146" s="80">
        <v>2774</v>
      </c>
      <c r="U146" s="80">
        <v>0</v>
      </c>
      <c r="V146" s="80"/>
      <c r="W146" s="80">
        <v>13457</v>
      </c>
      <c r="X146" s="80">
        <v>7227</v>
      </c>
      <c r="Y146" s="80">
        <v>0</v>
      </c>
      <c r="Z146" s="80">
        <v>7975</v>
      </c>
      <c r="AA146" s="80">
        <v>895</v>
      </c>
      <c r="AB146" s="80">
        <v>2420</v>
      </c>
      <c r="AC146" s="80">
        <v>44</v>
      </c>
      <c r="AD146" s="80">
        <v>1008</v>
      </c>
      <c r="AE146" s="80">
        <v>549</v>
      </c>
      <c r="AF146" s="81">
        <v>73695</v>
      </c>
      <c r="AG146" s="80">
        <v>6481</v>
      </c>
      <c r="AH146" s="122">
        <v>80176</v>
      </c>
      <c r="AI146" s="89">
        <v>1995</v>
      </c>
    </row>
    <row r="147" spans="1:35" s="60" customFormat="1" ht="10.5">
      <c r="A147" s="89">
        <v>1996</v>
      </c>
      <c r="B147" s="56"/>
      <c r="C147" s="84">
        <v>1319</v>
      </c>
      <c r="D147" s="84">
        <v>101</v>
      </c>
      <c r="E147" s="91"/>
      <c r="F147" s="80">
        <v>2563</v>
      </c>
      <c r="G147" s="80">
        <v>3010</v>
      </c>
      <c r="H147" s="80">
        <v>655</v>
      </c>
      <c r="I147" s="81">
        <v>6228</v>
      </c>
      <c r="J147" s="81"/>
      <c r="K147" s="80">
        <v>0</v>
      </c>
      <c r="L147" s="80">
        <v>32</v>
      </c>
      <c r="M147" s="80">
        <v>0</v>
      </c>
      <c r="N147" s="80"/>
      <c r="O147" s="80">
        <v>22409</v>
      </c>
      <c r="P147" s="80">
        <v>74</v>
      </c>
      <c r="Q147" s="80">
        <v>110</v>
      </c>
      <c r="R147" s="80"/>
      <c r="S147" s="80">
        <v>8149</v>
      </c>
      <c r="T147" s="80">
        <v>3336</v>
      </c>
      <c r="U147" s="80">
        <v>0</v>
      </c>
      <c r="V147" s="80"/>
      <c r="W147" s="80">
        <v>14365</v>
      </c>
      <c r="X147" s="80">
        <v>7631</v>
      </c>
      <c r="Y147" s="80">
        <v>0</v>
      </c>
      <c r="Z147" s="80">
        <v>6854</v>
      </c>
      <c r="AA147" s="80">
        <v>864</v>
      </c>
      <c r="AB147" s="80">
        <v>2146</v>
      </c>
      <c r="AC147" s="80">
        <v>44</v>
      </c>
      <c r="AD147" s="80">
        <v>1210</v>
      </c>
      <c r="AE147" s="80">
        <v>617</v>
      </c>
      <c r="AF147" s="81">
        <v>75489</v>
      </c>
      <c r="AG147" s="80">
        <v>6503</v>
      </c>
      <c r="AH147" s="122">
        <v>81992</v>
      </c>
      <c r="AI147" s="89">
        <v>1996</v>
      </c>
    </row>
    <row r="148" spans="1:35" s="60" customFormat="1" ht="10.5">
      <c r="A148" s="89">
        <v>1997</v>
      </c>
      <c r="B148" s="56"/>
      <c r="C148" s="84">
        <v>1194</v>
      </c>
      <c r="D148" s="84">
        <v>73</v>
      </c>
      <c r="E148" s="91"/>
      <c r="F148" s="80">
        <v>2721</v>
      </c>
      <c r="G148" s="80">
        <v>2640</v>
      </c>
      <c r="H148" s="80">
        <v>727</v>
      </c>
      <c r="I148" s="81">
        <v>6088</v>
      </c>
      <c r="J148" s="81"/>
      <c r="K148" s="80">
        <v>0</v>
      </c>
      <c r="L148" s="80">
        <v>37</v>
      </c>
      <c r="M148" s="80">
        <v>0</v>
      </c>
      <c r="N148" s="80"/>
      <c r="O148" s="80">
        <v>22252</v>
      </c>
      <c r="P148" s="80">
        <v>87</v>
      </c>
      <c r="Q148" s="80">
        <v>108</v>
      </c>
      <c r="R148" s="80"/>
      <c r="S148" s="80">
        <v>8411</v>
      </c>
      <c r="T148" s="80">
        <v>3343</v>
      </c>
      <c r="U148" s="80">
        <v>0</v>
      </c>
      <c r="V148" s="80"/>
      <c r="W148" s="80">
        <v>14976</v>
      </c>
      <c r="X148" s="80">
        <v>7326</v>
      </c>
      <c r="Y148" s="80">
        <v>1</v>
      </c>
      <c r="Z148" s="80">
        <v>3936</v>
      </c>
      <c r="AA148" s="80">
        <v>872</v>
      </c>
      <c r="AB148" s="80">
        <v>2015</v>
      </c>
      <c r="AC148" s="80">
        <v>44</v>
      </c>
      <c r="AD148" s="80">
        <v>1095</v>
      </c>
      <c r="AE148" s="80">
        <v>644</v>
      </c>
      <c r="AF148" s="81">
        <v>72502</v>
      </c>
      <c r="AG148" s="80">
        <v>6572</v>
      </c>
      <c r="AH148" s="122">
        <v>79074</v>
      </c>
      <c r="AI148" s="89">
        <v>1997</v>
      </c>
    </row>
    <row r="149" spans="1:35" s="60" customFormat="1" ht="10.5">
      <c r="A149" s="89">
        <v>1998</v>
      </c>
      <c r="B149" s="56"/>
      <c r="C149" s="84">
        <v>1192</v>
      </c>
      <c r="D149" s="84">
        <v>287</v>
      </c>
      <c r="E149" s="90"/>
      <c r="F149" s="158"/>
      <c r="G149" s="158"/>
      <c r="H149" s="158"/>
      <c r="I149" s="102">
        <v>5524</v>
      </c>
      <c r="J149" s="102"/>
      <c r="K149" s="84">
        <v>0</v>
      </c>
      <c r="L149" s="84">
        <v>36</v>
      </c>
      <c r="M149" s="84">
        <v>0</v>
      </c>
      <c r="N149" s="84"/>
      <c r="O149" s="84">
        <v>21848</v>
      </c>
      <c r="P149" s="84">
        <v>83</v>
      </c>
      <c r="Q149" s="84">
        <v>96</v>
      </c>
      <c r="R149" s="84"/>
      <c r="S149" s="84">
        <v>9241</v>
      </c>
      <c r="T149" s="84">
        <v>3574</v>
      </c>
      <c r="U149" s="84">
        <v>0</v>
      </c>
      <c r="V149" s="84"/>
      <c r="W149" s="84">
        <v>15143</v>
      </c>
      <c r="X149" s="84">
        <v>7908</v>
      </c>
      <c r="Y149" s="80">
        <v>1</v>
      </c>
      <c r="Z149" s="80">
        <v>3105</v>
      </c>
      <c r="AA149" s="80">
        <v>813</v>
      </c>
      <c r="AB149" s="80">
        <v>1967</v>
      </c>
      <c r="AC149" s="80">
        <v>18</v>
      </c>
      <c r="AD149" s="80">
        <v>887</v>
      </c>
      <c r="AE149" s="80">
        <v>538</v>
      </c>
      <c r="AF149" s="81">
        <v>72261</v>
      </c>
      <c r="AG149" s="80">
        <v>6177</v>
      </c>
      <c r="AH149" s="122">
        <v>78438</v>
      </c>
      <c r="AI149" s="89">
        <v>1998</v>
      </c>
    </row>
    <row r="150" spans="1:35" s="60" customFormat="1" ht="10.5">
      <c r="A150" s="89">
        <v>1999</v>
      </c>
      <c r="B150" s="56"/>
      <c r="C150" s="84">
        <v>1192</v>
      </c>
      <c r="D150" s="84">
        <v>286</v>
      </c>
      <c r="E150" s="90"/>
      <c r="F150" s="158"/>
      <c r="G150" s="158"/>
      <c r="H150" s="158"/>
      <c r="I150" s="102">
        <v>5912</v>
      </c>
      <c r="J150" s="102"/>
      <c r="K150" s="84">
        <v>0</v>
      </c>
      <c r="L150" s="84">
        <v>45</v>
      </c>
      <c r="M150" s="84">
        <v>0</v>
      </c>
      <c r="N150" s="84"/>
      <c r="O150" s="84">
        <v>21787</v>
      </c>
      <c r="P150" s="84">
        <v>77</v>
      </c>
      <c r="Q150" s="84">
        <v>97</v>
      </c>
      <c r="R150" s="84"/>
      <c r="S150" s="84">
        <v>9939</v>
      </c>
      <c r="T150" s="84">
        <v>3633</v>
      </c>
      <c r="U150" s="84">
        <v>0</v>
      </c>
      <c r="V150" s="84"/>
      <c r="W150" s="84">
        <v>15508</v>
      </c>
      <c r="X150" s="84">
        <v>7440</v>
      </c>
      <c r="Y150" s="80">
        <v>15</v>
      </c>
      <c r="Z150" s="80">
        <v>2701</v>
      </c>
      <c r="AA150" s="80">
        <v>790</v>
      </c>
      <c r="AB150" s="80">
        <v>1928</v>
      </c>
      <c r="AC150" s="80">
        <v>37</v>
      </c>
      <c r="AD150" s="80">
        <v>660</v>
      </c>
      <c r="AE150" s="80">
        <v>388</v>
      </c>
      <c r="AF150" s="81">
        <v>72436</v>
      </c>
      <c r="AG150" s="80">
        <v>5538</v>
      </c>
      <c r="AH150" s="122">
        <v>77974</v>
      </c>
      <c r="AI150" s="89">
        <v>1999</v>
      </c>
    </row>
    <row r="151" spans="1:35" s="60" customFormat="1" ht="10.5">
      <c r="A151" s="89"/>
      <c r="B151" s="56"/>
      <c r="C151" s="84"/>
      <c r="D151" s="84"/>
      <c r="E151" s="90"/>
      <c r="F151" s="158"/>
      <c r="G151" s="158"/>
      <c r="H151" s="158"/>
      <c r="I151" s="102"/>
      <c r="J151" s="102"/>
      <c r="K151" s="84"/>
      <c r="L151" s="84"/>
      <c r="M151" s="84"/>
      <c r="N151" s="84"/>
      <c r="O151" s="84"/>
      <c r="P151" s="84"/>
      <c r="Q151" s="84"/>
      <c r="R151" s="84"/>
      <c r="S151" s="84"/>
      <c r="T151" s="84"/>
      <c r="U151" s="84"/>
      <c r="V151" s="84"/>
      <c r="W151" s="84"/>
      <c r="X151" s="84"/>
      <c r="Y151" s="80"/>
      <c r="Z151" s="80"/>
      <c r="AA151" s="80"/>
      <c r="AB151" s="80"/>
      <c r="AC151" s="80"/>
      <c r="AD151" s="80"/>
      <c r="AE151" s="80"/>
      <c r="AF151" s="81"/>
      <c r="AG151" s="80"/>
      <c r="AH151" s="122"/>
      <c r="AI151" s="89"/>
    </row>
    <row r="152" spans="1:35" s="60" customFormat="1" ht="10.5">
      <c r="A152" s="89">
        <v>2000</v>
      </c>
      <c r="B152" s="56"/>
      <c r="C152" s="84">
        <v>1139.67</v>
      </c>
      <c r="D152" s="84">
        <v>259.68</v>
      </c>
      <c r="E152" s="90"/>
      <c r="F152" s="158"/>
      <c r="G152" s="158"/>
      <c r="H152" s="158"/>
      <c r="I152" s="102">
        <v>4900.85</v>
      </c>
      <c r="J152" s="102"/>
      <c r="K152" s="84">
        <v>0</v>
      </c>
      <c r="L152" s="84">
        <v>52.4</v>
      </c>
      <c r="M152" s="84">
        <v>0</v>
      </c>
      <c r="N152" s="84"/>
      <c r="O152" s="84">
        <v>21402.94</v>
      </c>
      <c r="P152" s="84">
        <v>83</v>
      </c>
      <c r="Q152" s="84">
        <v>87</v>
      </c>
      <c r="R152" s="84"/>
      <c r="S152" s="84">
        <v>10806.1</v>
      </c>
      <c r="T152" s="84">
        <v>3838.71</v>
      </c>
      <c r="U152" s="84">
        <v>0</v>
      </c>
      <c r="V152" s="84"/>
      <c r="W152" s="84">
        <v>15631.66</v>
      </c>
      <c r="X152" s="84">
        <v>7534.98</v>
      </c>
      <c r="Y152" s="80">
        <v>41</v>
      </c>
      <c r="Z152" s="80">
        <v>2119.04</v>
      </c>
      <c r="AA152" s="80">
        <v>801.15</v>
      </c>
      <c r="AB152" s="80">
        <v>1975.23</v>
      </c>
      <c r="AC152" s="80">
        <v>32</v>
      </c>
      <c r="AD152" s="80">
        <v>775.62</v>
      </c>
      <c r="AE152" s="80">
        <v>463.16</v>
      </c>
      <c r="AF152" s="81">
        <v>71944.46</v>
      </c>
      <c r="AG152" s="80">
        <v>5251.95</v>
      </c>
      <c r="AH152" s="122">
        <v>77196.4</v>
      </c>
      <c r="AI152" s="89">
        <v>2000</v>
      </c>
    </row>
    <row r="153" spans="1:35" s="60" customFormat="1" ht="10.5">
      <c r="A153" s="89">
        <v>2001</v>
      </c>
      <c r="B153" s="56"/>
      <c r="C153" s="84">
        <v>1171.43</v>
      </c>
      <c r="D153" s="84">
        <v>260.97</v>
      </c>
      <c r="E153" s="90"/>
      <c r="F153" s="158"/>
      <c r="G153" s="158"/>
      <c r="H153" s="158"/>
      <c r="I153" s="102">
        <v>4334.44</v>
      </c>
      <c r="J153" s="102"/>
      <c r="K153" s="84">
        <v>0</v>
      </c>
      <c r="L153" s="84">
        <v>58.94</v>
      </c>
      <c r="M153" s="84">
        <v>0</v>
      </c>
      <c r="N153" s="84"/>
      <c r="O153" s="84">
        <v>20939.73</v>
      </c>
      <c r="P153" s="84">
        <v>54</v>
      </c>
      <c r="Q153" s="84">
        <v>97</v>
      </c>
      <c r="R153" s="84"/>
      <c r="S153" s="84">
        <v>10614.24</v>
      </c>
      <c r="T153" s="84">
        <v>4236.03</v>
      </c>
      <c r="U153" s="84">
        <v>0</v>
      </c>
      <c r="V153" s="84"/>
      <c r="W153" s="84">
        <v>16059.06</v>
      </c>
      <c r="X153" s="84">
        <v>6833.1</v>
      </c>
      <c r="Y153" s="80">
        <v>126</v>
      </c>
      <c r="Z153" s="80">
        <v>2578.29</v>
      </c>
      <c r="AA153" s="80">
        <v>846.47</v>
      </c>
      <c r="AB153" s="80">
        <v>1934.45</v>
      </c>
      <c r="AC153" s="80">
        <v>33</v>
      </c>
      <c r="AD153" s="80">
        <v>701.57</v>
      </c>
      <c r="AE153" s="80">
        <v>475.56</v>
      </c>
      <c r="AF153" s="81">
        <v>71354.36</v>
      </c>
      <c r="AG153" s="80">
        <v>5058.77</v>
      </c>
      <c r="AH153" s="122">
        <v>76413.13</v>
      </c>
      <c r="AI153" s="89">
        <v>2001</v>
      </c>
    </row>
    <row r="154" spans="1:35" s="60" customFormat="1" ht="10.5">
      <c r="A154" s="89">
        <v>2002</v>
      </c>
      <c r="B154" s="56"/>
      <c r="C154" s="84">
        <v>1085.94</v>
      </c>
      <c r="D154" s="84">
        <v>300.17</v>
      </c>
      <c r="E154" s="90"/>
      <c r="F154" s="158"/>
      <c r="G154" s="158"/>
      <c r="H154" s="158"/>
      <c r="I154" s="102">
        <v>4939.73</v>
      </c>
      <c r="J154" s="102"/>
      <c r="K154" s="84">
        <v>0</v>
      </c>
      <c r="L154" s="84">
        <v>49.57</v>
      </c>
      <c r="M154" s="84">
        <v>0</v>
      </c>
      <c r="N154" s="84"/>
      <c r="O154" s="84">
        <v>20808.42</v>
      </c>
      <c r="P154" s="84">
        <v>32</v>
      </c>
      <c r="Q154" s="84">
        <v>125</v>
      </c>
      <c r="R154" s="84"/>
      <c r="S154" s="84">
        <v>10518.9</v>
      </c>
      <c r="T154" s="84">
        <v>3578.16</v>
      </c>
      <c r="U154" s="84">
        <v>0</v>
      </c>
      <c r="V154" s="84"/>
      <c r="W154" s="84">
        <v>16926.31</v>
      </c>
      <c r="X154" s="84">
        <v>6060.2</v>
      </c>
      <c r="Y154" s="80">
        <v>39</v>
      </c>
      <c r="Z154" s="80">
        <v>1722.48</v>
      </c>
      <c r="AA154" s="80">
        <v>828.82</v>
      </c>
      <c r="AB154" s="80">
        <v>2002.15</v>
      </c>
      <c r="AC154" s="80">
        <v>51</v>
      </c>
      <c r="AD154" s="80">
        <v>892.75</v>
      </c>
      <c r="AE154" s="80">
        <v>595.93</v>
      </c>
      <c r="AF154" s="81">
        <v>70556.59</v>
      </c>
      <c r="AG154" s="80">
        <v>5676.89</v>
      </c>
      <c r="AH154" s="122">
        <v>76233.48</v>
      </c>
      <c r="AI154" s="89">
        <v>2002</v>
      </c>
    </row>
    <row r="155" spans="1:35" s="60" customFormat="1" ht="24" customHeight="1">
      <c r="A155" s="89">
        <v>2003</v>
      </c>
      <c r="B155" s="56"/>
      <c r="C155" s="84">
        <v>1393.27</v>
      </c>
      <c r="D155" s="84">
        <v>304.43</v>
      </c>
      <c r="E155" s="90"/>
      <c r="F155" s="158"/>
      <c r="G155" s="158"/>
      <c r="H155" s="158"/>
      <c r="I155" s="102">
        <v>5765.2</v>
      </c>
      <c r="J155" s="102"/>
      <c r="K155" s="84">
        <v>0</v>
      </c>
      <c r="L155" s="84">
        <v>45.51</v>
      </c>
      <c r="M155" s="84">
        <v>0</v>
      </c>
      <c r="N155" s="84"/>
      <c r="O155" s="84">
        <v>19918.27</v>
      </c>
      <c r="P155" s="214">
        <v>147</v>
      </c>
      <c r="Q155" s="214"/>
      <c r="R155" s="84"/>
      <c r="S155" s="84">
        <v>10764.61</v>
      </c>
      <c r="T155" s="84">
        <v>3568.83</v>
      </c>
      <c r="U155" s="84">
        <v>0</v>
      </c>
      <c r="V155" s="84"/>
      <c r="W155" s="84">
        <v>17712.38</v>
      </c>
      <c r="X155" s="214">
        <v>6326</v>
      </c>
      <c r="Y155" s="214"/>
      <c r="Z155" s="80">
        <v>1540</v>
      </c>
      <c r="AA155" s="80">
        <v>867.79</v>
      </c>
      <c r="AB155" s="80">
        <v>1958.88</v>
      </c>
      <c r="AC155" s="80">
        <v>71.64</v>
      </c>
      <c r="AD155" s="80">
        <v>879.95</v>
      </c>
      <c r="AE155" s="80">
        <v>434.33</v>
      </c>
      <c r="AF155" s="81">
        <v>71697.5</v>
      </c>
      <c r="AG155" s="80">
        <v>5456.3</v>
      </c>
      <c r="AH155" s="122">
        <v>77153.8</v>
      </c>
      <c r="AI155" s="89">
        <v>2003</v>
      </c>
    </row>
    <row r="156" spans="1:35" s="60" customFormat="1" ht="10.5">
      <c r="A156" s="89">
        <v>2004</v>
      </c>
      <c r="B156" s="56"/>
      <c r="C156" s="84">
        <v>1329.26</v>
      </c>
      <c r="D156" s="84">
        <v>256.75</v>
      </c>
      <c r="E156" s="90"/>
      <c r="F156" s="158"/>
      <c r="G156" s="158"/>
      <c r="H156" s="158"/>
      <c r="I156" s="102">
        <v>5475.68</v>
      </c>
      <c r="J156" s="102"/>
      <c r="K156" s="84">
        <v>0</v>
      </c>
      <c r="L156" s="84">
        <v>49.5</v>
      </c>
      <c r="M156" s="84">
        <v>0</v>
      </c>
      <c r="N156" s="84"/>
      <c r="O156" s="84">
        <v>19484.22</v>
      </c>
      <c r="P156" s="214">
        <v>281</v>
      </c>
      <c r="Q156" s="214"/>
      <c r="R156" s="84"/>
      <c r="S156" s="84">
        <v>11636.92</v>
      </c>
      <c r="T156" s="84">
        <v>3949.82</v>
      </c>
      <c r="U156" s="84">
        <v>0</v>
      </c>
      <c r="V156" s="84"/>
      <c r="W156" s="84">
        <v>18514.16</v>
      </c>
      <c r="X156" s="214">
        <v>6029.86</v>
      </c>
      <c r="Y156" s="214"/>
      <c r="Z156" s="80">
        <v>2063.55</v>
      </c>
      <c r="AA156" s="80">
        <v>914.45</v>
      </c>
      <c r="AB156" s="80">
        <v>1990.75</v>
      </c>
      <c r="AC156" s="80">
        <v>50.32</v>
      </c>
      <c r="AD156" s="80">
        <v>1145.75</v>
      </c>
      <c r="AE156" s="80">
        <v>476.39</v>
      </c>
      <c r="AF156" s="81">
        <v>73648.84</v>
      </c>
      <c r="AG156" s="80">
        <v>5417.16</v>
      </c>
      <c r="AH156" s="122">
        <v>79066</v>
      </c>
      <c r="AI156" s="89">
        <v>2004</v>
      </c>
    </row>
    <row r="157" spans="1:35" s="60" customFormat="1" ht="10.5">
      <c r="A157" s="89">
        <v>2005</v>
      </c>
      <c r="B157" s="56"/>
      <c r="C157" s="153">
        <v>1325.83</v>
      </c>
      <c r="D157" s="153">
        <v>253.42</v>
      </c>
      <c r="E157" s="151"/>
      <c r="F157" s="158"/>
      <c r="G157" s="158"/>
      <c r="H157" s="158"/>
      <c r="I157" s="102">
        <v>5672.07</v>
      </c>
      <c r="J157" s="102"/>
      <c r="K157" s="84">
        <v>0</v>
      </c>
      <c r="L157" s="84">
        <v>52.2</v>
      </c>
      <c r="M157" s="84">
        <v>0</v>
      </c>
      <c r="N157" s="84"/>
      <c r="O157" s="84">
        <v>18852.14</v>
      </c>
      <c r="P157" s="214">
        <v>284.46</v>
      </c>
      <c r="Q157" s="214"/>
      <c r="R157" s="84"/>
      <c r="S157" s="84">
        <v>12497.29</v>
      </c>
      <c r="T157" s="84">
        <v>3869.33</v>
      </c>
      <c r="U157" s="84">
        <v>0</v>
      </c>
      <c r="V157" s="84"/>
      <c r="W157" s="84">
        <v>19377.23</v>
      </c>
      <c r="X157" s="214">
        <v>6718.85</v>
      </c>
      <c r="Y157" s="214"/>
      <c r="Z157" s="80">
        <v>2206.46</v>
      </c>
      <c r="AA157" s="80">
        <v>749.92</v>
      </c>
      <c r="AB157" s="80">
        <v>1905.86</v>
      </c>
      <c r="AC157" s="80">
        <v>71.64</v>
      </c>
      <c r="AD157" s="80">
        <v>1042.19</v>
      </c>
      <c r="AE157" s="80">
        <v>483.98</v>
      </c>
      <c r="AF157" s="81">
        <v>75362.84</v>
      </c>
      <c r="AG157" s="80">
        <v>5600.59</v>
      </c>
      <c r="AH157" s="122">
        <v>80963.43</v>
      </c>
      <c r="AI157" s="89">
        <v>2005</v>
      </c>
    </row>
    <row r="158" spans="1:35" s="60" customFormat="1" ht="10.5">
      <c r="A158" s="89">
        <v>2006</v>
      </c>
      <c r="B158" s="56"/>
      <c r="C158" s="153">
        <v>1395.94</v>
      </c>
      <c r="D158" s="153">
        <v>272.19</v>
      </c>
      <c r="E158" s="151"/>
      <c r="F158" s="158"/>
      <c r="G158" s="158"/>
      <c r="H158" s="158"/>
      <c r="I158" s="102">
        <v>5656.92</v>
      </c>
      <c r="J158" s="102"/>
      <c r="K158" s="84">
        <v>0</v>
      </c>
      <c r="L158" s="84">
        <v>45.8</v>
      </c>
      <c r="M158" s="84">
        <v>0</v>
      </c>
      <c r="N158" s="84"/>
      <c r="O158" s="84">
        <v>18091.17</v>
      </c>
      <c r="P158" s="214">
        <v>156.35</v>
      </c>
      <c r="Q158" s="214"/>
      <c r="R158" s="84"/>
      <c r="S158" s="84">
        <v>12640.55</v>
      </c>
      <c r="T158" s="84">
        <v>4016.39</v>
      </c>
      <c r="U158" s="84">
        <v>0</v>
      </c>
      <c r="V158" s="84"/>
      <c r="W158" s="84">
        <v>20160.89</v>
      </c>
      <c r="X158" s="214">
        <v>6525.06</v>
      </c>
      <c r="Y158" s="214"/>
      <c r="Z158" s="80">
        <v>2250.83</v>
      </c>
      <c r="AA158" s="80">
        <v>712.6</v>
      </c>
      <c r="AB158" s="80">
        <v>1609.82</v>
      </c>
      <c r="AC158" s="80">
        <v>48.48</v>
      </c>
      <c r="AD158" s="80">
        <v>924.79</v>
      </c>
      <c r="AE158" s="80">
        <v>388.12</v>
      </c>
      <c r="AF158" s="81">
        <v>74895.89</v>
      </c>
      <c r="AG158" s="80">
        <v>4877.9</v>
      </c>
      <c r="AH158" s="122">
        <v>79773.79</v>
      </c>
      <c r="AI158" s="89">
        <v>2006</v>
      </c>
    </row>
    <row r="159" spans="1:35" s="157" customFormat="1" ht="10.5">
      <c r="A159" s="89">
        <v>2007</v>
      </c>
      <c r="B159" s="152"/>
      <c r="C159" s="153">
        <v>1325.35</v>
      </c>
      <c r="D159" s="153">
        <v>300.31</v>
      </c>
      <c r="E159" s="151"/>
      <c r="F159" s="158"/>
      <c r="G159" s="158"/>
      <c r="H159" s="158"/>
      <c r="I159" s="102">
        <v>4623.66</v>
      </c>
      <c r="J159" s="102"/>
      <c r="K159" s="84">
        <v>0</v>
      </c>
      <c r="L159" s="84">
        <v>32.82</v>
      </c>
      <c r="M159" s="84">
        <v>0</v>
      </c>
      <c r="N159" s="84"/>
      <c r="O159" s="84">
        <v>17614.87</v>
      </c>
      <c r="P159" s="214">
        <v>166.98</v>
      </c>
      <c r="Q159" s="214"/>
      <c r="R159" s="84"/>
      <c r="S159" s="84">
        <v>12574.39</v>
      </c>
      <c r="T159" s="84">
        <v>3628.32</v>
      </c>
      <c r="U159" s="84">
        <v>0</v>
      </c>
      <c r="V159" s="84"/>
      <c r="W159" s="84">
        <v>21038.45</v>
      </c>
      <c r="X159" s="214">
        <v>6116.68</v>
      </c>
      <c r="Y159" s="214"/>
      <c r="Z159" s="80">
        <v>2209.09</v>
      </c>
      <c r="AA159" s="80">
        <v>672.21</v>
      </c>
      <c r="AB159" s="80">
        <v>1563.29</v>
      </c>
      <c r="AC159" s="80">
        <v>39.06</v>
      </c>
      <c r="AD159" s="80">
        <v>543.99</v>
      </c>
      <c r="AE159" s="80">
        <v>298.86</v>
      </c>
      <c r="AF159" s="81">
        <v>72748</v>
      </c>
      <c r="AG159" s="80">
        <v>4675.59</v>
      </c>
      <c r="AH159" s="122">
        <v>77423.59</v>
      </c>
      <c r="AI159" s="89">
        <v>2007</v>
      </c>
    </row>
    <row r="160" spans="1:35" s="60" customFormat="1" ht="10.5">
      <c r="A160" s="89">
        <v>2008</v>
      </c>
      <c r="B160" s="56"/>
      <c r="C160" s="153">
        <v>1175.72</v>
      </c>
      <c r="D160" s="153">
        <v>315.93</v>
      </c>
      <c r="E160" s="151"/>
      <c r="F160" s="158"/>
      <c r="G160" s="158"/>
      <c r="H160" s="158"/>
      <c r="I160" s="102">
        <v>4267.38</v>
      </c>
      <c r="J160" s="102"/>
      <c r="K160" s="84">
        <v>0</v>
      </c>
      <c r="L160" s="84">
        <v>29.8</v>
      </c>
      <c r="M160" s="84">
        <v>0</v>
      </c>
      <c r="N160" s="84"/>
      <c r="O160" s="84">
        <v>16541.56</v>
      </c>
      <c r="P160" s="214">
        <v>144.58</v>
      </c>
      <c r="Q160" s="214"/>
      <c r="R160" s="84"/>
      <c r="S160" s="84">
        <v>12142.41</v>
      </c>
      <c r="T160" s="84">
        <v>3681.41</v>
      </c>
      <c r="U160" s="84">
        <v>0</v>
      </c>
      <c r="V160" s="84"/>
      <c r="W160" s="84">
        <v>20500.79</v>
      </c>
      <c r="X160" s="214">
        <v>5631.88</v>
      </c>
      <c r="Y160" s="214"/>
      <c r="Z160" s="80">
        <v>1944.8</v>
      </c>
      <c r="AA160" s="80">
        <v>509.83</v>
      </c>
      <c r="AB160" s="80">
        <v>1740.85</v>
      </c>
      <c r="AC160" s="80">
        <v>45.84</v>
      </c>
      <c r="AD160" s="80">
        <v>1047.39</v>
      </c>
      <c r="AE160" s="80">
        <v>543.95</v>
      </c>
      <c r="AF160" s="81">
        <v>70455.15</v>
      </c>
      <c r="AG160" s="80">
        <v>4706.18</v>
      </c>
      <c r="AH160" s="122">
        <v>75161.33</v>
      </c>
      <c r="AI160" s="89">
        <v>2008</v>
      </c>
    </row>
    <row r="161" spans="1:35" s="60" customFormat="1" ht="10.5">
      <c r="A161" s="89">
        <v>2009</v>
      </c>
      <c r="B161" s="56"/>
      <c r="C161" s="153">
        <v>1095.57</v>
      </c>
      <c r="D161" s="153">
        <v>256.76</v>
      </c>
      <c r="E161" s="151"/>
      <c r="F161" s="158"/>
      <c r="G161" s="158"/>
      <c r="H161" s="158"/>
      <c r="I161" s="102">
        <v>4454.12</v>
      </c>
      <c r="J161" s="102"/>
      <c r="K161" s="84">
        <v>0</v>
      </c>
      <c r="L161" s="84">
        <v>22.06</v>
      </c>
      <c r="M161" s="84">
        <v>0</v>
      </c>
      <c r="N161" s="84"/>
      <c r="O161" s="84">
        <v>15612.64</v>
      </c>
      <c r="P161" s="214">
        <v>174.19</v>
      </c>
      <c r="Q161" s="214"/>
      <c r="R161" s="84"/>
      <c r="S161" s="84">
        <v>11532.72</v>
      </c>
      <c r="T161" s="84">
        <v>3732.16</v>
      </c>
      <c r="U161" s="84">
        <v>0</v>
      </c>
      <c r="V161" s="84"/>
      <c r="W161" s="84">
        <v>20111.75</v>
      </c>
      <c r="X161" s="214">
        <v>5034.45</v>
      </c>
      <c r="Y161" s="214"/>
      <c r="Z161" s="80">
        <v>1515.99</v>
      </c>
      <c r="AA161" s="80">
        <v>510.37</v>
      </c>
      <c r="AB161" s="80">
        <v>1381.44</v>
      </c>
      <c r="AC161" s="80">
        <v>38.84</v>
      </c>
      <c r="AD161" s="80">
        <v>1051.6</v>
      </c>
      <c r="AE161" s="80">
        <v>534.63</v>
      </c>
      <c r="AF161" s="81">
        <v>66948.01</v>
      </c>
      <c r="AG161" s="80">
        <v>4304.18</v>
      </c>
      <c r="AH161" s="122">
        <v>71252.18</v>
      </c>
      <c r="AI161" s="89">
        <v>2009</v>
      </c>
    </row>
    <row r="162" spans="1:35" s="60" customFormat="1" ht="10.5">
      <c r="A162" s="138"/>
      <c r="B162" s="56"/>
      <c r="C162" s="84"/>
      <c r="D162" s="84"/>
      <c r="E162" s="90"/>
      <c r="F162" s="158"/>
      <c r="G162" s="158"/>
      <c r="H162" s="158"/>
      <c r="I162" s="102"/>
      <c r="J162" s="102"/>
      <c r="K162" s="84"/>
      <c r="L162" s="84"/>
      <c r="M162" s="84"/>
      <c r="N162" s="56"/>
      <c r="O162" s="147"/>
      <c r="P162" s="214"/>
      <c r="Q162" s="214"/>
      <c r="R162" s="56"/>
      <c r="S162" s="147"/>
      <c r="T162" s="147"/>
      <c r="U162" s="84"/>
      <c r="V162" s="56"/>
      <c r="W162" s="147"/>
      <c r="X162" s="216"/>
      <c r="Y162" s="216"/>
      <c r="Z162" s="84"/>
      <c r="AA162" s="84"/>
      <c r="AB162" s="84"/>
      <c r="AC162" s="84"/>
      <c r="AD162" s="84"/>
      <c r="AE162" s="84"/>
      <c r="AF162" s="102"/>
      <c r="AG162" s="84"/>
      <c r="AH162" s="122"/>
      <c r="AI162" s="150"/>
    </row>
    <row r="163" spans="1:35" s="60" customFormat="1" ht="10.5">
      <c r="A163" s="138">
        <v>2010</v>
      </c>
      <c r="B163" s="56"/>
      <c r="C163" s="153">
        <v>1171.37</v>
      </c>
      <c r="D163" s="153">
        <v>481.06</v>
      </c>
      <c r="E163" s="151"/>
      <c r="F163" s="158"/>
      <c r="G163" s="158"/>
      <c r="H163" s="158"/>
      <c r="I163" s="102">
        <v>3939.67</v>
      </c>
      <c r="J163" s="102"/>
      <c r="K163" s="84">
        <v>0</v>
      </c>
      <c r="L163" s="84">
        <v>21.28</v>
      </c>
      <c r="M163" s="84">
        <v>0</v>
      </c>
      <c r="N163" s="84"/>
      <c r="O163" s="84">
        <v>14601.53</v>
      </c>
      <c r="P163" s="214">
        <v>223.89</v>
      </c>
      <c r="Q163" s="214"/>
      <c r="R163" s="84"/>
      <c r="S163" s="84">
        <v>11116.15</v>
      </c>
      <c r="T163" s="84">
        <v>4012.15</v>
      </c>
      <c r="U163" s="84">
        <v>0</v>
      </c>
      <c r="V163" s="84"/>
      <c r="W163" s="84">
        <v>20740.39</v>
      </c>
      <c r="X163" s="214">
        <v>5058.85</v>
      </c>
      <c r="Y163" s="214"/>
      <c r="Z163" s="80">
        <v>1370.95</v>
      </c>
      <c r="AA163" s="80">
        <v>580.23</v>
      </c>
      <c r="AB163" s="80">
        <v>1370.04</v>
      </c>
      <c r="AC163" s="80">
        <v>36.7</v>
      </c>
      <c r="AD163" s="80">
        <v>936.46</v>
      </c>
      <c r="AE163" s="80">
        <v>634.29</v>
      </c>
      <c r="AF163" s="81">
        <v>66295.01</v>
      </c>
      <c r="AG163" s="80">
        <v>4377.84</v>
      </c>
      <c r="AH163" s="122">
        <v>70672.85</v>
      </c>
      <c r="AI163" s="89">
        <f aca="true" t="shared" si="0" ref="AI163:AI169">A163</f>
        <v>2010</v>
      </c>
    </row>
    <row r="164" spans="1:35" s="60" customFormat="1" ht="10.5">
      <c r="A164" s="138">
        <v>2011</v>
      </c>
      <c r="B164" s="56"/>
      <c r="C164" s="196">
        <v>1136.96</v>
      </c>
      <c r="D164" s="196">
        <v>381.25</v>
      </c>
      <c r="E164" s="151"/>
      <c r="F164" s="158"/>
      <c r="G164" s="158"/>
      <c r="H164" s="158"/>
      <c r="I164" s="102">
        <v>3912.46</v>
      </c>
      <c r="J164" s="102"/>
      <c r="K164" s="84">
        <v>0</v>
      </c>
      <c r="L164" s="84">
        <v>20.6</v>
      </c>
      <c r="M164" s="84">
        <v>0</v>
      </c>
      <c r="N164" s="84"/>
      <c r="O164" s="84">
        <v>13894.78</v>
      </c>
      <c r="P164" s="214">
        <v>143.42</v>
      </c>
      <c r="Q164" s="214"/>
      <c r="R164" s="84"/>
      <c r="S164" s="84">
        <v>11573.81</v>
      </c>
      <c r="T164" s="84">
        <v>3287.7</v>
      </c>
      <c r="U164" s="84">
        <v>0</v>
      </c>
      <c r="V164" s="84"/>
      <c r="W164" s="84">
        <v>20991</v>
      </c>
      <c r="X164" s="214">
        <v>4720.61</v>
      </c>
      <c r="Y164" s="214"/>
      <c r="Z164" s="80">
        <v>939.24</v>
      </c>
      <c r="AA164" s="80">
        <v>491.26</v>
      </c>
      <c r="AB164" s="80">
        <v>1620.73</v>
      </c>
      <c r="AC164" s="80">
        <v>28.11</v>
      </c>
      <c r="AD164" s="80">
        <v>538.03</v>
      </c>
      <c r="AE164" s="80">
        <v>563.72</v>
      </c>
      <c r="AF164" s="81">
        <v>64243.22</v>
      </c>
      <c r="AG164" s="80">
        <v>4585.76</v>
      </c>
      <c r="AH164" s="122">
        <v>68828.98</v>
      </c>
      <c r="AI164" s="89">
        <f t="shared" si="0"/>
        <v>2011</v>
      </c>
    </row>
    <row r="165" spans="1:35" s="60" customFormat="1" ht="10.5">
      <c r="A165" s="138">
        <v>2012</v>
      </c>
      <c r="B165" s="56"/>
      <c r="C165" s="196">
        <v>887.74</v>
      </c>
      <c r="D165" s="196">
        <v>374.93</v>
      </c>
      <c r="E165" s="151"/>
      <c r="F165" s="158"/>
      <c r="G165" s="158"/>
      <c r="H165" s="158"/>
      <c r="I165" s="102">
        <v>3414.02</v>
      </c>
      <c r="J165" s="102"/>
      <c r="K165" s="84">
        <v>0</v>
      </c>
      <c r="L165" s="84">
        <v>17.31</v>
      </c>
      <c r="M165" s="84">
        <v>0</v>
      </c>
      <c r="N165" s="84"/>
      <c r="O165" s="84">
        <v>13230.54</v>
      </c>
      <c r="P165" s="214">
        <v>218.61</v>
      </c>
      <c r="Q165" s="214"/>
      <c r="R165" s="84"/>
      <c r="S165" s="84">
        <v>11220.66</v>
      </c>
      <c r="T165" s="84">
        <v>3328.6</v>
      </c>
      <c r="U165" s="84">
        <v>0</v>
      </c>
      <c r="V165" s="84"/>
      <c r="W165" s="84">
        <v>21537.77</v>
      </c>
      <c r="X165" s="214">
        <v>5147.73</v>
      </c>
      <c r="Y165" s="214"/>
      <c r="Z165" s="80">
        <v>706.09</v>
      </c>
      <c r="AA165" s="80">
        <v>412.48</v>
      </c>
      <c r="AB165" s="80">
        <v>1354.52</v>
      </c>
      <c r="AC165" s="80">
        <v>31.62</v>
      </c>
      <c r="AD165" s="80">
        <v>655.66</v>
      </c>
      <c r="AE165" s="80">
        <v>509.7</v>
      </c>
      <c r="AF165" s="81">
        <v>63047.78</v>
      </c>
      <c r="AG165" s="80">
        <v>4299.14</v>
      </c>
      <c r="AH165" s="122">
        <v>67346.92</v>
      </c>
      <c r="AI165" s="89">
        <f t="shared" si="0"/>
        <v>2012</v>
      </c>
    </row>
    <row r="166" spans="1:35" s="60" customFormat="1" ht="11.25" customHeight="1">
      <c r="A166" s="178">
        <v>2013</v>
      </c>
      <c r="B166" s="152"/>
      <c r="C166" s="196">
        <v>1021.37</v>
      </c>
      <c r="D166" s="196">
        <v>463.94</v>
      </c>
      <c r="E166" s="151"/>
      <c r="F166" s="158"/>
      <c r="G166" s="158"/>
      <c r="H166" s="158"/>
      <c r="I166" s="102">
        <v>3383.45</v>
      </c>
      <c r="J166" s="102"/>
      <c r="K166" s="84">
        <v>0</v>
      </c>
      <c r="L166" s="84">
        <v>15.57</v>
      </c>
      <c r="M166" s="84">
        <v>0</v>
      </c>
      <c r="N166" s="84"/>
      <c r="O166" s="84">
        <v>12573.83</v>
      </c>
      <c r="P166" s="214">
        <v>278.92</v>
      </c>
      <c r="Q166" s="214"/>
      <c r="R166" s="84"/>
      <c r="S166" s="84">
        <v>11241.74</v>
      </c>
      <c r="T166" s="84">
        <v>3507.49</v>
      </c>
      <c r="U166" s="84">
        <v>0</v>
      </c>
      <c r="V166" s="84"/>
      <c r="W166" s="84">
        <v>21925.57</v>
      </c>
      <c r="X166" s="214">
        <v>4732</v>
      </c>
      <c r="Y166" s="214"/>
      <c r="Z166" s="80">
        <v>479.29</v>
      </c>
      <c r="AA166" s="80">
        <v>437.05</v>
      </c>
      <c r="AB166" s="80">
        <v>1358.38</v>
      </c>
      <c r="AC166" s="80">
        <v>42.29</v>
      </c>
      <c r="AD166" s="80">
        <v>606.02</v>
      </c>
      <c r="AE166" s="80">
        <v>330.13</v>
      </c>
      <c r="AF166" s="81">
        <v>62397.03</v>
      </c>
      <c r="AG166" s="80">
        <v>3758.88</v>
      </c>
      <c r="AH166" s="122">
        <v>66155.91</v>
      </c>
      <c r="AI166" s="89">
        <f t="shared" si="0"/>
        <v>2013</v>
      </c>
    </row>
    <row r="167" spans="1:35" s="60" customFormat="1" ht="11.25" customHeight="1">
      <c r="A167" s="178">
        <v>2014</v>
      </c>
      <c r="B167" s="152"/>
      <c r="C167" s="196">
        <v>1203.73</v>
      </c>
      <c r="D167" s="196">
        <v>517.94</v>
      </c>
      <c r="E167" s="151"/>
      <c r="F167" s="158"/>
      <c r="G167" s="158"/>
      <c r="H167" s="158"/>
      <c r="I167" s="102">
        <v>3211.71</v>
      </c>
      <c r="J167" s="102"/>
      <c r="K167" s="84">
        <v>0</v>
      </c>
      <c r="L167" s="84">
        <v>17.97</v>
      </c>
      <c r="M167" s="84">
        <v>0</v>
      </c>
      <c r="N167" s="84"/>
      <c r="O167" s="84">
        <v>12326.02</v>
      </c>
      <c r="P167" s="214">
        <v>125.53</v>
      </c>
      <c r="Q167" s="214"/>
      <c r="R167" s="84"/>
      <c r="S167" s="84">
        <v>11219.88</v>
      </c>
      <c r="T167" s="84">
        <v>3186.61</v>
      </c>
      <c r="U167" s="84">
        <v>0</v>
      </c>
      <c r="V167" s="84"/>
      <c r="W167" s="84">
        <v>22675.34</v>
      </c>
      <c r="X167" s="214">
        <v>4836.52</v>
      </c>
      <c r="Y167" s="214"/>
      <c r="Z167" s="80">
        <v>554.78</v>
      </c>
      <c r="AA167" s="80">
        <v>435.92</v>
      </c>
      <c r="AB167" s="80">
        <v>1409.74</v>
      </c>
      <c r="AC167" s="80">
        <v>42.29</v>
      </c>
      <c r="AD167" s="80">
        <v>590.15</v>
      </c>
      <c r="AE167" s="80">
        <v>498.38</v>
      </c>
      <c r="AF167" s="81">
        <v>62852.49</v>
      </c>
      <c r="AG167" s="80">
        <v>3198.28</v>
      </c>
      <c r="AH167" s="122">
        <v>66050.77</v>
      </c>
      <c r="AI167" s="89">
        <f t="shared" si="0"/>
        <v>2014</v>
      </c>
    </row>
    <row r="168" spans="1:35" s="60" customFormat="1" ht="11.25" customHeight="1">
      <c r="A168" s="178">
        <v>2015</v>
      </c>
      <c r="B168" s="152"/>
      <c r="C168" s="196">
        <v>1385.78</v>
      </c>
      <c r="D168" s="196">
        <v>501.39</v>
      </c>
      <c r="E168" s="151"/>
      <c r="F168" s="158"/>
      <c r="G168" s="158"/>
      <c r="H168" s="158"/>
      <c r="I168" s="102">
        <v>3829.8</v>
      </c>
      <c r="J168" s="102"/>
      <c r="K168" s="84">
        <v>0</v>
      </c>
      <c r="L168" s="84">
        <v>11.34</v>
      </c>
      <c r="M168" s="84">
        <v>0</v>
      </c>
      <c r="N168" s="84"/>
      <c r="O168" s="84">
        <v>12082.06</v>
      </c>
      <c r="P168" s="214">
        <v>160.3</v>
      </c>
      <c r="Q168" s="214"/>
      <c r="R168" s="84"/>
      <c r="S168" s="84">
        <v>11331.77</v>
      </c>
      <c r="T168" s="84">
        <v>3191.64</v>
      </c>
      <c r="U168" s="84">
        <v>0</v>
      </c>
      <c r="V168" s="84"/>
      <c r="W168" s="84">
        <v>23655.81</v>
      </c>
      <c r="X168" s="214">
        <v>5149.18</v>
      </c>
      <c r="Y168" s="214"/>
      <c r="Z168" s="80">
        <v>561.95</v>
      </c>
      <c r="AA168" s="80">
        <v>410.61</v>
      </c>
      <c r="AB168" s="80">
        <v>1464.28</v>
      </c>
      <c r="AC168" s="80">
        <v>45.26</v>
      </c>
      <c r="AD168" s="80">
        <v>444</v>
      </c>
      <c r="AE168" s="80">
        <v>527.92</v>
      </c>
      <c r="AF168" s="81">
        <v>64753.07</v>
      </c>
      <c r="AG168" s="80">
        <v>3344.06</v>
      </c>
      <c r="AH168" s="122">
        <v>68097.13</v>
      </c>
      <c r="AI168" s="89">
        <v>2015</v>
      </c>
    </row>
    <row r="169" spans="1:35" s="60" customFormat="1" ht="11.25" customHeight="1">
      <c r="A169" s="178">
        <v>2016</v>
      </c>
      <c r="B169" s="152"/>
      <c r="C169" s="196">
        <v>1163.73</v>
      </c>
      <c r="D169" s="196">
        <v>445.81</v>
      </c>
      <c r="E169" s="151"/>
      <c r="F169" s="158"/>
      <c r="G169" s="158"/>
      <c r="H169" s="158"/>
      <c r="I169" s="102">
        <v>4557.23</v>
      </c>
      <c r="J169" s="102"/>
      <c r="K169" s="84">
        <v>0</v>
      </c>
      <c r="L169" s="84">
        <v>12.18</v>
      </c>
      <c r="M169" s="84">
        <v>0</v>
      </c>
      <c r="N169" s="84"/>
      <c r="O169" s="84">
        <v>11951.14</v>
      </c>
      <c r="P169" s="214">
        <v>109.87</v>
      </c>
      <c r="Q169" s="214"/>
      <c r="R169" s="84"/>
      <c r="S169" s="84">
        <v>11339.42</v>
      </c>
      <c r="T169" s="84">
        <v>3449.23</v>
      </c>
      <c r="U169" s="84">
        <v>0</v>
      </c>
      <c r="V169" s="84"/>
      <c r="W169" s="84">
        <v>24648.49</v>
      </c>
      <c r="X169" s="214">
        <v>5264.77</v>
      </c>
      <c r="Y169" s="214"/>
      <c r="Z169" s="80">
        <v>537.53</v>
      </c>
      <c r="AA169" s="80">
        <v>407.56</v>
      </c>
      <c r="AB169" s="80">
        <v>1327.38</v>
      </c>
      <c r="AC169" s="80">
        <v>39.67</v>
      </c>
      <c r="AD169" s="80">
        <v>427.21</v>
      </c>
      <c r="AE169" s="80">
        <v>512.74</v>
      </c>
      <c r="AF169" s="81">
        <v>66193.5</v>
      </c>
      <c r="AG169" s="80">
        <v>3377.46</v>
      </c>
      <c r="AH169" s="122">
        <v>69570.95</v>
      </c>
      <c r="AI169" s="89">
        <f t="shared" si="0"/>
        <v>2016</v>
      </c>
    </row>
    <row r="170" spans="1:35" s="60" customFormat="1" ht="11.25" customHeight="1">
      <c r="A170" s="178">
        <v>2017</v>
      </c>
      <c r="B170" s="152"/>
      <c r="C170" s="196">
        <v>1154.59</v>
      </c>
      <c r="D170" s="196">
        <v>476.52</v>
      </c>
      <c r="E170" s="151"/>
      <c r="F170" s="158"/>
      <c r="G170" s="158"/>
      <c r="H170" s="158"/>
      <c r="I170" s="102">
        <v>4516.14</v>
      </c>
      <c r="J170" s="102"/>
      <c r="K170" s="84">
        <v>0</v>
      </c>
      <c r="L170" s="84">
        <v>13.05</v>
      </c>
      <c r="M170" s="84">
        <v>0</v>
      </c>
      <c r="N170" s="84"/>
      <c r="O170" s="84">
        <v>11793.42</v>
      </c>
      <c r="P170" s="214">
        <v>167.8</v>
      </c>
      <c r="Q170" s="214"/>
      <c r="R170" s="84"/>
      <c r="S170" s="84">
        <v>12185.87</v>
      </c>
      <c r="T170" s="84">
        <v>3312.09</v>
      </c>
      <c r="U170" s="84">
        <v>0</v>
      </c>
      <c r="V170" s="84"/>
      <c r="W170" s="84">
        <v>24910.91</v>
      </c>
      <c r="X170" s="214">
        <v>5354.61</v>
      </c>
      <c r="Y170" s="214"/>
      <c r="Z170" s="80">
        <v>557.35</v>
      </c>
      <c r="AA170" s="80">
        <v>413.86</v>
      </c>
      <c r="AB170" s="80">
        <v>1631.82</v>
      </c>
      <c r="AC170" s="80">
        <v>40.47</v>
      </c>
      <c r="AD170" s="80">
        <v>373.12</v>
      </c>
      <c r="AE170" s="80">
        <v>416.23</v>
      </c>
      <c r="AF170" s="81">
        <v>67317.87</v>
      </c>
      <c r="AG170" s="80">
        <v>3389.48</v>
      </c>
      <c r="AH170" s="122">
        <v>70707.35</v>
      </c>
      <c r="AI170" s="89">
        <f>A170</f>
        <v>2017</v>
      </c>
    </row>
    <row r="171" spans="1:35" s="60" customFormat="1" ht="11.25" customHeight="1">
      <c r="A171" s="178">
        <v>2018</v>
      </c>
      <c r="B171" s="152"/>
      <c r="C171" s="196">
        <v>1160.68</v>
      </c>
      <c r="D171" s="196">
        <v>373.91</v>
      </c>
      <c r="E171" s="151"/>
      <c r="F171" s="158"/>
      <c r="G171" s="158"/>
      <c r="H171" s="158"/>
      <c r="I171" s="102">
        <v>4205.57</v>
      </c>
      <c r="J171" s="102"/>
      <c r="K171" s="84">
        <v>0</v>
      </c>
      <c r="L171" s="84">
        <v>11.93</v>
      </c>
      <c r="M171" s="84">
        <v>0</v>
      </c>
      <c r="N171" s="84"/>
      <c r="O171" s="84">
        <v>11584</v>
      </c>
      <c r="P171" s="214">
        <v>150.55</v>
      </c>
      <c r="Q171" s="214"/>
      <c r="R171" s="84"/>
      <c r="S171" s="84">
        <v>12272.14</v>
      </c>
      <c r="T171" s="84">
        <v>3435.15</v>
      </c>
      <c r="U171" s="84">
        <v>0</v>
      </c>
      <c r="V171" s="84"/>
      <c r="W171" s="84">
        <v>24626.69</v>
      </c>
      <c r="X171" s="214">
        <v>5350.56</v>
      </c>
      <c r="Y171" s="214"/>
      <c r="Z171" s="80">
        <v>450.49</v>
      </c>
      <c r="AA171" s="80">
        <v>369.47</v>
      </c>
      <c r="AB171" s="80">
        <v>1601.46</v>
      </c>
      <c r="AC171" s="80">
        <v>37.99</v>
      </c>
      <c r="AD171" s="80">
        <v>371</v>
      </c>
      <c r="AE171" s="80">
        <v>392.67</v>
      </c>
      <c r="AF171" s="81">
        <v>66394.27</v>
      </c>
      <c r="AG171" s="80">
        <v>3333.64</v>
      </c>
      <c r="AH171" s="122">
        <v>69727.91</v>
      </c>
      <c r="AI171" s="89">
        <f>A171</f>
        <v>2018</v>
      </c>
    </row>
    <row r="172" spans="1:35" s="60" customFormat="1" ht="11.25" customHeight="1">
      <c r="A172" s="178">
        <v>2019</v>
      </c>
      <c r="B172" s="152"/>
      <c r="C172" s="196">
        <v>1374.4400000000003</v>
      </c>
      <c r="D172" s="196">
        <v>275.4799999999999</v>
      </c>
      <c r="E172" s="151"/>
      <c r="F172" s="158"/>
      <c r="G172" s="158"/>
      <c r="H172" s="158"/>
      <c r="I172" s="102">
        <v>3765.83</v>
      </c>
      <c r="J172" s="102"/>
      <c r="K172" s="84">
        <v>0</v>
      </c>
      <c r="L172" s="84">
        <v>15.09</v>
      </c>
      <c r="M172" s="84">
        <v>0</v>
      </c>
      <c r="N172" s="84"/>
      <c r="O172" s="84">
        <v>11774.15</v>
      </c>
      <c r="P172" s="214">
        <v>134.49</v>
      </c>
      <c r="Q172" s="214"/>
      <c r="R172" s="84"/>
      <c r="S172" s="84">
        <v>12308.62</v>
      </c>
      <c r="T172" s="84">
        <v>3358.47</v>
      </c>
      <c r="U172" s="84">
        <v>0</v>
      </c>
      <c r="V172" s="84"/>
      <c r="W172" s="84">
        <v>23770.19</v>
      </c>
      <c r="X172" s="214">
        <v>5299.68</v>
      </c>
      <c r="Y172" s="214"/>
      <c r="Z172" s="80">
        <v>382.61</v>
      </c>
      <c r="AA172" s="80">
        <v>358.18</v>
      </c>
      <c r="AB172" s="80">
        <v>1662.49</v>
      </c>
      <c r="AC172" s="80">
        <v>46.35945399999999</v>
      </c>
      <c r="AD172" s="80">
        <v>328.73</v>
      </c>
      <c r="AE172" s="80">
        <v>333.660546</v>
      </c>
      <c r="AF172" s="81">
        <v>65195.670000000006</v>
      </c>
      <c r="AG172" s="80">
        <v>3318.93</v>
      </c>
      <c r="AH172" s="122">
        <v>68514.6</v>
      </c>
      <c r="AI172" s="89">
        <f>A172</f>
        <v>2019</v>
      </c>
    </row>
    <row r="173" spans="1:35" s="60" customFormat="1" ht="11.25" customHeight="1">
      <c r="A173" s="178">
        <v>2020</v>
      </c>
      <c r="B173" s="152"/>
      <c r="C173" s="206">
        <v>1199.61</v>
      </c>
      <c r="D173" s="206">
        <v>311.9100000000001</v>
      </c>
      <c r="E173" s="151"/>
      <c r="F173" s="158"/>
      <c r="G173" s="158"/>
      <c r="H173" s="158"/>
      <c r="I173" s="102">
        <v>3597.6499999999996</v>
      </c>
      <c r="J173" s="102"/>
      <c r="K173" s="84">
        <v>0</v>
      </c>
      <c r="L173" s="84">
        <v>8.85</v>
      </c>
      <c r="M173" s="84">
        <v>0</v>
      </c>
      <c r="N173" s="84"/>
      <c r="O173" s="84">
        <v>9141.66</v>
      </c>
      <c r="P173" s="214">
        <v>112.55</v>
      </c>
      <c r="Q173" s="214"/>
      <c r="R173" s="84"/>
      <c r="S173" s="84">
        <v>5099.59</v>
      </c>
      <c r="T173" s="84">
        <v>3428.93</v>
      </c>
      <c r="U173" s="84">
        <v>0</v>
      </c>
      <c r="V173" s="84"/>
      <c r="W173" s="84">
        <v>19593.29</v>
      </c>
      <c r="X173" s="214">
        <v>4752.95</v>
      </c>
      <c r="Y173" s="214"/>
      <c r="Z173" s="80">
        <v>296.43</v>
      </c>
      <c r="AA173" s="80">
        <v>293.03</v>
      </c>
      <c r="AB173" s="80">
        <v>1570.9</v>
      </c>
      <c r="AC173" s="80">
        <v>40.8886895</v>
      </c>
      <c r="AD173" s="80">
        <v>301.39</v>
      </c>
      <c r="AE173" s="80">
        <v>257.1513105</v>
      </c>
      <c r="AF173" s="81">
        <v>50000.93</v>
      </c>
      <c r="AG173" s="80">
        <v>2597.44</v>
      </c>
      <c r="AH173" s="122">
        <v>52598.37</v>
      </c>
      <c r="AI173" s="89">
        <v>2020</v>
      </c>
    </row>
    <row r="174" spans="1:35" s="60" customFormat="1" ht="11.25" customHeight="1">
      <c r="A174" s="178">
        <v>2021</v>
      </c>
      <c r="B174" s="152"/>
      <c r="C174" s="207">
        <v>1317.94</v>
      </c>
      <c r="D174" s="207">
        <v>336.43999999999994</v>
      </c>
      <c r="E174" s="151"/>
      <c r="F174" s="158"/>
      <c r="G174" s="158"/>
      <c r="H174" s="158"/>
      <c r="I174" s="102">
        <v>2153.38</v>
      </c>
      <c r="J174" s="102"/>
      <c r="K174" s="84">
        <v>0</v>
      </c>
      <c r="L174" s="84">
        <v>13.71</v>
      </c>
      <c r="M174" s="84">
        <v>0</v>
      </c>
      <c r="N174" s="84"/>
      <c r="O174" s="84">
        <v>10159.49</v>
      </c>
      <c r="P174" s="214">
        <v>80</v>
      </c>
      <c r="Q174" s="214"/>
      <c r="R174" s="84"/>
      <c r="S174" s="84">
        <v>4902.94</v>
      </c>
      <c r="T174" s="84">
        <v>3154.97</v>
      </c>
      <c r="U174" s="84">
        <v>0</v>
      </c>
      <c r="V174" s="84"/>
      <c r="W174" s="84">
        <v>21641.05</v>
      </c>
      <c r="X174" s="214">
        <v>5061.27</v>
      </c>
      <c r="Y174" s="214"/>
      <c r="Z174" s="80">
        <v>270.86</v>
      </c>
      <c r="AA174" s="80">
        <v>294.36</v>
      </c>
      <c r="AB174" s="80">
        <v>1836.79</v>
      </c>
      <c r="AC174" s="80">
        <v>38.848558999999995</v>
      </c>
      <c r="AD174" s="80">
        <v>273.75</v>
      </c>
      <c r="AE174" s="80">
        <v>295.04144099999996</v>
      </c>
      <c r="AF174" s="81">
        <v>51829.06</v>
      </c>
      <c r="AG174" s="80">
        <v>2624.57</v>
      </c>
      <c r="AH174" s="122">
        <v>54453.63</v>
      </c>
      <c r="AI174" s="89">
        <f>A174</f>
        <v>2021</v>
      </c>
    </row>
    <row r="175" spans="1:35" s="60" customFormat="1" ht="11.25" customHeight="1" thickBot="1">
      <c r="A175" s="154">
        <v>2022</v>
      </c>
      <c r="B175" s="155"/>
      <c r="C175" s="208">
        <v>1390.16</v>
      </c>
      <c r="D175" s="208">
        <v>322.06</v>
      </c>
      <c r="E175" s="156"/>
      <c r="F175" s="184"/>
      <c r="G175" s="184"/>
      <c r="H175" s="184"/>
      <c r="I175" s="159">
        <v>1902.3600000000001</v>
      </c>
      <c r="J175" s="159"/>
      <c r="K175" s="208">
        <v>0</v>
      </c>
      <c r="L175" s="208">
        <v>14.75</v>
      </c>
      <c r="M175" s="208">
        <v>0</v>
      </c>
      <c r="N175" s="208"/>
      <c r="O175" s="208">
        <v>10940.9</v>
      </c>
      <c r="P175" s="226">
        <v>69.84</v>
      </c>
      <c r="Q175" s="226"/>
      <c r="R175" s="208"/>
      <c r="S175" s="208">
        <v>9584.99</v>
      </c>
      <c r="T175" s="208">
        <v>2901.21</v>
      </c>
      <c r="U175" s="208">
        <v>0</v>
      </c>
      <c r="V175" s="208"/>
      <c r="W175" s="208">
        <v>23557.74</v>
      </c>
      <c r="X175" s="226">
        <v>2959.05</v>
      </c>
      <c r="Y175" s="226"/>
      <c r="Z175" s="208">
        <v>316.07000000000005</v>
      </c>
      <c r="AA175" s="208">
        <v>278.5</v>
      </c>
      <c r="AB175" s="208">
        <v>1563.47</v>
      </c>
      <c r="AC175" s="208">
        <v>27.031169999999996</v>
      </c>
      <c r="AD175" s="208">
        <v>336.4999999999999</v>
      </c>
      <c r="AE175" s="208">
        <v>400.67883</v>
      </c>
      <c r="AF175" s="159">
        <v>56569.28</v>
      </c>
      <c r="AG175" s="208">
        <v>2889.24</v>
      </c>
      <c r="AH175" s="160">
        <v>59458.52</v>
      </c>
      <c r="AI175" s="140">
        <f>A175</f>
        <v>2022</v>
      </c>
    </row>
    <row r="176" spans="1:34" s="169" customFormat="1" ht="12" customHeight="1" thickTop="1">
      <c r="A176" s="167"/>
      <c r="B176" s="168"/>
      <c r="K176" s="170"/>
      <c r="L176" s="157"/>
      <c r="M176" s="171"/>
      <c r="N176" s="171"/>
      <c r="O176" s="157"/>
      <c r="P176" s="157"/>
      <c r="Q176" s="172"/>
      <c r="R176" s="171"/>
      <c r="S176" s="157"/>
      <c r="T176" s="157"/>
      <c r="U176" s="171"/>
      <c r="V176" s="171"/>
      <c r="W176" s="157"/>
      <c r="Y176" s="173"/>
      <c r="AA176" s="157"/>
      <c r="AB176" s="157"/>
      <c r="AF176" s="173"/>
      <c r="AG176" s="174"/>
      <c r="AH176" s="157"/>
    </row>
    <row r="177" spans="1:21" s="190" customFormat="1" ht="12.75">
      <c r="A177" s="185"/>
      <c r="B177" s="195" t="s">
        <v>172</v>
      </c>
      <c r="C177" s="186"/>
      <c r="D177" s="186"/>
      <c r="E177" s="186"/>
      <c r="F177" s="186"/>
      <c r="G177" s="186"/>
      <c r="H177" s="186"/>
      <c r="I177" s="186"/>
      <c r="J177" s="187"/>
      <c r="K177" s="188"/>
      <c r="L177" s="186"/>
      <c r="M177" s="189"/>
      <c r="N177" s="189"/>
      <c r="O177" s="186"/>
      <c r="P177" s="186"/>
      <c r="Q177" s="186"/>
      <c r="R177" s="186"/>
      <c r="S177" s="186"/>
      <c r="T177" s="186"/>
      <c r="U177" s="186"/>
    </row>
    <row r="178" spans="1:32" s="190" customFormat="1" ht="12.75">
      <c r="A178" s="185"/>
      <c r="B178" s="195" t="s">
        <v>157</v>
      </c>
      <c r="C178" s="186"/>
      <c r="D178" s="186"/>
      <c r="E178" s="186"/>
      <c r="F178" s="186"/>
      <c r="G178" s="186"/>
      <c r="H178" s="186"/>
      <c r="I178" s="186"/>
      <c r="J178" s="187"/>
      <c r="K178" s="186"/>
      <c r="L178" s="186"/>
      <c r="M178" s="186"/>
      <c r="N178" s="186"/>
      <c r="O178" s="186"/>
      <c r="P178" s="186"/>
      <c r="Q178" s="186"/>
      <c r="R178" s="186"/>
      <c r="S178" s="186"/>
      <c r="T178" s="186"/>
      <c r="U178" s="186"/>
      <c r="AF178" s="191"/>
    </row>
    <row r="179" spans="1:21" s="190" customFormat="1" ht="12.75">
      <c r="A179" s="185"/>
      <c r="B179" s="195" t="s">
        <v>170</v>
      </c>
      <c r="C179" s="192"/>
      <c r="D179" s="192"/>
      <c r="E179" s="192"/>
      <c r="F179" s="192"/>
      <c r="G179" s="192"/>
      <c r="H179" s="192"/>
      <c r="I179" s="192"/>
      <c r="J179" s="193"/>
      <c r="K179" s="192"/>
      <c r="L179" s="186"/>
      <c r="M179" s="186"/>
      <c r="N179" s="186"/>
      <c r="O179" s="186"/>
      <c r="P179" s="186"/>
      <c r="Q179" s="186"/>
      <c r="R179" s="186"/>
      <c r="S179" s="186"/>
      <c r="T179" s="186"/>
      <c r="U179" s="186"/>
    </row>
    <row r="180" spans="1:21" ht="12">
      <c r="A180" s="103"/>
      <c r="C180" s="175"/>
      <c r="D180" s="175"/>
      <c r="E180" s="175"/>
      <c r="F180" s="175"/>
      <c r="G180" s="175"/>
      <c r="H180" s="175"/>
      <c r="I180" s="175"/>
      <c r="J180" s="176"/>
      <c r="K180" s="175"/>
      <c r="L180" s="104"/>
      <c r="M180" s="104"/>
      <c r="N180" s="104"/>
      <c r="O180" s="104"/>
      <c r="P180" s="104"/>
      <c r="Q180" s="104"/>
      <c r="R180" s="104"/>
      <c r="S180" s="104"/>
      <c r="T180" s="104"/>
      <c r="U180" s="104"/>
    </row>
    <row r="181" spans="1:34" ht="12">
      <c r="A181" s="103"/>
      <c r="C181" s="205"/>
      <c r="D181" s="205"/>
      <c r="E181" s="205"/>
      <c r="F181" s="205"/>
      <c r="G181" s="205"/>
      <c r="H181" s="205"/>
      <c r="I181" s="205"/>
      <c r="J181" s="205"/>
      <c r="K181" s="205"/>
      <c r="L181" s="205"/>
      <c r="M181" s="205"/>
      <c r="N181" s="205"/>
      <c r="O181" s="205"/>
      <c r="P181" s="205"/>
      <c r="Q181" s="205"/>
      <c r="R181" s="205"/>
      <c r="S181" s="205"/>
      <c r="T181" s="205"/>
      <c r="U181" s="205"/>
      <c r="V181" s="205"/>
      <c r="W181" s="205"/>
      <c r="X181" s="205"/>
      <c r="Y181" s="205"/>
      <c r="Z181" s="205"/>
      <c r="AA181" s="205"/>
      <c r="AB181" s="205"/>
      <c r="AC181" s="205"/>
      <c r="AD181" s="205"/>
      <c r="AE181" s="205"/>
      <c r="AF181" s="205"/>
      <c r="AG181" s="205"/>
      <c r="AH181" s="205"/>
    </row>
    <row r="182" spans="1:34" ht="12">
      <c r="A182" s="103"/>
      <c r="C182" s="205"/>
      <c r="D182" s="205"/>
      <c r="E182" s="205"/>
      <c r="F182" s="205"/>
      <c r="G182" s="205"/>
      <c r="H182" s="205"/>
      <c r="I182" s="205"/>
      <c r="J182" s="205"/>
      <c r="K182" s="205"/>
      <c r="L182" s="205"/>
      <c r="M182" s="205"/>
      <c r="N182" s="205"/>
      <c r="O182" s="205"/>
      <c r="P182" s="205"/>
      <c r="Q182" s="205"/>
      <c r="R182" s="205"/>
      <c r="S182" s="205"/>
      <c r="T182" s="205"/>
      <c r="U182" s="205"/>
      <c r="V182" s="205"/>
      <c r="W182" s="205"/>
      <c r="X182" s="205"/>
      <c r="Y182" s="205"/>
      <c r="Z182" s="205"/>
      <c r="AA182" s="205"/>
      <c r="AB182" s="205"/>
      <c r="AC182" s="205"/>
      <c r="AD182" s="205"/>
      <c r="AE182" s="205"/>
      <c r="AF182" s="205"/>
      <c r="AG182" s="205"/>
      <c r="AH182" s="205"/>
    </row>
    <row r="183" spans="1:34" ht="12">
      <c r="A183" s="103"/>
      <c r="C183" s="205"/>
      <c r="D183" s="205"/>
      <c r="E183" s="205"/>
      <c r="F183" s="205"/>
      <c r="G183" s="205"/>
      <c r="H183" s="205"/>
      <c r="I183" s="205"/>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row>
    <row r="184" spans="1:34" ht="12">
      <c r="A184" s="103"/>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row>
    <row r="185" spans="1:34" ht="12">
      <c r="A185" s="103"/>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row>
    <row r="186" spans="3:34" ht="12.7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row>
    <row r="187" spans="3:34" ht="12.7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5"/>
    </row>
    <row r="188" spans="3:34" ht="12.75">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row>
    <row r="189" spans="3:34" ht="12.7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row>
    <row r="190" spans="3:34" ht="12.75">
      <c r="C190" s="205"/>
      <c r="D190" s="205"/>
      <c r="E190" s="205"/>
      <c r="F190" s="205"/>
      <c r="G190" s="205"/>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row>
    <row r="191" spans="3:34" ht="12.75">
      <c r="C191" s="205"/>
      <c r="D191" s="205"/>
      <c r="E191" s="205"/>
      <c r="F191" s="205"/>
      <c r="G191" s="205"/>
      <c r="H191" s="205"/>
      <c r="I191" s="20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5"/>
    </row>
    <row r="192" spans="3:34" ht="12.75">
      <c r="C192" s="205"/>
      <c r="D192" s="205"/>
      <c r="E192" s="205"/>
      <c r="F192" s="205"/>
      <c r="G192" s="205"/>
      <c r="H192" s="205"/>
      <c r="I192" s="205"/>
      <c r="J192" s="205"/>
      <c r="K192" s="205"/>
      <c r="L192" s="205"/>
      <c r="M192" s="205"/>
      <c r="N192" s="205"/>
      <c r="O192" s="205"/>
      <c r="P192" s="205"/>
      <c r="Q192" s="205"/>
      <c r="R192" s="205"/>
      <c r="S192" s="205"/>
      <c r="T192" s="205"/>
      <c r="U192" s="205"/>
      <c r="V192" s="205"/>
      <c r="W192" s="205"/>
      <c r="X192" s="205"/>
      <c r="Y192" s="205"/>
      <c r="Z192" s="205"/>
      <c r="AA192" s="205"/>
      <c r="AB192" s="205"/>
      <c r="AC192" s="205"/>
      <c r="AD192" s="205"/>
      <c r="AE192" s="205"/>
      <c r="AF192" s="205"/>
      <c r="AG192" s="205"/>
      <c r="AH192" s="205"/>
    </row>
    <row r="193" spans="3:34" ht="12.75">
      <c r="C193" s="205"/>
      <c r="D193" s="205"/>
      <c r="E193" s="205"/>
      <c r="F193" s="205"/>
      <c r="G193" s="205"/>
      <c r="H193" s="205"/>
      <c r="I193" s="205"/>
      <c r="J193" s="205"/>
      <c r="K193" s="205"/>
      <c r="L193" s="205"/>
      <c r="M193" s="205"/>
      <c r="N193" s="205"/>
      <c r="O193" s="205"/>
      <c r="P193" s="205"/>
      <c r="Q193" s="205"/>
      <c r="R193" s="205"/>
      <c r="S193" s="205"/>
      <c r="T193" s="205"/>
      <c r="U193" s="205"/>
      <c r="V193" s="205"/>
      <c r="W193" s="205"/>
      <c r="X193" s="205"/>
      <c r="Y193" s="205"/>
      <c r="Z193" s="205"/>
      <c r="AA193" s="205"/>
      <c r="AB193" s="205"/>
      <c r="AC193" s="205"/>
      <c r="AD193" s="205"/>
      <c r="AE193" s="205"/>
      <c r="AF193" s="205"/>
      <c r="AG193" s="205"/>
      <c r="AH193" s="205"/>
    </row>
    <row r="194" spans="3:34" ht="12.75">
      <c r="C194" s="205"/>
      <c r="D194" s="205"/>
      <c r="E194" s="205"/>
      <c r="F194" s="205"/>
      <c r="G194" s="205"/>
      <c r="H194" s="205"/>
      <c r="I194" s="205"/>
      <c r="J194" s="205"/>
      <c r="K194" s="205"/>
      <c r="L194" s="205"/>
      <c r="M194" s="205"/>
      <c r="N194" s="205"/>
      <c r="O194" s="205"/>
      <c r="P194" s="205"/>
      <c r="Q194" s="205"/>
      <c r="R194" s="205"/>
      <c r="S194" s="205"/>
      <c r="T194" s="205"/>
      <c r="U194" s="205"/>
      <c r="V194" s="205"/>
      <c r="W194" s="205"/>
      <c r="X194" s="205"/>
      <c r="Y194" s="205"/>
      <c r="Z194" s="205"/>
      <c r="AA194" s="205"/>
      <c r="AB194" s="205"/>
      <c r="AC194" s="205"/>
      <c r="AD194" s="205"/>
      <c r="AE194" s="205"/>
      <c r="AF194" s="205"/>
      <c r="AG194" s="205"/>
      <c r="AH194" s="205"/>
    </row>
    <row r="195" spans="3:34" ht="12.75">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205"/>
      <c r="Y195" s="205"/>
      <c r="Z195" s="205"/>
      <c r="AA195" s="205"/>
      <c r="AB195" s="205"/>
      <c r="AC195" s="205"/>
      <c r="AD195" s="205"/>
      <c r="AE195" s="205"/>
      <c r="AF195" s="205"/>
      <c r="AG195" s="205"/>
      <c r="AH195" s="205"/>
    </row>
    <row r="196" spans="3:34" ht="12.75">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5"/>
    </row>
    <row r="197" spans="3:34" ht="12.75">
      <c r="C197" s="205"/>
      <c r="D197" s="205"/>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c r="AA197" s="205"/>
      <c r="AB197" s="205"/>
      <c r="AC197" s="205"/>
      <c r="AD197" s="205"/>
      <c r="AE197" s="205"/>
      <c r="AF197" s="205"/>
      <c r="AG197" s="205"/>
      <c r="AH197" s="205"/>
    </row>
    <row r="198" spans="3:34" ht="12.75">
      <c r="C198" s="205"/>
      <c r="D198" s="205"/>
      <c r="E198" s="205"/>
      <c r="F198" s="205"/>
      <c r="G198" s="205"/>
      <c r="H198" s="205"/>
      <c r="I198" s="205"/>
      <c r="J198" s="205"/>
      <c r="K198" s="205"/>
      <c r="L198" s="205"/>
      <c r="M198" s="205"/>
      <c r="N198" s="205"/>
      <c r="O198" s="205"/>
      <c r="P198" s="205"/>
      <c r="Q198" s="205"/>
      <c r="R198" s="205"/>
      <c r="S198" s="205"/>
      <c r="T198" s="205"/>
      <c r="U198" s="205"/>
      <c r="V198" s="205"/>
      <c r="W198" s="205"/>
      <c r="X198" s="205"/>
      <c r="Y198" s="205"/>
      <c r="Z198" s="205"/>
      <c r="AA198" s="205"/>
      <c r="AB198" s="205"/>
      <c r="AC198" s="205"/>
      <c r="AD198" s="205"/>
      <c r="AE198" s="205"/>
      <c r="AF198" s="205"/>
      <c r="AG198" s="205"/>
      <c r="AH198" s="205"/>
    </row>
    <row r="199" spans="3:34" ht="12.75">
      <c r="C199" s="205"/>
      <c r="D199" s="205"/>
      <c r="E199" s="205"/>
      <c r="F199" s="205"/>
      <c r="G199" s="205"/>
      <c r="H199" s="205"/>
      <c r="I199" s="205"/>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row>
    <row r="200" spans="3:34" ht="12.75">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row>
    <row r="201" spans="3:34" ht="12.75">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row>
    <row r="202" spans="3:34" ht="12.75">
      <c r="C202" s="205"/>
      <c r="D202" s="205"/>
      <c r="E202" s="205"/>
      <c r="F202" s="205"/>
      <c r="G202" s="205"/>
      <c r="H202" s="205"/>
      <c r="I202" s="205"/>
      <c r="J202" s="205"/>
      <c r="K202" s="205"/>
      <c r="L202" s="205"/>
      <c r="M202" s="205"/>
      <c r="N202" s="205"/>
      <c r="O202" s="205"/>
      <c r="P202" s="205"/>
      <c r="Q202" s="205"/>
      <c r="R202" s="205"/>
      <c r="S202" s="205"/>
      <c r="T202" s="205"/>
      <c r="U202" s="205"/>
      <c r="V202" s="205"/>
      <c r="W202" s="205"/>
      <c r="X202" s="205"/>
      <c r="Y202" s="205"/>
      <c r="Z202" s="205"/>
      <c r="AA202" s="205"/>
      <c r="AB202" s="205"/>
      <c r="AC202" s="205"/>
      <c r="AD202" s="205"/>
      <c r="AE202" s="205"/>
      <c r="AF202" s="205"/>
      <c r="AG202" s="205"/>
      <c r="AH202" s="205"/>
    </row>
  </sheetData>
  <sheetProtection/>
  <mergeCells count="310">
    <mergeCell ref="P175:Q175"/>
    <mergeCell ref="X175:Y175"/>
    <mergeCell ref="O79:Q79"/>
    <mergeCell ref="O80:Q80"/>
    <mergeCell ref="X166:Y166"/>
    <mergeCell ref="S84:U84"/>
    <mergeCell ref="X84:Z84"/>
    <mergeCell ref="S91:U91"/>
    <mergeCell ref="S90:U90"/>
    <mergeCell ref="S89:U89"/>
    <mergeCell ref="S86:U86"/>
    <mergeCell ref="X86:Y86"/>
    <mergeCell ref="S87:U87"/>
    <mergeCell ref="X87:Y87"/>
    <mergeCell ref="O71:Q71"/>
    <mergeCell ref="O72:Q72"/>
    <mergeCell ref="O73:Q73"/>
    <mergeCell ref="O81:Q81"/>
    <mergeCell ref="S80:U80"/>
    <mergeCell ref="S73:U73"/>
    <mergeCell ref="O67:Q67"/>
    <mergeCell ref="O68:Q68"/>
    <mergeCell ref="O69:Q69"/>
    <mergeCell ref="O70:Q70"/>
    <mergeCell ref="S79:U79"/>
    <mergeCell ref="O62:Q62"/>
    <mergeCell ref="O64:Q64"/>
    <mergeCell ref="O65:Q65"/>
    <mergeCell ref="O78:Q78"/>
    <mergeCell ref="S72:U72"/>
    <mergeCell ref="O58:Q58"/>
    <mergeCell ref="O59:Q59"/>
    <mergeCell ref="O60:Q60"/>
    <mergeCell ref="O66:Q66"/>
    <mergeCell ref="O53:Q53"/>
    <mergeCell ref="O54:Q54"/>
    <mergeCell ref="O55:Q55"/>
    <mergeCell ref="O56:Q56"/>
    <mergeCell ref="O48:Q48"/>
    <mergeCell ref="O49:Q49"/>
    <mergeCell ref="O50:Q50"/>
    <mergeCell ref="O51:Q51"/>
    <mergeCell ref="O61:Q61"/>
    <mergeCell ref="O44:Q44"/>
    <mergeCell ref="O45:Q45"/>
    <mergeCell ref="O46:Q46"/>
    <mergeCell ref="O47:Q47"/>
    <mergeCell ref="O57:Q57"/>
    <mergeCell ref="O39:Q39"/>
    <mergeCell ref="O40:Q40"/>
    <mergeCell ref="O42:Q42"/>
    <mergeCell ref="O43:Q43"/>
    <mergeCell ref="O35:Q35"/>
    <mergeCell ref="O36:Q36"/>
    <mergeCell ref="O37:Q37"/>
    <mergeCell ref="O38:Q38"/>
    <mergeCell ref="O22:Q22"/>
    <mergeCell ref="O31:Q31"/>
    <mergeCell ref="O32:Q32"/>
    <mergeCell ref="O33:Q33"/>
    <mergeCell ref="O34:Q34"/>
    <mergeCell ref="O29:Q29"/>
    <mergeCell ref="O30:Q30"/>
    <mergeCell ref="O28:Q28"/>
    <mergeCell ref="O10:Q10"/>
    <mergeCell ref="O11:Q11"/>
    <mergeCell ref="O12:Q12"/>
    <mergeCell ref="O13:Q13"/>
    <mergeCell ref="O14:Q14"/>
    <mergeCell ref="O27:Q27"/>
    <mergeCell ref="O23:Q23"/>
    <mergeCell ref="O24:Q24"/>
    <mergeCell ref="O25:Q25"/>
    <mergeCell ref="O26:Q26"/>
    <mergeCell ref="O15:Q15"/>
    <mergeCell ref="O16:Q16"/>
    <mergeCell ref="O17:Q17"/>
    <mergeCell ref="O18:Q18"/>
    <mergeCell ref="O77:Q77"/>
    <mergeCell ref="O75:Q75"/>
    <mergeCell ref="O76:Q76"/>
    <mergeCell ref="O19:Q19"/>
    <mergeCell ref="O20:Q20"/>
    <mergeCell ref="O21:Q21"/>
    <mergeCell ref="S51:U51"/>
    <mergeCell ref="S53:U53"/>
    <mergeCell ref="L82:M82"/>
    <mergeCell ref="L81:M81"/>
    <mergeCell ref="L80:M80"/>
    <mergeCell ref="L79:M79"/>
    <mergeCell ref="L78:M78"/>
    <mergeCell ref="O82:Q82"/>
    <mergeCell ref="S77:U77"/>
    <mergeCell ref="S78:U78"/>
    <mergeCell ref="S47:U47"/>
    <mergeCell ref="S48:U48"/>
    <mergeCell ref="S49:U49"/>
    <mergeCell ref="S50:U50"/>
    <mergeCell ref="S43:U43"/>
    <mergeCell ref="S44:U44"/>
    <mergeCell ref="S45:U45"/>
    <mergeCell ref="S46:U46"/>
    <mergeCell ref="S38:U38"/>
    <mergeCell ref="S39:U39"/>
    <mergeCell ref="S40:U40"/>
    <mergeCell ref="S42:U42"/>
    <mergeCell ref="S34:U34"/>
    <mergeCell ref="S35:U35"/>
    <mergeCell ref="S36:U36"/>
    <mergeCell ref="S37:U37"/>
    <mergeCell ref="S31:U31"/>
    <mergeCell ref="S23:U23"/>
    <mergeCell ref="S28:U28"/>
    <mergeCell ref="S33:U33"/>
    <mergeCell ref="S17:U17"/>
    <mergeCell ref="S24:U24"/>
    <mergeCell ref="S25:U25"/>
    <mergeCell ref="S29:U29"/>
    <mergeCell ref="S26:U26"/>
    <mergeCell ref="S27:U27"/>
    <mergeCell ref="S13:U13"/>
    <mergeCell ref="S14:U14"/>
    <mergeCell ref="S15:U15"/>
    <mergeCell ref="S16:U16"/>
    <mergeCell ref="S32:U32"/>
    <mergeCell ref="S9:U9"/>
    <mergeCell ref="S10:U10"/>
    <mergeCell ref="S11:U11"/>
    <mergeCell ref="S12:U12"/>
    <mergeCell ref="S30:U30"/>
    <mergeCell ref="S75:U75"/>
    <mergeCell ref="S76:U76"/>
    <mergeCell ref="W76:Y76"/>
    <mergeCell ref="W72:Y72"/>
    <mergeCell ref="S64:U64"/>
    <mergeCell ref="S65:U65"/>
    <mergeCell ref="S66:U66"/>
    <mergeCell ref="S67:U67"/>
    <mergeCell ref="W69:Y69"/>
    <mergeCell ref="W70:Y70"/>
    <mergeCell ref="W65:Y65"/>
    <mergeCell ref="W66:Y66"/>
    <mergeCell ref="W71:Y71"/>
    <mergeCell ref="S68:U68"/>
    <mergeCell ref="S69:U69"/>
    <mergeCell ref="S70:U70"/>
    <mergeCell ref="S71:U71"/>
    <mergeCell ref="W59:Y59"/>
    <mergeCell ref="W60:Y60"/>
    <mergeCell ref="W61:Y61"/>
    <mergeCell ref="W62:Y62"/>
    <mergeCell ref="W64:Y64"/>
    <mergeCell ref="W82:Y82"/>
    <mergeCell ref="W80:Y80"/>
    <mergeCell ref="W81:Y81"/>
    <mergeCell ref="W67:Y67"/>
    <mergeCell ref="W77:Y77"/>
    <mergeCell ref="W51:Y51"/>
    <mergeCell ref="W53:Y53"/>
    <mergeCell ref="W58:Y58"/>
    <mergeCell ref="W56:Y56"/>
    <mergeCell ref="W78:Y78"/>
    <mergeCell ref="W79:Y79"/>
    <mergeCell ref="W73:Y73"/>
    <mergeCell ref="W75:Y75"/>
    <mergeCell ref="W68:Y68"/>
    <mergeCell ref="W57:Y57"/>
    <mergeCell ref="W46:Y46"/>
    <mergeCell ref="W42:Y42"/>
    <mergeCell ref="W43:Y43"/>
    <mergeCell ref="W44:Y44"/>
    <mergeCell ref="W54:Y54"/>
    <mergeCell ref="W55:Y55"/>
    <mergeCell ref="W47:Y47"/>
    <mergeCell ref="W48:Y48"/>
    <mergeCell ref="W49:Y49"/>
    <mergeCell ref="W50:Y50"/>
    <mergeCell ref="W39:Y39"/>
    <mergeCell ref="W32:Y32"/>
    <mergeCell ref="W33:Y33"/>
    <mergeCell ref="W34:Y34"/>
    <mergeCell ref="W35:Y35"/>
    <mergeCell ref="W45:Y45"/>
    <mergeCell ref="W40:Y40"/>
    <mergeCell ref="W37:Y37"/>
    <mergeCell ref="W38:Y38"/>
    <mergeCell ref="S82:U82"/>
    <mergeCell ref="S81:U81"/>
    <mergeCell ref="S54:U54"/>
    <mergeCell ref="S55:U55"/>
    <mergeCell ref="S56:U56"/>
    <mergeCell ref="S57:U57"/>
    <mergeCell ref="S58:U58"/>
    <mergeCell ref="S60:U60"/>
    <mergeCell ref="S61:U61"/>
    <mergeCell ref="S62:U62"/>
    <mergeCell ref="W25:Y25"/>
    <mergeCell ref="W16:Y16"/>
    <mergeCell ref="W17:Y17"/>
    <mergeCell ref="W15:Y15"/>
    <mergeCell ref="S59:U59"/>
    <mergeCell ref="S18:U18"/>
    <mergeCell ref="S19:U19"/>
    <mergeCell ref="S20:U20"/>
    <mergeCell ref="S21:U21"/>
    <mergeCell ref="S22:U22"/>
    <mergeCell ref="W18:Y18"/>
    <mergeCell ref="W20:Y20"/>
    <mergeCell ref="W22:Y22"/>
    <mergeCell ref="W23:Y23"/>
    <mergeCell ref="W24:Y24"/>
    <mergeCell ref="W21:Y21"/>
    <mergeCell ref="M5:Q5"/>
    <mergeCell ref="C5:D5"/>
    <mergeCell ref="F5:I5"/>
    <mergeCell ref="S5:U5"/>
    <mergeCell ref="W13:Y13"/>
    <mergeCell ref="W14:Y14"/>
    <mergeCell ref="W9:Y9"/>
    <mergeCell ref="W10:Y10"/>
    <mergeCell ref="W11:Y11"/>
    <mergeCell ref="W12:Y12"/>
    <mergeCell ref="W26:Y26"/>
    <mergeCell ref="W27:Y27"/>
    <mergeCell ref="W28:Y28"/>
    <mergeCell ref="W29:Y29"/>
    <mergeCell ref="W31:Y31"/>
    <mergeCell ref="W36:Y36"/>
    <mergeCell ref="L83:M83"/>
    <mergeCell ref="P157:Q157"/>
    <mergeCell ref="L104:M104"/>
    <mergeCell ref="L103:M103"/>
    <mergeCell ref="L86:O86"/>
    <mergeCell ref="L87:O87"/>
    <mergeCell ref="L88:O88"/>
    <mergeCell ref="L89:O89"/>
    <mergeCell ref="L84:Q84"/>
    <mergeCell ref="L100:M100"/>
    <mergeCell ref="L99:M99"/>
    <mergeCell ref="L106:M106"/>
    <mergeCell ref="L105:M105"/>
    <mergeCell ref="P155:Q155"/>
    <mergeCell ref="L92:O92"/>
    <mergeCell ref="P156:Q156"/>
    <mergeCell ref="L102:M102"/>
    <mergeCell ref="L101:M101"/>
    <mergeCell ref="L98:M98"/>
    <mergeCell ref="L97:M97"/>
    <mergeCell ref="L90:O90"/>
    <mergeCell ref="L91:O91"/>
    <mergeCell ref="L95:M95"/>
    <mergeCell ref="L94:M94"/>
    <mergeCell ref="L93:M93"/>
    <mergeCell ref="S88:U88"/>
    <mergeCell ref="X106:Y106"/>
    <mergeCell ref="X105:Y105"/>
    <mergeCell ref="X104:Y104"/>
    <mergeCell ref="X103:Y103"/>
    <mergeCell ref="X102:Y102"/>
    <mergeCell ref="S92:U92"/>
    <mergeCell ref="X88:Y88"/>
    <mergeCell ref="X90:Y90"/>
    <mergeCell ref="X94:Y94"/>
    <mergeCell ref="X91:Y91"/>
    <mergeCell ref="X101:Y101"/>
    <mergeCell ref="X100:Y100"/>
    <mergeCell ref="X98:Y98"/>
    <mergeCell ref="X97:Y97"/>
    <mergeCell ref="X95:Y95"/>
    <mergeCell ref="X89:Y89"/>
    <mergeCell ref="P159:Q159"/>
    <mergeCell ref="P163:Q163"/>
    <mergeCell ref="X99:Y99"/>
    <mergeCell ref="X83:Y83"/>
    <mergeCell ref="X163:Y163"/>
    <mergeCell ref="X157:Y157"/>
    <mergeCell ref="X156:Y156"/>
    <mergeCell ref="X155:Y155"/>
    <mergeCell ref="X93:Y93"/>
    <mergeCell ref="X92:Y92"/>
    <mergeCell ref="P169:Q169"/>
    <mergeCell ref="X169:Y169"/>
    <mergeCell ref="P158:Q158"/>
    <mergeCell ref="X158:Y158"/>
    <mergeCell ref="X161:Y161"/>
    <mergeCell ref="P165:Q165"/>
    <mergeCell ref="X165:Y165"/>
    <mergeCell ref="P160:Q160"/>
    <mergeCell ref="X160:Y160"/>
    <mergeCell ref="X159:Y159"/>
    <mergeCell ref="P174:Q174"/>
    <mergeCell ref="P172:Q172"/>
    <mergeCell ref="X172:Y172"/>
    <mergeCell ref="P170:Q170"/>
    <mergeCell ref="X170:Y170"/>
    <mergeCell ref="P171:Q171"/>
    <mergeCell ref="X171:Y171"/>
    <mergeCell ref="X174:Y174"/>
    <mergeCell ref="P173:Q173"/>
    <mergeCell ref="X173:Y173"/>
    <mergeCell ref="X162:Y162"/>
    <mergeCell ref="P162:Q162"/>
    <mergeCell ref="P161:Q161"/>
    <mergeCell ref="P164:Q164"/>
    <mergeCell ref="P166:Q166"/>
    <mergeCell ref="P168:Q168"/>
    <mergeCell ref="X168:Y168"/>
    <mergeCell ref="P167:Q167"/>
    <mergeCell ref="X167:Y167"/>
    <mergeCell ref="X164:Y164"/>
  </mergeCells>
  <printOptions/>
  <pageMargins left="0.5118110236220472" right="0.5118110236220472" top="0.5118110236220472" bottom="0.5118110236220472" header="0.2755905511811024" footer="0.2755905511811024"/>
  <pageSetup fitToHeight="3" fitToWidth="1" horizontalDpi="600" verticalDpi="600" orientation="landscape" paperSize="9" scale="44" r:id="rId2"/>
  <rowBreaks count="1" manualBreakCount="1">
    <brk id="95" max="34" man="1"/>
  </rowBreaks>
  <drawing r:id="rId1"/>
</worksheet>
</file>

<file path=xl/worksheets/sheet3.xml><?xml version="1.0" encoding="utf-8"?>
<worksheet xmlns="http://schemas.openxmlformats.org/spreadsheetml/2006/main" xmlns:r="http://schemas.openxmlformats.org/officeDocument/2006/relationships">
  <dimension ref="A1:C94"/>
  <sheetViews>
    <sheetView zoomScalePageLayoutView="0" workbookViewId="0" topLeftCell="A1">
      <selection activeCell="A1" sqref="A1"/>
    </sheetView>
  </sheetViews>
  <sheetFormatPr defaultColWidth="8.6640625" defaultRowHeight="15"/>
  <cols>
    <col min="1" max="1" width="10.6640625" style="128" customWidth="1"/>
    <col min="2" max="3" width="39.99609375" style="127" customWidth="1"/>
    <col min="4" max="16384" width="8.6640625" style="128" customWidth="1"/>
  </cols>
  <sheetData>
    <row r="1" ht="18">
      <c r="A1" s="126" t="s">
        <v>158</v>
      </c>
    </row>
    <row r="2" ht="15">
      <c r="A2" s="129"/>
    </row>
    <row r="3" spans="1:3" ht="15">
      <c r="A3" s="133"/>
      <c r="B3" s="130" t="s">
        <v>78</v>
      </c>
      <c r="C3" s="130" t="s">
        <v>79</v>
      </c>
    </row>
    <row r="4" spans="1:3" ht="37.5">
      <c r="A4" s="131" t="s">
        <v>77</v>
      </c>
      <c r="B4" s="132" t="s">
        <v>80</v>
      </c>
      <c r="C4" s="132" t="s">
        <v>81</v>
      </c>
    </row>
    <row r="5" spans="1:3" ht="24.75">
      <c r="A5" s="231" t="s">
        <v>88</v>
      </c>
      <c r="B5" s="132" t="s">
        <v>83</v>
      </c>
      <c r="C5" s="132" t="s">
        <v>86</v>
      </c>
    </row>
    <row r="6" spans="1:3" ht="15">
      <c r="A6" s="231"/>
      <c r="B6" s="132" t="s">
        <v>82</v>
      </c>
      <c r="C6" s="132" t="s">
        <v>87</v>
      </c>
    </row>
    <row r="7" spans="1:3" ht="15">
      <c r="A7" s="231"/>
      <c r="B7" s="132" t="s">
        <v>85</v>
      </c>
      <c r="C7" s="132"/>
    </row>
    <row r="8" spans="1:3" ht="15">
      <c r="A8" s="231"/>
      <c r="B8" s="132" t="s">
        <v>84</v>
      </c>
      <c r="C8" s="132"/>
    </row>
    <row r="9" spans="1:3" ht="15">
      <c r="A9" s="131" t="s">
        <v>89</v>
      </c>
      <c r="B9" s="132" t="s">
        <v>99</v>
      </c>
      <c r="C9" s="132"/>
    </row>
    <row r="10" spans="1:3" ht="24.75">
      <c r="A10" s="131" t="s">
        <v>90</v>
      </c>
      <c r="B10" s="132" t="s">
        <v>100</v>
      </c>
      <c r="C10" s="132" t="s">
        <v>91</v>
      </c>
    </row>
    <row r="11" spans="1:3" ht="15">
      <c r="A11" s="131" t="s">
        <v>92</v>
      </c>
      <c r="B11" s="132" t="s">
        <v>101</v>
      </c>
      <c r="C11" s="132"/>
    </row>
    <row r="12" spans="1:3" ht="15">
      <c r="A12" s="131" t="s">
        <v>93</v>
      </c>
      <c r="B12" s="132" t="s">
        <v>102</v>
      </c>
      <c r="C12" s="132"/>
    </row>
    <row r="13" spans="1:3" ht="15">
      <c r="A13" s="131">
        <v>1978</v>
      </c>
      <c r="B13" s="132" t="s">
        <v>103</v>
      </c>
      <c r="C13" s="132"/>
    </row>
    <row r="14" spans="1:3" ht="15">
      <c r="A14" s="131">
        <v>1979</v>
      </c>
      <c r="B14" s="132" t="s">
        <v>104</v>
      </c>
      <c r="C14" s="132"/>
    </row>
    <row r="15" spans="1:3" ht="15">
      <c r="A15" s="131">
        <v>1980</v>
      </c>
      <c r="B15" s="132" t="s">
        <v>105</v>
      </c>
      <c r="C15" s="132"/>
    </row>
    <row r="16" spans="1:3" ht="15">
      <c r="A16" s="131">
        <v>1981</v>
      </c>
      <c r="B16" s="132" t="s">
        <v>106</v>
      </c>
      <c r="C16" s="132"/>
    </row>
    <row r="17" spans="1:3" ht="15">
      <c r="A17" s="131">
        <v>1982</v>
      </c>
      <c r="B17" s="132" t="s">
        <v>107</v>
      </c>
      <c r="C17" s="132"/>
    </row>
    <row r="18" spans="1:3" ht="15">
      <c r="A18" s="131">
        <v>1983</v>
      </c>
      <c r="B18" s="132" t="s">
        <v>108</v>
      </c>
      <c r="C18" s="132"/>
    </row>
    <row r="19" spans="1:3" ht="15">
      <c r="A19" s="131">
        <v>1984</v>
      </c>
      <c r="B19" s="132" t="s">
        <v>109</v>
      </c>
      <c r="C19" s="132"/>
    </row>
    <row r="20" spans="1:3" ht="15">
      <c r="A20" s="131">
        <v>1985</v>
      </c>
      <c r="B20" s="132" t="s">
        <v>110</v>
      </c>
      <c r="C20" s="132"/>
    </row>
    <row r="21" spans="1:3" ht="15">
      <c r="A21" s="131">
        <v>1986</v>
      </c>
      <c r="B21" s="132" t="s">
        <v>111</v>
      </c>
      <c r="C21" s="132"/>
    </row>
    <row r="22" spans="1:3" ht="15">
      <c r="A22" s="131">
        <v>1987</v>
      </c>
      <c r="B22" s="132" t="s">
        <v>112</v>
      </c>
      <c r="C22" s="132"/>
    </row>
    <row r="23" spans="1:3" ht="15">
      <c r="A23" s="131">
        <v>1988</v>
      </c>
      <c r="B23" s="132" t="s">
        <v>113</v>
      </c>
      <c r="C23" s="132"/>
    </row>
    <row r="24" spans="1:3" ht="15">
      <c r="A24" s="131">
        <v>1989</v>
      </c>
      <c r="B24" s="132" t="s">
        <v>114</v>
      </c>
      <c r="C24" s="132"/>
    </row>
    <row r="25" spans="1:3" ht="15">
      <c r="A25" s="131">
        <v>1990</v>
      </c>
      <c r="B25" s="132" t="s">
        <v>115</v>
      </c>
      <c r="C25" s="132"/>
    </row>
    <row r="26" spans="1:3" ht="15">
      <c r="A26" s="131">
        <v>1991</v>
      </c>
      <c r="B26" s="132" t="s">
        <v>116</v>
      </c>
      <c r="C26" s="132"/>
    </row>
    <row r="27" spans="1:3" ht="15">
      <c r="A27" s="131">
        <v>1992</v>
      </c>
      <c r="B27" s="132" t="s">
        <v>117</v>
      </c>
      <c r="C27" s="132"/>
    </row>
    <row r="28" spans="1:3" ht="15">
      <c r="A28" s="131">
        <v>1993</v>
      </c>
      <c r="B28" s="132" t="s">
        <v>118</v>
      </c>
      <c r="C28" s="132"/>
    </row>
    <row r="29" spans="1:3" ht="15">
      <c r="A29" s="131">
        <v>1994</v>
      </c>
      <c r="B29" s="132" t="s">
        <v>119</v>
      </c>
      <c r="C29" s="132"/>
    </row>
    <row r="30" spans="1:3" ht="15">
      <c r="A30" s="131">
        <v>1995</v>
      </c>
      <c r="B30" s="132" t="s">
        <v>120</v>
      </c>
      <c r="C30" s="132"/>
    </row>
    <row r="31" spans="1:3" ht="15">
      <c r="A31" s="131">
        <v>1996</v>
      </c>
      <c r="B31" s="132" t="s">
        <v>121</v>
      </c>
      <c r="C31" s="132"/>
    </row>
    <row r="32" spans="1:3" ht="15">
      <c r="A32" s="131">
        <v>1997</v>
      </c>
      <c r="B32" s="132" t="s">
        <v>122</v>
      </c>
      <c r="C32" s="132"/>
    </row>
    <row r="33" spans="1:3" ht="12.75" customHeight="1">
      <c r="A33" s="232" t="s">
        <v>94</v>
      </c>
      <c r="B33" s="236" t="s">
        <v>144</v>
      </c>
      <c r="C33" s="229"/>
    </row>
    <row r="34" spans="1:3" ht="12.75" customHeight="1">
      <c r="A34" s="233"/>
      <c r="B34" s="237"/>
      <c r="C34" s="235"/>
    </row>
    <row r="35" spans="1:3" ht="12.75" customHeight="1">
      <c r="A35" s="233"/>
      <c r="B35" s="238" t="s">
        <v>145</v>
      </c>
      <c r="C35" s="235"/>
    </row>
    <row r="36" spans="1:3" ht="12.75" customHeight="1">
      <c r="A36" s="233"/>
      <c r="B36" s="235"/>
      <c r="C36" s="235"/>
    </row>
    <row r="37" spans="1:3" ht="12.75" customHeight="1">
      <c r="A37" s="233"/>
      <c r="B37" s="237" t="s">
        <v>146</v>
      </c>
      <c r="C37" s="235"/>
    </row>
    <row r="38" spans="1:3" ht="12.75" customHeight="1">
      <c r="A38" s="233"/>
      <c r="B38" s="237"/>
      <c r="C38" s="235"/>
    </row>
    <row r="39" spans="1:3" ht="12.75" customHeight="1">
      <c r="A39" s="233"/>
      <c r="B39" s="238" t="s">
        <v>147</v>
      </c>
      <c r="C39" s="235"/>
    </row>
    <row r="40" spans="1:3" ht="12.75" customHeight="1">
      <c r="A40" s="234"/>
      <c r="B40" s="230"/>
      <c r="C40" s="230"/>
    </row>
    <row r="41" spans="1:3" ht="15" customHeight="1">
      <c r="A41" s="131">
        <v>2006</v>
      </c>
      <c r="B41" s="132" t="s">
        <v>152</v>
      </c>
      <c r="C41" s="132"/>
    </row>
    <row r="42" spans="1:3" ht="15" customHeight="1">
      <c r="A42" s="131">
        <v>2007</v>
      </c>
      <c r="B42" s="132" t="s">
        <v>153</v>
      </c>
      <c r="C42" s="132"/>
    </row>
    <row r="43" spans="1:3" ht="15">
      <c r="A43" s="136">
        <v>2008</v>
      </c>
      <c r="B43" s="132" t="s">
        <v>154</v>
      </c>
      <c r="C43" s="132"/>
    </row>
    <row r="44" spans="1:3" ht="15">
      <c r="A44" s="136">
        <v>2009</v>
      </c>
      <c r="B44" s="132" t="s">
        <v>159</v>
      </c>
      <c r="C44" s="132"/>
    </row>
    <row r="45" spans="1:3" ht="15">
      <c r="A45" s="136">
        <v>2010</v>
      </c>
      <c r="B45" s="132" t="s">
        <v>160</v>
      </c>
      <c r="C45" s="132"/>
    </row>
    <row r="46" spans="1:3" ht="15">
      <c r="A46" s="136">
        <v>2011</v>
      </c>
      <c r="B46" s="132" t="s">
        <v>162</v>
      </c>
      <c r="C46" s="132"/>
    </row>
    <row r="47" spans="1:3" ht="15">
      <c r="A47" s="136">
        <v>2012</v>
      </c>
      <c r="B47" s="132" t="s">
        <v>163</v>
      </c>
      <c r="C47" s="132"/>
    </row>
    <row r="48" spans="1:3" s="180" customFormat="1" ht="15">
      <c r="A48" s="136">
        <v>2013</v>
      </c>
      <c r="B48" s="132" t="s">
        <v>164</v>
      </c>
      <c r="C48" s="179"/>
    </row>
    <row r="49" spans="1:3" s="180" customFormat="1" ht="15">
      <c r="A49" s="136">
        <v>2014</v>
      </c>
      <c r="B49" s="132" t="s">
        <v>165</v>
      </c>
      <c r="C49" s="179"/>
    </row>
    <row r="50" spans="1:3" s="180" customFormat="1" ht="15">
      <c r="A50" s="136">
        <v>2015</v>
      </c>
      <c r="B50" s="132" t="s">
        <v>166</v>
      </c>
      <c r="C50" s="179"/>
    </row>
    <row r="51" spans="1:3" s="180" customFormat="1" ht="15">
      <c r="A51" s="136">
        <v>2016</v>
      </c>
      <c r="B51" s="132" t="s">
        <v>171</v>
      </c>
      <c r="C51" s="179"/>
    </row>
    <row r="52" spans="1:3" s="180" customFormat="1" ht="15">
      <c r="A52" s="136">
        <v>2017</v>
      </c>
      <c r="B52" s="132" t="s">
        <v>173</v>
      </c>
      <c r="C52" s="179"/>
    </row>
    <row r="53" spans="1:3" s="180" customFormat="1" ht="15">
      <c r="A53" s="136">
        <v>2018</v>
      </c>
      <c r="B53" s="132" t="s">
        <v>174</v>
      </c>
      <c r="C53" s="179"/>
    </row>
    <row r="54" spans="1:3" s="180" customFormat="1" ht="15">
      <c r="A54" s="136">
        <v>2019</v>
      </c>
      <c r="B54" s="132" t="s">
        <v>175</v>
      </c>
      <c r="C54" s="179"/>
    </row>
    <row r="55" spans="1:3" s="180" customFormat="1" ht="15">
      <c r="A55" s="136">
        <v>2020</v>
      </c>
      <c r="B55" s="132" t="s">
        <v>178</v>
      </c>
      <c r="C55" s="179"/>
    </row>
    <row r="56" spans="1:3" s="180" customFormat="1" ht="15">
      <c r="A56" s="136">
        <v>2021</v>
      </c>
      <c r="B56" s="132" t="s">
        <v>179</v>
      </c>
      <c r="C56" s="179"/>
    </row>
    <row r="57" spans="1:3" s="180" customFormat="1" ht="15">
      <c r="A57" s="136">
        <v>2022</v>
      </c>
      <c r="B57" s="132" t="s">
        <v>180</v>
      </c>
      <c r="C57" s="179"/>
    </row>
    <row r="59" ht="18">
      <c r="A59" s="126" t="s">
        <v>161</v>
      </c>
    </row>
    <row r="61" spans="2:3" ht="15">
      <c r="B61" s="130" t="s">
        <v>78</v>
      </c>
      <c r="C61" s="130" t="s">
        <v>79</v>
      </c>
    </row>
    <row r="62" spans="1:3" ht="24.75">
      <c r="A62" s="131" t="s">
        <v>95</v>
      </c>
      <c r="B62" s="132" t="s">
        <v>96</v>
      </c>
      <c r="C62" s="132" t="s">
        <v>97</v>
      </c>
    </row>
    <row r="63" spans="1:3" ht="24.75">
      <c r="A63" s="131">
        <v>1939</v>
      </c>
      <c r="B63" s="132" t="s">
        <v>150</v>
      </c>
      <c r="C63" s="132" t="s">
        <v>151</v>
      </c>
    </row>
    <row r="64" spans="1:3" ht="15">
      <c r="A64" s="131" t="s">
        <v>98</v>
      </c>
      <c r="B64" s="132" t="s">
        <v>132</v>
      </c>
      <c r="C64" s="132"/>
    </row>
    <row r="65" spans="1:3" ht="15">
      <c r="A65" s="131" t="s">
        <v>123</v>
      </c>
      <c r="B65" s="132" t="s">
        <v>133</v>
      </c>
      <c r="C65" s="132"/>
    </row>
    <row r="66" spans="1:3" ht="15">
      <c r="A66" s="131" t="s">
        <v>124</v>
      </c>
      <c r="B66" s="132" t="s">
        <v>134</v>
      </c>
      <c r="C66" s="132"/>
    </row>
    <row r="67" spans="1:3" ht="15">
      <c r="A67" s="131" t="s">
        <v>125</v>
      </c>
      <c r="B67" s="132" t="s">
        <v>135</v>
      </c>
      <c r="C67" s="132"/>
    </row>
    <row r="68" spans="1:3" ht="15">
      <c r="A68" s="131" t="s">
        <v>126</v>
      </c>
      <c r="B68" s="132" t="s">
        <v>136</v>
      </c>
      <c r="C68" s="132"/>
    </row>
    <row r="69" spans="1:3" ht="15">
      <c r="A69" s="131" t="s">
        <v>127</v>
      </c>
      <c r="B69" s="132" t="s">
        <v>137</v>
      </c>
      <c r="C69" s="132"/>
    </row>
    <row r="70" spans="1:3" ht="15">
      <c r="A70" s="131" t="s">
        <v>128</v>
      </c>
      <c r="B70" s="132" t="s">
        <v>138</v>
      </c>
      <c r="C70" s="132"/>
    </row>
    <row r="71" spans="1:3" ht="15">
      <c r="A71" s="131" t="s">
        <v>129</v>
      </c>
      <c r="B71" s="132" t="s">
        <v>139</v>
      </c>
      <c r="C71" s="132"/>
    </row>
    <row r="72" spans="1:3" ht="15">
      <c r="A72" s="131" t="s">
        <v>130</v>
      </c>
      <c r="B72" s="132" t="s">
        <v>140</v>
      </c>
      <c r="C72" s="132"/>
    </row>
    <row r="73" spans="1:3" ht="15">
      <c r="A73" s="131" t="s">
        <v>131</v>
      </c>
      <c r="B73" s="132" t="s">
        <v>141</v>
      </c>
      <c r="C73" s="132"/>
    </row>
    <row r="74" spans="1:3" ht="15">
      <c r="A74" s="131">
        <v>1996</v>
      </c>
      <c r="B74" s="132" t="s">
        <v>142</v>
      </c>
      <c r="C74" s="132"/>
    </row>
    <row r="75" spans="1:3" ht="15">
      <c r="A75" s="131">
        <v>1997</v>
      </c>
      <c r="B75" s="132" t="s">
        <v>143</v>
      </c>
      <c r="C75" s="132"/>
    </row>
    <row r="76" spans="1:3" ht="30" customHeight="1">
      <c r="A76" s="228" t="s">
        <v>94</v>
      </c>
      <c r="B76" s="134" t="s">
        <v>148</v>
      </c>
      <c r="C76" s="229"/>
    </row>
    <row r="77" spans="1:3" ht="30" customHeight="1">
      <c r="A77" s="228"/>
      <c r="B77" s="135" t="s">
        <v>147</v>
      </c>
      <c r="C77" s="230"/>
    </row>
    <row r="78" spans="1:3" ht="15">
      <c r="A78" s="131">
        <v>2006</v>
      </c>
      <c r="B78" s="132" t="s">
        <v>152</v>
      </c>
      <c r="C78" s="132"/>
    </row>
    <row r="79" spans="1:3" ht="15">
      <c r="A79" s="131">
        <v>2007</v>
      </c>
      <c r="B79" s="132" t="s">
        <v>153</v>
      </c>
      <c r="C79" s="132"/>
    </row>
    <row r="80" spans="1:3" ht="15">
      <c r="A80" s="136">
        <v>2008</v>
      </c>
      <c r="B80" s="132" t="s">
        <v>154</v>
      </c>
      <c r="C80" s="132"/>
    </row>
    <row r="81" spans="1:3" ht="15">
      <c r="A81" s="136">
        <v>2009</v>
      </c>
      <c r="B81" s="132" t="s">
        <v>159</v>
      </c>
      <c r="C81" s="132"/>
    </row>
    <row r="82" spans="1:3" ht="15">
      <c r="A82" s="136">
        <v>2010</v>
      </c>
      <c r="B82" s="132" t="s">
        <v>160</v>
      </c>
      <c r="C82" s="132"/>
    </row>
    <row r="83" spans="1:3" ht="15">
      <c r="A83" s="136">
        <v>2011</v>
      </c>
      <c r="B83" s="132" t="s">
        <v>162</v>
      </c>
      <c r="C83" s="132"/>
    </row>
    <row r="84" spans="1:3" ht="15">
      <c r="A84" s="136">
        <v>2012</v>
      </c>
      <c r="B84" s="132" t="s">
        <v>163</v>
      </c>
      <c r="C84" s="132"/>
    </row>
    <row r="85" spans="1:3" s="180" customFormat="1" ht="15">
      <c r="A85" s="136">
        <v>2013</v>
      </c>
      <c r="B85" s="132" t="s">
        <v>164</v>
      </c>
      <c r="C85" s="179"/>
    </row>
    <row r="86" spans="1:3" s="180" customFormat="1" ht="15">
      <c r="A86" s="136">
        <v>2014</v>
      </c>
      <c r="B86" s="132" t="s">
        <v>165</v>
      </c>
      <c r="C86" s="179"/>
    </row>
    <row r="87" spans="1:3" s="180" customFormat="1" ht="15">
      <c r="A87" s="136">
        <v>2015</v>
      </c>
      <c r="B87" s="132" t="s">
        <v>166</v>
      </c>
      <c r="C87" s="179"/>
    </row>
    <row r="88" spans="1:3" ht="15">
      <c r="A88" s="136">
        <v>2016</v>
      </c>
      <c r="B88" s="132" t="s">
        <v>171</v>
      </c>
      <c r="C88" s="179"/>
    </row>
    <row r="89" spans="1:3" ht="15">
      <c r="A89" s="136">
        <v>2017</v>
      </c>
      <c r="B89" s="132" t="s">
        <v>173</v>
      </c>
      <c r="C89" s="179"/>
    </row>
    <row r="90" spans="1:3" ht="15">
      <c r="A90" s="136">
        <v>2018</v>
      </c>
      <c r="B90" s="132" t="s">
        <v>174</v>
      </c>
      <c r="C90" s="179"/>
    </row>
    <row r="91" spans="1:3" ht="15">
      <c r="A91" s="136">
        <v>2019</v>
      </c>
      <c r="B91" s="132" t="s">
        <v>175</v>
      </c>
      <c r="C91" s="179"/>
    </row>
    <row r="92" spans="1:3" ht="15">
      <c r="A92" s="136">
        <v>2020</v>
      </c>
      <c r="B92" s="132" t="s">
        <v>178</v>
      </c>
      <c r="C92" s="179"/>
    </row>
    <row r="93" spans="1:3" ht="15">
      <c r="A93" s="136">
        <v>2021</v>
      </c>
      <c r="B93" s="132" t="s">
        <v>179</v>
      </c>
      <c r="C93" s="179"/>
    </row>
    <row r="94" spans="1:3" ht="15">
      <c r="A94" s="136">
        <v>2022</v>
      </c>
      <c r="B94" s="132" t="s">
        <v>180</v>
      </c>
      <c r="C94" s="179"/>
    </row>
  </sheetData>
  <sheetProtection/>
  <mergeCells count="9">
    <mergeCell ref="A76:A77"/>
    <mergeCell ref="C76:C77"/>
    <mergeCell ref="A5:A8"/>
    <mergeCell ref="A33:A40"/>
    <mergeCell ref="C33:C40"/>
    <mergeCell ref="B33:B34"/>
    <mergeCell ref="B35:B36"/>
    <mergeCell ref="B37:B38"/>
    <mergeCell ref="B39:B40"/>
  </mergeCells>
  <hyperlinks>
    <hyperlink ref="B35" r:id="rId1" display="www.dtistats.net/energystats/dukes3_1-3_3.xls"/>
    <hyperlink ref="B39" r:id="rId2" display="www.dtistats.net/energystats/dukes3_4-3_6.xls"/>
    <hyperlink ref="B77" r:id="rId3" display="www.dtistats.net/energystats/dukes3_4-3_6.xls"/>
  </hyperlinks>
  <printOptions/>
  <pageMargins left="0.75" right="0.75" top="1" bottom="1" header="0.5" footer="0.5"/>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Kyle Macdonald-Wallis</dc:creator>
  <cp:keywords/>
  <dc:description/>
  <cp:lastModifiedBy>Harris, Kevin (Analysis Directorate)</cp:lastModifiedBy>
  <cp:lastPrinted>2007-03-20T15:36:20Z</cp:lastPrinted>
  <dcterms:created xsi:type="dcterms:W3CDTF">2007-03-12T14:51:17Z</dcterms:created>
  <dcterms:modified xsi:type="dcterms:W3CDTF">2023-07-26T11:28:52Z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2020-01-15T15:29:12Z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df79dad5-e305-4291-b090-0000143d7955</vt:lpwstr>
  </property>
  <property fmtid="{D5CDD505-2E9C-101B-9397-08002B2CF9AE}" pid="8" name="MSIP_Label_ba62f585-b40f-4ab9-bafe-39150f03d124_ContentBits">
    <vt:lpwstr>0</vt:lpwstr>
  </property>
</Properties>
</file>